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drawings/drawing1.xml" ContentType="application/vnd.openxmlformats-officedocument.drawing+xml"/>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drawings/drawing2.xml" ContentType="application/vnd.openxmlformats-officedocument.drawing+xml"/>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sempra.sharepoint.com/teams/transmissionrevenue/2026/Citizens/SX-PQ/Cycle 9 Annual Filing/SX-PQ Cycle 9 July Posting/"/>
    </mc:Choice>
  </mc:AlternateContent>
  <xr:revisionPtr revIDLastSave="669" documentId="13_ncr:1_{446465B5-BC60-4FEC-A6C1-0C688D0AC88A}" xr6:coauthVersionLast="47" xr6:coauthVersionMax="47" xr10:uidLastSave="{8157EDED-AF60-498F-8E82-40E9C360AB68}"/>
  <bookViews>
    <workbookView xWindow="-120" yWindow="-120" windowWidth="29040" windowHeight="15720" tabRatio="815" activeTab="6" xr2:uid="{00000000-000D-0000-FFFF-FFFF00000000}"/>
  </bookViews>
  <sheets>
    <sheet name="Summary of Cost Components" sheetId="112" r:id="rId1"/>
    <sheet name="A. Sec.1 - Direct Maintenance" sheetId="111" r:id="rId2"/>
    <sheet name="B. Sec.2 - Non-Direct Expenses" sheetId="113" r:id="rId3"/>
    <sheet name="C. Sec.3 - Other Costs" sheetId="114" r:id="rId4"/>
    <sheet name="D. Sec.4 - TU" sheetId="156" r:id="rId5"/>
    <sheet name="D1. Sec.4 - C8 Invoice Summary" sheetId="154" r:id="rId6"/>
    <sheet name="D2. Sec.4 - C7 Invoice Summary" sheetId="169" r:id="rId7"/>
    <sheet name="E. Sec.5 - Interest TU (BP)" sheetId="157" r:id="rId8"/>
    <sheet name="E1. Sec.5 - Interest TU (CY)" sheetId="158" r:id="rId9"/>
    <sheet name="F. Sec.6 - Cost Stmnts" sheetId="160" r:id="rId10"/>
    <sheet name="Stmt AD" sheetId="2" r:id="rId11"/>
    <sheet name="AD-1" sheetId="4" r:id="rId12"/>
    <sheet name="AD-2" sheetId="5" r:id="rId13"/>
    <sheet name="AD-3" sheetId="6" r:id="rId14"/>
    <sheet name="AD-4" sheetId="7" r:id="rId15"/>
    <sheet name="AD-5" sheetId="8" r:id="rId16"/>
    <sheet name="AD-6" sheetId="9" r:id="rId17"/>
    <sheet name="AD-6A" sheetId="168" r:id="rId18"/>
    <sheet name="AD-6B" sheetId="10" r:id="rId19"/>
    <sheet name="AD-6C" sheetId="11" r:id="rId20"/>
    <sheet name="AD-7" sheetId="163" r:id="rId21"/>
    <sheet name="AD-8" sheetId="3" r:id="rId22"/>
    <sheet name="AD-9" sheetId="13" r:id="rId23"/>
    <sheet name="AD-10" sheetId="14" r:id="rId24"/>
    <sheet name="Stmt AE" sheetId="22" r:id="rId25"/>
    <sheet name="AE-1" sheetId="23" r:id="rId26"/>
    <sheet name="AE-1A" sheetId="136" r:id="rId27"/>
    <sheet name="AE-1B" sheetId="24" r:id="rId28"/>
    <sheet name="AE-1C" sheetId="152" r:id="rId29"/>
    <sheet name="AE-2" sheetId="25" r:id="rId30"/>
    <sheet name="AE-3" sheetId="26" r:id="rId31"/>
    <sheet name="AE-4" sheetId="27" r:id="rId32"/>
    <sheet name="Stmt AF" sheetId="34" r:id="rId33"/>
    <sheet name="AF-1" sheetId="165" r:id="rId34"/>
    <sheet name="AF-2" sheetId="167" r:id="rId35"/>
    <sheet name="AF-3" sheetId="135" r:id="rId36"/>
    <sheet name="Stmt AG" sheetId="38" r:id="rId37"/>
    <sheet name="AG-1" sheetId="109" r:id="rId38"/>
    <sheet name="AG-1A" sheetId="159" r:id="rId39"/>
    <sheet name="Stmt AH" sheetId="40" r:id="rId40"/>
    <sheet name="AH-1" sheetId="153" r:id="rId41"/>
    <sheet name="AH-2" sheetId="41" r:id="rId42"/>
    <sheet name="AH-3" sheetId="42" r:id="rId43"/>
    <sheet name="Stmt AI" sheetId="45" r:id="rId44"/>
    <sheet name="AI-1" sheetId="150" r:id="rId45"/>
    <sheet name="Stmt AJ" sheetId="46" r:id="rId46"/>
    <sheet name="AJ-1" sheetId="56" r:id="rId47"/>
    <sheet name="AJ-2" sheetId="59" r:id="rId48"/>
    <sheet name="Stmt AK" sheetId="66" r:id="rId49"/>
    <sheet name="Stmt AL" sheetId="69" r:id="rId50"/>
    <sheet name="AL-1" sheetId="70" r:id="rId51"/>
    <sheet name="AL-2" sheetId="71" r:id="rId52"/>
    <sheet name="Stmt AR" sheetId="75" r:id="rId53"/>
    <sheet name="AR-1" sheetId="161" r:id="rId54"/>
    <sheet name="Stmt AV" sheetId="82" r:id="rId55"/>
    <sheet name="AV-2A" sheetId="84" r:id="rId56"/>
    <sheet name="AV-2B" sheetId="85" r:id="rId57"/>
    <sheet name="AV-4" sheetId="146" r:id="rId58"/>
    <sheet name="Stmt Misc." sheetId="162" r:id="rId59"/>
    <sheet name="Automation" sheetId="151" r:id="rId60"/>
  </sheets>
  <definedNames>
    <definedName name="____May2007" hidden="1">{"2002Frcst","05Month",FALSE,"Frcst Format 2002"}</definedName>
    <definedName name="___Dec05"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hidden="1">{"2002Frcst","05Month",FALSE,"Frcst Format 2002"}</definedName>
    <definedName name="__123Graph_A" localSheetId="34" hidden="1">#REF!</definedName>
    <definedName name="__123Graph_A" localSheetId="38" hidden="1">#REF!</definedName>
    <definedName name="__123Graph_A" localSheetId="53" hidden="1">#REF!</definedName>
    <definedName name="__123Graph_A" localSheetId="4" hidden="1">#REF!</definedName>
    <definedName name="__123Graph_A" localSheetId="5" hidden="1">#REF!</definedName>
    <definedName name="__123Graph_A" localSheetId="7" hidden="1">#REF!</definedName>
    <definedName name="__123Graph_A" localSheetId="8" hidden="1">#REF!</definedName>
    <definedName name="__123Graph_A" localSheetId="48" hidden="1">#REF!</definedName>
    <definedName name="__123Graph_A" localSheetId="54" hidden="1">#REF!</definedName>
    <definedName name="__123Graph_A" localSheetId="58" hidden="1">#REF!</definedName>
    <definedName name="__123Graph_A" hidden="1">#REF!</definedName>
    <definedName name="__123Graph_AGraph2" localSheetId="34" hidden="1">#REF!</definedName>
    <definedName name="__123Graph_AGraph2" localSheetId="38" hidden="1">#REF!</definedName>
    <definedName name="__123Graph_AGraph2" localSheetId="53" hidden="1">#REF!</definedName>
    <definedName name="__123Graph_AGraph2" localSheetId="4" hidden="1">#REF!</definedName>
    <definedName name="__123Graph_AGraph2" localSheetId="5" hidden="1">#REF!</definedName>
    <definedName name="__123Graph_AGraph2" localSheetId="58" hidden="1">#REF!</definedName>
    <definedName name="__123Graph_AGraph2" hidden="1">#REF!</definedName>
    <definedName name="__123Graph_AGraph4" localSheetId="34" hidden="1">#REF!</definedName>
    <definedName name="__123Graph_AGraph4" localSheetId="38" hidden="1">#REF!</definedName>
    <definedName name="__123Graph_AGraph4" localSheetId="53" hidden="1">#REF!</definedName>
    <definedName name="__123Graph_AGraph4" localSheetId="4" hidden="1">#REF!</definedName>
    <definedName name="__123Graph_AGraph4" localSheetId="5" hidden="1">#REF!</definedName>
    <definedName name="__123Graph_AGraph4" localSheetId="58" hidden="1">#REF!</definedName>
    <definedName name="__123Graph_AGraph4" hidden="1">#REF!</definedName>
    <definedName name="__123Graph_B" localSheetId="34" hidden="1">#REF!</definedName>
    <definedName name="__123Graph_B" localSheetId="38" hidden="1">#REF!</definedName>
    <definedName name="__123Graph_B" localSheetId="53" hidden="1">#REF!</definedName>
    <definedName name="__123Graph_B" localSheetId="4" hidden="1">#REF!</definedName>
    <definedName name="__123Graph_B" localSheetId="5" hidden="1">#REF!</definedName>
    <definedName name="__123Graph_B" localSheetId="7" hidden="1">#REF!</definedName>
    <definedName name="__123Graph_B" localSheetId="8" hidden="1">#REF!</definedName>
    <definedName name="__123Graph_B" localSheetId="48" hidden="1">#REF!</definedName>
    <definedName name="__123Graph_B" localSheetId="54" hidden="1">#REF!</definedName>
    <definedName name="__123Graph_B" localSheetId="58" hidden="1">#REF!</definedName>
    <definedName name="__123Graph_B" hidden="1">#REF!</definedName>
    <definedName name="__123Graph_C" localSheetId="34" hidden="1">#REF!</definedName>
    <definedName name="__123Graph_C" localSheetId="38" hidden="1">#REF!</definedName>
    <definedName name="__123Graph_C" localSheetId="53"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48" hidden="1">#REF!</definedName>
    <definedName name="__123Graph_C" localSheetId="54" hidden="1">#REF!</definedName>
    <definedName name="__123Graph_C" localSheetId="58" hidden="1">#REF!</definedName>
    <definedName name="__123Graph_C" hidden="1">#REF!</definedName>
    <definedName name="__123Graph_CCHART1" localSheetId="34" hidden="1">#REF!</definedName>
    <definedName name="__123Graph_CCHART1" localSheetId="53" hidden="1">#REF!</definedName>
    <definedName name="__123Graph_CCHART1" localSheetId="5" hidden="1">#REF!</definedName>
    <definedName name="__123Graph_CCHART1" hidden="1">#REF!</definedName>
    <definedName name="__123Graph_CCHART2" localSheetId="34" hidden="1">#REF!</definedName>
    <definedName name="__123Graph_CCHART2" localSheetId="53" hidden="1">#REF!</definedName>
    <definedName name="__123Graph_CCHART2" localSheetId="5" hidden="1">#REF!</definedName>
    <definedName name="__123Graph_CCHART2" hidden="1">#REF!</definedName>
    <definedName name="__123Graph_CCHART3" localSheetId="34" hidden="1">#REF!</definedName>
    <definedName name="__123Graph_CCHART3" localSheetId="53" hidden="1">#REF!</definedName>
    <definedName name="__123Graph_CCHART3" localSheetId="5" hidden="1">#REF!</definedName>
    <definedName name="__123Graph_CCHART3" hidden="1">#REF!</definedName>
    <definedName name="__123Graph_CCHART4" localSheetId="34" hidden="1">#REF!</definedName>
    <definedName name="__123Graph_CCHART4" localSheetId="53" hidden="1">#REF!</definedName>
    <definedName name="__123Graph_CCHART4" localSheetId="5" hidden="1">#REF!</definedName>
    <definedName name="__123Graph_CCHART4" hidden="1">#REF!</definedName>
    <definedName name="__123Graph_CCHART5" localSheetId="34" hidden="1">#REF!</definedName>
    <definedName name="__123Graph_CCHART5" localSheetId="53" hidden="1">#REF!</definedName>
    <definedName name="__123Graph_CCHART5" localSheetId="5" hidden="1">#REF!</definedName>
    <definedName name="__123Graph_CCHART5" hidden="1">#REF!</definedName>
    <definedName name="__123Graph_D" localSheetId="34" hidden="1">#REF!</definedName>
    <definedName name="__123Graph_D" localSheetId="38" hidden="1">#REF!</definedName>
    <definedName name="__123Graph_D" localSheetId="53" hidden="1">#REF!</definedName>
    <definedName name="__123Graph_D" localSheetId="4" hidden="1">#REF!</definedName>
    <definedName name="__123Graph_D" localSheetId="5" hidden="1">#REF!</definedName>
    <definedName name="__123Graph_D" localSheetId="7" hidden="1">#REF!</definedName>
    <definedName name="__123Graph_D" localSheetId="8" hidden="1">#REF!</definedName>
    <definedName name="__123Graph_D" localSheetId="48" hidden="1">#REF!</definedName>
    <definedName name="__123Graph_D" localSheetId="54" hidden="1">#REF!</definedName>
    <definedName name="__123Graph_D" localSheetId="58" hidden="1">#REF!</definedName>
    <definedName name="__123Graph_D" hidden="1">#REF!</definedName>
    <definedName name="__123Graph_DCHART1" localSheetId="34" hidden="1">#REF!</definedName>
    <definedName name="__123Graph_DCHART1" localSheetId="53" hidden="1">#REF!</definedName>
    <definedName name="__123Graph_DCHART1" localSheetId="5" hidden="1">#REF!</definedName>
    <definedName name="__123Graph_DCHART1" hidden="1">#REF!</definedName>
    <definedName name="__123Graph_DCHART2" localSheetId="34" hidden="1">#REF!</definedName>
    <definedName name="__123Graph_DCHART2" localSheetId="53" hidden="1">#REF!</definedName>
    <definedName name="__123Graph_DCHART2" localSheetId="5" hidden="1">#REF!</definedName>
    <definedName name="__123Graph_DCHART2" hidden="1">#REF!</definedName>
    <definedName name="__123Graph_DCHART3" localSheetId="34" hidden="1">#REF!</definedName>
    <definedName name="__123Graph_DCHART3" localSheetId="53" hidden="1">#REF!</definedName>
    <definedName name="__123Graph_DCHART3" localSheetId="5" hidden="1">#REF!</definedName>
    <definedName name="__123Graph_DCHART3" hidden="1">#REF!</definedName>
    <definedName name="__123Graph_DCHART4" localSheetId="34" hidden="1">#REF!</definedName>
    <definedName name="__123Graph_DCHART4" localSheetId="53" hidden="1">#REF!</definedName>
    <definedName name="__123Graph_DCHART4" localSheetId="5" hidden="1">#REF!</definedName>
    <definedName name="__123Graph_DCHART4" hidden="1">#REF!</definedName>
    <definedName name="__123Graph_DCHART5" localSheetId="34" hidden="1">#REF!</definedName>
    <definedName name="__123Graph_DCHART5" localSheetId="53" hidden="1">#REF!</definedName>
    <definedName name="__123Graph_DCHART5" localSheetId="5" hidden="1">#REF!</definedName>
    <definedName name="__123Graph_DCHART5" hidden="1">#REF!</definedName>
    <definedName name="__123Graph_E" localSheetId="34" hidden="1">#REF!</definedName>
    <definedName name="__123Graph_E" localSheetId="38" hidden="1">#REF!</definedName>
    <definedName name="__123Graph_E" localSheetId="53" hidden="1">#REF!</definedName>
    <definedName name="__123Graph_E" localSheetId="4" hidden="1">#REF!</definedName>
    <definedName name="__123Graph_E" localSheetId="5" hidden="1">#REF!</definedName>
    <definedName name="__123Graph_E" localSheetId="7" hidden="1">#REF!</definedName>
    <definedName name="__123Graph_E" localSheetId="8" hidden="1">#REF!</definedName>
    <definedName name="__123Graph_E" localSheetId="48" hidden="1">#REF!</definedName>
    <definedName name="__123Graph_E" localSheetId="54" hidden="1">#REF!</definedName>
    <definedName name="__123Graph_E" localSheetId="58" hidden="1">#REF!</definedName>
    <definedName name="__123Graph_E" hidden="1">#REF!</definedName>
    <definedName name="__123Graph_F" hidden="1">#REF!</definedName>
    <definedName name="__123Graph_FCHART4" localSheetId="34" hidden="1">#REF!</definedName>
    <definedName name="__123Graph_FCHART4" localSheetId="53" hidden="1">#REF!</definedName>
    <definedName name="__123Graph_FCHART4" localSheetId="5" hidden="1">#REF!</definedName>
    <definedName name="__123Graph_FCHART4" hidden="1">#REF!</definedName>
    <definedName name="__123Graph_FCHART5" localSheetId="34" hidden="1">#REF!</definedName>
    <definedName name="__123Graph_FCHART5" localSheetId="53" hidden="1">#REF!</definedName>
    <definedName name="__123Graph_FCHART5" localSheetId="5" hidden="1">#REF!</definedName>
    <definedName name="__123Graph_FCHART5" hidden="1">#REF!</definedName>
    <definedName name="__123Graph_X" localSheetId="34" hidden="1">#REF!</definedName>
    <definedName name="__123Graph_X" localSheetId="38" hidden="1">#REF!</definedName>
    <definedName name="__123Graph_X" localSheetId="53"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48" hidden="1">#REF!</definedName>
    <definedName name="__123Graph_X" localSheetId="54" hidden="1">#REF!</definedName>
    <definedName name="__123Graph_X" localSheetId="58" hidden="1">#REF!</definedName>
    <definedName name="__123Graph_X" hidden="1">#REF!</definedName>
    <definedName name="__Dec05" hidden="1">{"Page_1",#N/A,FALSE,"BAD4Q98";"Page_2",#N/A,FALSE,"BAD4Q98";"Page_3",#N/A,FALSE,"BAD4Q98";"Page_4",#N/A,FALSE,"BAD4Q98";"Page_5",#N/A,FALSE,"BAD4Q98";"Page_6",#N/A,FALSE,"BAD4Q98";"Input_1",#N/A,FALSE,"BAD4Q98";"Input_2",#N/A,FALSE,"BAD4Q98"}</definedName>
    <definedName name="__FDS_HYPERLINK_TOGGLE_STATE__" hidden="1">"ON"</definedName>
    <definedName name="__Jan09" hidden="1">{"Page_1",#N/A,FALSE,"BAD4Q98";"Page_2",#N/A,FALSE,"BAD4Q98";"Page_3",#N/A,FALSE,"BAD4Q98";"Page_4",#N/A,FALSE,"BAD4Q98";"Page_5",#N/A,FALSE,"BAD4Q98";"Page_6",#N/A,FALSE,"BAD4Q98";"Input_1",#N/A,FALSE,"BAD4Q98";"Input_2",#N/A,FALSE,"BAD4Q98"}</definedName>
    <definedName name="__May2007" hidden="1">{"2002Frcst","05Month",FALSE,"Frcst Format 2002"}</definedName>
    <definedName name="_123Graph_CHART3" localSheetId="17" hidden="1">#REF!</definedName>
    <definedName name="_123Graph_CHART3" localSheetId="34" hidden="1">#REF!</definedName>
    <definedName name="_123Graph_CHART3" localSheetId="38" hidden="1">#REF!</definedName>
    <definedName name="_123Graph_CHART3" localSheetId="53" hidden="1">#REF!</definedName>
    <definedName name="_123Graph_CHART3" localSheetId="4" hidden="1">#REF!</definedName>
    <definedName name="_123Graph_CHART3" localSheetId="5" hidden="1">#REF!</definedName>
    <definedName name="_123Graph_CHART3" localSheetId="58" hidden="1">#REF!</definedName>
    <definedName name="_123Graph_CHART3" hidden="1">#REF!</definedName>
    <definedName name="_123Graph_E" localSheetId="17" hidden="1">#REF!</definedName>
    <definedName name="_123Graph_E" localSheetId="20" hidden="1">#REF!</definedName>
    <definedName name="_123Graph_E" localSheetId="34" hidden="1">#REF!</definedName>
    <definedName name="_123Graph_E" localSheetId="53" hidden="1">#REF!</definedName>
    <definedName name="_123Graph_E" localSheetId="4" hidden="1">#REF!</definedName>
    <definedName name="_123Graph_E" localSheetId="7" hidden="1">#REF!</definedName>
    <definedName name="_123Graph_E" localSheetId="8" hidden="1">#REF!</definedName>
    <definedName name="_123Graph_E" localSheetId="58" hidden="1">#REF!</definedName>
    <definedName name="_123Graph_E" hidden="1">#REF!</definedName>
    <definedName name="_AMO_SingleObject_157336487_ROM_F0.SEC2.Print_1.SEC1.SEC1.BDY.REV_MO_201601_Data_Set_WORK_BILLDET1" localSheetId="17" hidden="1">#REF!</definedName>
    <definedName name="_AMO_SingleObject_157336487_ROM_F0.SEC2.Print_1.SEC1.SEC1.BDY.REV_MO_201601_Data_Set_WORK_BILLDET1" localSheetId="34" hidden="1">#REF!</definedName>
    <definedName name="_AMO_SingleObject_157336487_ROM_F0.SEC2.Print_1.SEC1.SEC1.BDY.REV_MO_201601_Data_Set_WORK_BILLDET1" localSheetId="53" hidden="1">#REF!</definedName>
    <definedName name="_AMO_SingleObject_157336487_ROM_F0.SEC2.Print_1.SEC1.SEC1.BDY.REV_MO_201601_Data_Set_WORK_BILLDET1" localSheetId="4" hidden="1">#REF!</definedName>
    <definedName name="_AMO_SingleObject_157336487_ROM_F0.SEC2.Print_1.SEC1.SEC1.BDY.REV_MO_201601_Data_Set_WORK_BILLDET1" localSheetId="7" hidden="1">#REF!</definedName>
    <definedName name="_AMO_SingleObject_157336487_ROM_F0.SEC2.Print_1.SEC1.SEC1.BDY.REV_MO_201601_Data_Set_WORK_BILLDET1" localSheetId="8" hidden="1">#REF!</definedName>
    <definedName name="_AMO_SingleObject_157336487_ROM_F0.SEC2.Print_1.SEC1.SEC1.BDY.REV_MO_201601_Data_Set_WORK_BILLDET1" hidden="1">#REF!</definedName>
    <definedName name="_AMO_SingleObject_157336487_ROM_F0.SEC2.Print_1.SEC1.SEC1.HDR.REV_MO_201601" localSheetId="17" hidden="1">#REF!</definedName>
    <definedName name="_AMO_SingleObject_157336487_ROM_F0.SEC2.Print_1.SEC1.SEC1.HDR.REV_MO_201601" localSheetId="34" hidden="1">#REF!</definedName>
    <definedName name="_AMO_SingleObject_157336487_ROM_F0.SEC2.Print_1.SEC1.SEC1.HDR.REV_MO_201601" localSheetId="53" hidden="1">#REF!</definedName>
    <definedName name="_AMO_SingleObject_157336487_ROM_F0.SEC2.Print_1.SEC1.SEC1.HDR.REV_MO_201601" localSheetId="4" hidden="1">#REF!</definedName>
    <definedName name="_AMO_SingleObject_157336487_ROM_F0.SEC2.Print_1.SEC1.SEC1.HDR.REV_MO_201601" localSheetId="7" hidden="1">#REF!</definedName>
    <definedName name="_AMO_SingleObject_157336487_ROM_F0.SEC2.Print_1.SEC1.SEC1.HDR.REV_MO_201601" localSheetId="8" hidden="1">#REF!</definedName>
    <definedName name="_AMO_SingleObject_157336487_ROM_F0.SEC2.Print_1.SEC1.SEC1.HDR.REV_MO_201601" hidden="1">#REF!</definedName>
    <definedName name="_AMO_SingleObject_157336487_ROM_F0.SEC2.Print_1.SEC1.SEC2.BDY.REV_MO_201602_Data_Set_WORK_BILLDET1" localSheetId="17" hidden="1">#REF!</definedName>
    <definedName name="_AMO_SingleObject_157336487_ROM_F0.SEC2.Print_1.SEC1.SEC2.BDY.REV_MO_201602_Data_Set_WORK_BILLDET1" localSheetId="34" hidden="1">#REF!</definedName>
    <definedName name="_AMO_SingleObject_157336487_ROM_F0.SEC2.Print_1.SEC1.SEC2.BDY.REV_MO_201602_Data_Set_WORK_BILLDET1" localSheetId="53" hidden="1">#REF!</definedName>
    <definedName name="_AMO_SingleObject_157336487_ROM_F0.SEC2.Print_1.SEC1.SEC2.BDY.REV_MO_201602_Data_Set_WORK_BILLDET1" localSheetId="4" hidden="1">#REF!</definedName>
    <definedName name="_AMO_SingleObject_157336487_ROM_F0.SEC2.Print_1.SEC1.SEC2.BDY.REV_MO_201602_Data_Set_WORK_BILLDET1" localSheetId="7" hidden="1">#REF!</definedName>
    <definedName name="_AMO_SingleObject_157336487_ROM_F0.SEC2.Print_1.SEC1.SEC2.BDY.REV_MO_201602_Data_Set_WORK_BILLDET1" localSheetId="8" hidden="1">#REF!</definedName>
    <definedName name="_AMO_SingleObject_157336487_ROM_F0.SEC2.Print_1.SEC1.SEC2.BDY.REV_MO_201602_Data_Set_WORK_BILLDET1" hidden="1">#REF!</definedName>
    <definedName name="_AMO_SingleObject_157336487_ROM_F0.SEC2.Print_1.SEC1.SEC2.HDR.REV_MO_201602" localSheetId="17" hidden="1">#REF!</definedName>
    <definedName name="_AMO_SingleObject_157336487_ROM_F0.SEC2.Print_1.SEC1.SEC2.HDR.REV_MO_201602" localSheetId="34" hidden="1">#REF!</definedName>
    <definedName name="_AMO_SingleObject_157336487_ROM_F0.SEC2.Print_1.SEC1.SEC2.HDR.REV_MO_201602" localSheetId="53" hidden="1">#REF!</definedName>
    <definedName name="_AMO_SingleObject_157336487_ROM_F0.SEC2.Print_1.SEC1.SEC2.HDR.REV_MO_201602" localSheetId="4" hidden="1">#REF!</definedName>
    <definedName name="_AMO_SingleObject_157336487_ROM_F0.SEC2.Print_1.SEC1.SEC2.HDR.REV_MO_201602" localSheetId="7" hidden="1">#REF!</definedName>
    <definedName name="_AMO_SingleObject_157336487_ROM_F0.SEC2.Print_1.SEC1.SEC2.HDR.REV_MO_201602" localSheetId="8" hidden="1">#REF!</definedName>
    <definedName name="_AMO_SingleObject_157336487_ROM_F0.SEC2.Print_1.SEC1.SEC2.HDR.REV_MO_201602" hidden="1">#REF!</definedName>
    <definedName name="_AMO_SingleObject_157336487_ROM_F0.SEC2.Print_1.SEC1.SEC3.BDY.REV_MO_201603_Data_Set_WORK_BILLDET1" localSheetId="17" hidden="1">#REF!</definedName>
    <definedName name="_AMO_SingleObject_157336487_ROM_F0.SEC2.Print_1.SEC1.SEC3.BDY.REV_MO_201603_Data_Set_WORK_BILLDET1" localSheetId="34" hidden="1">#REF!</definedName>
    <definedName name="_AMO_SingleObject_157336487_ROM_F0.SEC2.Print_1.SEC1.SEC3.BDY.REV_MO_201603_Data_Set_WORK_BILLDET1" localSheetId="53" hidden="1">#REF!</definedName>
    <definedName name="_AMO_SingleObject_157336487_ROM_F0.SEC2.Print_1.SEC1.SEC3.BDY.REV_MO_201603_Data_Set_WORK_BILLDET1" localSheetId="4" hidden="1">#REF!</definedName>
    <definedName name="_AMO_SingleObject_157336487_ROM_F0.SEC2.Print_1.SEC1.SEC3.BDY.REV_MO_201603_Data_Set_WORK_BILLDET1" localSheetId="7" hidden="1">#REF!</definedName>
    <definedName name="_AMO_SingleObject_157336487_ROM_F0.SEC2.Print_1.SEC1.SEC3.BDY.REV_MO_201603_Data_Set_WORK_BILLDET1" localSheetId="8" hidden="1">#REF!</definedName>
    <definedName name="_AMO_SingleObject_157336487_ROM_F0.SEC2.Print_1.SEC1.SEC3.BDY.REV_MO_201603_Data_Set_WORK_BILLDET1" hidden="1">#REF!</definedName>
    <definedName name="_AMO_SingleObject_157336487_ROM_F0.SEC2.Print_1.SEC1.SEC3.HDR.REV_MO_201603" localSheetId="17" hidden="1">#REF!</definedName>
    <definedName name="_AMO_SingleObject_157336487_ROM_F0.SEC2.Print_1.SEC1.SEC3.HDR.REV_MO_201603" localSheetId="34" hidden="1">#REF!</definedName>
    <definedName name="_AMO_SingleObject_157336487_ROM_F0.SEC2.Print_1.SEC1.SEC3.HDR.REV_MO_201603" localSheetId="53" hidden="1">#REF!</definedName>
    <definedName name="_AMO_SingleObject_157336487_ROM_F0.SEC2.Print_1.SEC1.SEC3.HDR.REV_MO_201603" localSheetId="4" hidden="1">#REF!</definedName>
    <definedName name="_AMO_SingleObject_157336487_ROM_F0.SEC2.Print_1.SEC1.SEC3.HDR.REV_MO_201603" localSheetId="7" hidden="1">#REF!</definedName>
    <definedName name="_AMO_SingleObject_157336487_ROM_F0.SEC2.Print_1.SEC1.SEC3.HDR.REV_MO_201603" localSheetId="8" hidden="1">#REF!</definedName>
    <definedName name="_AMO_SingleObject_157336487_ROM_F0.SEC2.Print_1.SEC1.SEC3.HDR.REV_MO_201603" hidden="1">#REF!</definedName>
    <definedName name="_AMO_SingleObject_157336487_ROM_F0.SEC2.Print_1.SEC1.SEC4.BDY.REV_MO_999999_Data_Set_WORK_BILLDET1" localSheetId="17" hidden="1">#REF!</definedName>
    <definedName name="_AMO_SingleObject_157336487_ROM_F0.SEC2.Print_1.SEC1.SEC4.BDY.REV_MO_999999_Data_Set_WORK_BILLDET1" localSheetId="34" hidden="1">#REF!</definedName>
    <definedName name="_AMO_SingleObject_157336487_ROM_F0.SEC2.Print_1.SEC1.SEC4.BDY.REV_MO_999999_Data_Set_WORK_BILLDET1" localSheetId="53" hidden="1">#REF!</definedName>
    <definedName name="_AMO_SingleObject_157336487_ROM_F0.SEC2.Print_1.SEC1.SEC4.BDY.REV_MO_999999_Data_Set_WORK_BILLDET1" localSheetId="4" hidden="1">#REF!</definedName>
    <definedName name="_AMO_SingleObject_157336487_ROM_F0.SEC2.Print_1.SEC1.SEC4.BDY.REV_MO_999999_Data_Set_WORK_BILLDET1" localSheetId="7" hidden="1">#REF!</definedName>
    <definedName name="_AMO_SingleObject_157336487_ROM_F0.SEC2.Print_1.SEC1.SEC4.BDY.REV_MO_999999_Data_Set_WORK_BILLDET1" localSheetId="8" hidden="1">#REF!</definedName>
    <definedName name="_AMO_SingleObject_157336487_ROM_F0.SEC2.Print_1.SEC1.SEC4.BDY.REV_MO_999999_Data_Set_WORK_BILLDET1" hidden="1">#REF!</definedName>
    <definedName name="_AMO_SingleObject_157336487_ROM_F0.SEC2.Print_1.SEC1.SEC4.HDR.REV_MO_999999" localSheetId="17" hidden="1">#REF!</definedName>
    <definedName name="_AMO_SingleObject_157336487_ROM_F0.SEC2.Print_1.SEC1.SEC4.HDR.REV_MO_999999" localSheetId="34" hidden="1">#REF!</definedName>
    <definedName name="_AMO_SingleObject_157336487_ROM_F0.SEC2.Print_1.SEC1.SEC4.HDR.REV_MO_999999" localSheetId="53" hidden="1">#REF!</definedName>
    <definedName name="_AMO_SingleObject_157336487_ROM_F0.SEC2.Print_1.SEC1.SEC4.HDR.REV_MO_999999" localSheetId="4" hidden="1">#REF!</definedName>
    <definedName name="_AMO_SingleObject_157336487_ROM_F0.SEC2.Print_1.SEC1.SEC4.HDR.REV_MO_999999" localSheetId="7" hidden="1">#REF!</definedName>
    <definedName name="_AMO_SingleObject_157336487_ROM_F0.SEC2.Print_1.SEC1.SEC4.HDR.REV_MO_999999" localSheetId="8" hidden="1">#REF!</definedName>
    <definedName name="_AMO_SingleObject_157336487_ROM_F0.SEC2.Print_1.SEC1.SEC4.HDR.REV_MO_999999"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16</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ec05" hidden="1">{"Page_1",#N/A,FALSE,"BAD4Q98";"Page_2",#N/A,FALSE,"BAD4Q98";"Page_3",#N/A,FALSE,"BAD4Q98";"Page_4",#N/A,FALSE,"BAD4Q98";"Page_5",#N/A,FALSE,"BAD4Q98";"Page_6",#N/A,FALSE,"BAD4Q98";"Input_1",#N/A,FALSE,"BAD4Q98";"Input_2",#N/A,FALSE,"BAD4Q98"}</definedName>
    <definedName name="_Fill" localSheetId="17" hidden="1">#REF!</definedName>
    <definedName name="_Fill" localSheetId="34" hidden="1">#REF!</definedName>
    <definedName name="_Fill" localSheetId="38" hidden="1">#REF!</definedName>
    <definedName name="_Fill" localSheetId="53" hidden="1">#REF!</definedName>
    <definedName name="_Fill" localSheetId="4" hidden="1">#REF!</definedName>
    <definedName name="_Fill" localSheetId="5" hidden="1">#REF!</definedName>
    <definedName name="_Fill" localSheetId="7" hidden="1">#REF!</definedName>
    <definedName name="_Fill" localSheetId="8" hidden="1">#REF!</definedName>
    <definedName name="_Fill" localSheetId="48" hidden="1">#REF!</definedName>
    <definedName name="_Fill" localSheetId="52" hidden="1">#REF!</definedName>
    <definedName name="_Fill" localSheetId="54" hidden="1">#REF!</definedName>
    <definedName name="_Fill" localSheetId="58" hidden="1">#REF!</definedName>
    <definedName name="_Fill" hidden="1">#REF!</definedName>
    <definedName name="_Jan09" hidden="1">{"Page_1",#N/A,FALSE,"BAD4Q98";"Page_2",#N/A,FALSE,"BAD4Q98";"Page_3",#N/A,FALSE,"BAD4Q98";"Page_4",#N/A,FALSE,"BAD4Q98";"Page_5",#N/A,FALSE,"BAD4Q98";"Page_6",#N/A,FALSE,"BAD4Q98";"Input_1",#N/A,FALSE,"BAD4Q98";"Input_2",#N/A,FALSE,"BAD4Q98"}</definedName>
    <definedName name="_Key1" localSheetId="34" hidden="1">#REF!</definedName>
    <definedName name="_Key1" localSheetId="38" hidden="1">#REF!</definedName>
    <definedName name="_Key1" localSheetId="53" hidden="1">#REF!</definedName>
    <definedName name="_Key1" localSheetId="4" hidden="1">#REF!</definedName>
    <definedName name="_Key1" localSheetId="5" hidden="1">#REF!</definedName>
    <definedName name="_Key1" localSheetId="43" hidden="1">#REF!</definedName>
    <definedName name="_Key1" localSheetId="48" hidden="1">#REF!</definedName>
    <definedName name="_Key1" localSheetId="52" hidden="1">#REF!</definedName>
    <definedName name="_Key1" localSheetId="54" hidden="1">#REF!</definedName>
    <definedName name="_Key1" localSheetId="58" hidden="1">#REF!</definedName>
    <definedName name="_Key1" hidden="1">#REF!</definedName>
    <definedName name="_Key2" localSheetId="34" hidden="1">#REF!</definedName>
    <definedName name="_Key2" localSheetId="38" hidden="1">#REF!</definedName>
    <definedName name="_Key2" localSheetId="53" hidden="1">#REF!</definedName>
    <definedName name="_Key2" localSheetId="4" hidden="1">#REF!</definedName>
    <definedName name="_Key2" localSheetId="5" hidden="1">#REF!</definedName>
    <definedName name="_Key2" localSheetId="43" hidden="1">#REF!</definedName>
    <definedName name="_Key2" localSheetId="48" hidden="1">#REF!</definedName>
    <definedName name="_Key2" localSheetId="52" hidden="1">#REF!</definedName>
    <definedName name="_Key2" localSheetId="54" hidden="1">#REF!</definedName>
    <definedName name="_Key2" localSheetId="58" hidden="1">#REF!</definedName>
    <definedName name="_Key2" hidden="1">#REF!</definedName>
    <definedName name="_MatInverse_In" hidden="1">#REF!</definedName>
    <definedName name="_MatMult_A" hidden="1">#REF!</definedName>
    <definedName name="_MatMult_AxB" hidden="1">#REF!</definedName>
    <definedName name="_MatMult_B" hidden="1">#REF!</definedName>
    <definedName name="_May2007" hidden="1">{"2002Frcst","05Month",FALSE,"Frcst Format 2002"}</definedName>
    <definedName name="_Order1" hidden="1">255</definedName>
    <definedName name="_Order2" hidden="1">255</definedName>
    <definedName name="_Parse_In" hidden="1">#REF!</definedName>
    <definedName name="_Parse_Out" hidden="1">#REF!</definedName>
    <definedName name="_Regression_Out" hidden="1">#REF!</definedName>
    <definedName name="_Regression_X" hidden="1">#REF!</definedName>
    <definedName name="_Regression_Y" hidden="1">#REF!</definedName>
    <definedName name="_Sort" localSheetId="34" hidden="1">#REF!</definedName>
    <definedName name="_Sort" localSheetId="38" hidden="1">#REF!</definedName>
    <definedName name="_Sort" localSheetId="53" hidden="1">#REF!</definedName>
    <definedName name="_Sort" localSheetId="4" hidden="1">#REF!</definedName>
    <definedName name="_Sort" localSheetId="5" hidden="1">#REF!</definedName>
    <definedName name="_Sort" localSheetId="43" hidden="1">#REF!</definedName>
    <definedName name="_Sort" localSheetId="48" hidden="1">#REF!</definedName>
    <definedName name="_Sort" localSheetId="52" hidden="1">#REF!</definedName>
    <definedName name="_Sort" localSheetId="54" hidden="1">#REF!</definedName>
    <definedName name="_Sort" localSheetId="58" hidden="1">#REF!</definedName>
    <definedName name="_Sort" hidden="1">#REF!</definedName>
    <definedName name="_Table1_In1" hidden="1">#REF!</definedName>
    <definedName name="_Table1_Out" hidden="1">#REF!</definedName>
    <definedName name="_Table2_Out" hidden="1">#REF!</definedName>
    <definedName name="_w2" hidden="1">{"SourcesUses",#N/A,TRUE,"CFMODEL";"TransOverview",#N/A,TRUE,"CFMODEL"}</definedName>
    <definedName name="a" localSheetId="17" hidden="1">{#N/A,#N/A,TRUE,"SDGE";#N/A,#N/A,TRUE,"GBU";#N/A,#N/A,TRUE,"TBU";#N/A,#N/A,TRUE,"EDBU";#N/A,#N/A,TRUE,"ExclCC"}</definedName>
    <definedName name="a" localSheetId="20" hidden="1">{#N/A,#N/A,TRUE,"SDGE";#N/A,#N/A,TRUE,"GBU";#N/A,#N/A,TRUE,"TBU";#N/A,#N/A,TRUE,"EDBU";#N/A,#N/A,TRUE,"ExclCC"}</definedName>
    <definedName name="a" localSheetId="37" hidden="1">{#N/A,#N/A,TRUE,"SDGE";#N/A,#N/A,TRUE,"GBU";#N/A,#N/A,TRUE,"TBU";#N/A,#N/A,TRUE,"EDBU";#N/A,#N/A,TRUE,"ExclCC"}</definedName>
    <definedName name="a" localSheetId="38" hidden="1">{#N/A,#N/A,TRUE,"SDGE";#N/A,#N/A,TRUE,"GBU";#N/A,#N/A,TRUE,"TBU";#N/A,#N/A,TRUE,"EDBU";#N/A,#N/A,TRUE,"ExclCC"}</definedName>
    <definedName name="a" localSheetId="42" hidden="1">{#N/A,#N/A,TRUE,"SDGE";#N/A,#N/A,TRUE,"GBU";#N/A,#N/A,TRUE,"TBU";#N/A,#N/A,TRUE,"EDBU";#N/A,#N/A,TRUE,"ExclCC"}</definedName>
    <definedName name="a" localSheetId="53" hidden="1">{#N/A,#N/A,TRUE,"SDGE";#N/A,#N/A,TRUE,"GBU";#N/A,#N/A,TRUE,"TBU";#N/A,#N/A,TRUE,"EDBU";#N/A,#N/A,TRUE,"ExclCC"}</definedName>
    <definedName name="a" localSheetId="4" hidden="1">{#N/A,#N/A,TRUE,"SDGE";#N/A,#N/A,TRUE,"GBU";#N/A,#N/A,TRUE,"TBU";#N/A,#N/A,TRUE,"EDBU";#N/A,#N/A,TRUE,"ExclCC"}</definedName>
    <definedName name="a" localSheetId="58" hidden="1">{#N/A,#N/A,TRUE,"SDGE";#N/A,#N/A,TRUE,"GBU";#N/A,#N/A,TRUE,"TBU";#N/A,#N/A,TRUE,"EDBU";#N/A,#N/A,TRUE,"ExclCC"}</definedName>
    <definedName name="a" hidden="1">{#N/A,#N/A,TRUE,"SDGE";#N/A,#N/A,TRUE,"GBU";#N/A,#N/A,TRUE,"TBU";#N/A,#N/A,TRUE,"EDBU";#N/A,#N/A,TRUE,"ExclCC"}</definedName>
    <definedName name="aaa" hidden="1">{"Income Statement",#N/A,FALSE,"CFMODEL";"Balance Sheet",#N/A,FALSE,"CFMODEL"}</definedName>
    <definedName name="aaaaa" hidden="1">{#N/A,#N/A,TRUE,"SDGE";#N/A,#N/A,TRUE,"GBU";#N/A,#N/A,TRUE,"TBU";#N/A,#N/A,TRUE,"EDBU";#N/A,#N/A,TRUE,"ExclCC"}</definedName>
    <definedName name="aaaaaaaaaaaaa" hidden="1">{"SourcesUses",#N/A,TRUE,"CFMODEL";"TransOverview",#N/A,TRUE,"CFMODEL"}</definedName>
    <definedName name="abc" hidden="1">"3Q12KMQDU0T4XKGIPPUR4OEMV"</definedName>
    <definedName name="ad" hidden="1">{"var_page",#N/A,FALSE,"template"}</definedName>
    <definedName name="adafdadf" hidden="1">{"Var_page",#N/A,FALSE,"template"}</definedName>
    <definedName name="afdadafa" hidden="1">{"by_month",#N/A,TRUE,"template";"destec_month",#N/A,TRUE,"template";"by_quarter",#N/A,TRUE,"template";"destec_quarter",#N/A,TRUE,"template";"by_year",#N/A,TRUE,"template";"destec_annual",#N/A,TRUE,"template"}</definedName>
    <definedName name="AG" localSheetId="17" hidden="1">#REF!</definedName>
    <definedName name="AG" localSheetId="20" hidden="1">#REF!</definedName>
    <definedName name="AG" localSheetId="34" hidden="1">#REF!</definedName>
    <definedName name="AG" localSheetId="38" hidden="1">#REF!</definedName>
    <definedName name="AG" localSheetId="53" hidden="1">#REF!</definedName>
    <definedName name="AG" localSheetId="4" hidden="1">#REF!</definedName>
    <definedName name="AG" localSheetId="5" hidden="1">#REF!</definedName>
    <definedName name="AG" localSheetId="58" hidden="1">#REF!</definedName>
    <definedName name="AG" hidden="1">#REF!</definedName>
    <definedName name="anscount" hidden="1">2</definedName>
    <definedName name="ARange24" hidden="1">#REF!</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 localSheetId="17" hidden="1">{#N/A,#N/A,TRUE,"SDGE";#N/A,#N/A,TRUE,"GBU";#N/A,#N/A,TRUE,"TBU";#N/A,#N/A,TRUE,"EDBU";#N/A,#N/A,TRUE,"ExclCC"}</definedName>
    <definedName name="b" localSheetId="20" hidden="1">{#N/A,#N/A,TRUE,"SDGE";#N/A,#N/A,TRUE,"GBU";#N/A,#N/A,TRUE,"TBU";#N/A,#N/A,TRUE,"EDBU";#N/A,#N/A,TRUE,"ExclCC"}</definedName>
    <definedName name="b" localSheetId="37" hidden="1">{#N/A,#N/A,TRUE,"SDGE";#N/A,#N/A,TRUE,"GBU";#N/A,#N/A,TRUE,"TBU";#N/A,#N/A,TRUE,"EDBU";#N/A,#N/A,TRUE,"ExclCC"}</definedName>
    <definedName name="b" localSheetId="38" hidden="1">{#N/A,#N/A,TRUE,"SDGE";#N/A,#N/A,TRUE,"GBU";#N/A,#N/A,TRUE,"TBU";#N/A,#N/A,TRUE,"EDBU";#N/A,#N/A,TRUE,"ExclCC"}</definedName>
    <definedName name="b" localSheetId="42" hidden="1">{#N/A,#N/A,TRUE,"SDGE";#N/A,#N/A,TRUE,"GBU";#N/A,#N/A,TRUE,"TBU";#N/A,#N/A,TRUE,"EDBU";#N/A,#N/A,TRUE,"ExclCC"}</definedName>
    <definedName name="b" localSheetId="53" hidden="1">{#N/A,#N/A,TRUE,"SDGE";#N/A,#N/A,TRUE,"GBU";#N/A,#N/A,TRUE,"TBU";#N/A,#N/A,TRUE,"EDBU";#N/A,#N/A,TRUE,"ExclCC"}</definedName>
    <definedName name="b" localSheetId="4" hidden="1">{#N/A,#N/A,TRUE,"SDGE";#N/A,#N/A,TRUE,"GBU";#N/A,#N/A,TRUE,"TBU";#N/A,#N/A,TRUE,"EDBU";#N/A,#N/A,TRUE,"ExclCC"}</definedName>
    <definedName name="b" localSheetId="58" hidden="1">{#N/A,#N/A,TRUE,"SDGE";#N/A,#N/A,TRUE,"GBU";#N/A,#N/A,TRUE,"TBU";#N/A,#N/A,TRUE,"EDBU";#N/A,#N/A,TRUE,"ExclCC"}</definedName>
    <definedName name="b" hidden="1">{#N/A,#N/A,TRUE,"SDGE";#N/A,#N/A,TRUE,"GBU";#N/A,#N/A,TRUE,"TBU";#N/A,#N/A,TRUE,"EDBU";#N/A,#N/A,TRUE,"ExclCC"}</definedName>
    <definedName name="BEx00GHMXV67V1IG4T3LJKINJOCE" hidden="1">Addn #REF!</definedName>
    <definedName name="BEx00NZ7E5MCKBWJU6YPJ0CIZGM1" hidden="1">#REF!</definedName>
    <definedName name="BEx00RKU39JBM7SUSNPNGYECEJZV" hidden="1">Addn #REF!</definedName>
    <definedName name="BEx00VMF6OHXZLZWCWECCE3SHOY6" hidden="1">Functional #REF!</definedName>
    <definedName name="BEx018IE720H8Z2DTAJU85MF1MQT" hidden="1">Addn #REF!</definedName>
    <definedName name="BEx018NP0S5GEJKB3HT0W5HEFFUW" hidden="1">Functional #REF!</definedName>
    <definedName name="BEx01A5MM0X3EW0B595MY7WRLW01" hidden="1">Addn #REF!</definedName>
    <definedName name="BEx01D087DSHBK4MOGCV0J1A9O5C" hidden="1">SEU Func #REF!</definedName>
    <definedName name="BEx01F3QM3HEPCWWJJEX0L0RVWAN" hidden="1">#REF!</definedName>
    <definedName name="BEx01KCHKZJCF91ETSRPIFWQQAC1" hidden="1">Addn #REF!</definedName>
    <definedName name="BEx028MGCR0BV1OQZV038K5A4KR7" hidden="1">Addn #REF!</definedName>
    <definedName name="BEx02JEVS5Y9ANXL35AI60XC861X" hidden="1">Addn #REF!</definedName>
    <definedName name="BEx04128O1W72UO1QC7UCPNNZG9Z" hidden="1">Financial &amp; Non-#REF!</definedName>
    <definedName name="BEx1EQLVKGR0YQ630F75LKBMUD9Q" hidden="1">#REF!</definedName>
    <definedName name="BEx1FMDJGHELQUASX5HFL9J4RE3D" hidden="1">SEU Func #REF!</definedName>
    <definedName name="BEx1FN9XD8476NWAOIPFIQFAP91R" hidden="1">Addn #REF!</definedName>
    <definedName name="BEx1G128RXM0XJFJS75YTQJP1Q9R" hidden="1">SEU Func #REF!</definedName>
    <definedName name="BEx1G9AW6BYCF2WYM1TVBBM7QSC9" hidden="1">#REF!</definedName>
    <definedName name="BEx1GFG4TPKIQWVZUC3BRZ33360O" hidden="1">#REF!</definedName>
    <definedName name="BEx1GH8V32T74W3SDLZNWIEFOJMB" hidden="1">SEU Func Area by #REF!</definedName>
    <definedName name="BEx1GJSHRDLE9CKAZP6VYGNF8WAG" hidden="1">SEU Func Area by #REF!</definedName>
    <definedName name="BEx1GP6Q18Y44JCRA9DPKE7V7882" hidden="1">SEU Func #REF!</definedName>
    <definedName name="BEx1GV6HL426WS23WUK9S7XW7FX9" hidden="1">Addn #REF!</definedName>
    <definedName name="BEx1GY13FUWX193W8IDTUD617BUN" hidden="1">Functional #REF!</definedName>
    <definedName name="BEx1HQCNLA2KXL1D5E998O0G20TZ" hidden="1">SEU Driver #REF!</definedName>
    <definedName name="BEx1HT78JLDAMJRZ3P9PTYM0U8XS" hidden="1">SCG Func #REF!</definedName>
    <definedName name="BEx1ID9XWI0EXHZYLQIL8D0C0WH5" hidden="1">Addn #REF!</definedName>
    <definedName name="BEx1IK0TJV8J9XYO8DS8X7JYCB14" hidden="1">SEU Func #REF!</definedName>
    <definedName name="BEx1J0T1LZ9TBG36H8UB1M80V9AK" hidden="1">Functional #REF!</definedName>
    <definedName name="BEx1J4916QYSR8WPX1XHGOWA103Q" hidden="1">SEU Func Comm by #REF!</definedName>
    <definedName name="BEx1JF6S184IMMIL22WMI24WC7HD" hidden="1">Addn #REF!</definedName>
    <definedName name="BEx1JGDY5NT12UZS6711YPIP9E4I" hidden="1">#REF!</definedName>
    <definedName name="BEx1JPJ3GNL4JBOQ0VTJ2F27GORL" hidden="1">[0]!SDGE Func #REF!</definedName>
    <definedName name="BEx1L5DJE8K7R3Y5C1GBMPG80XDP" hidden="1">Addn #REF!</definedName>
    <definedName name="BEx1L7RW4E4AHIWD20SD8XXF8XY4" hidden="1">SEU Driver #REF!</definedName>
    <definedName name="BEx1LKYMFDZHFZ6EQ50UC0ZEGJGN" hidden="1">Addn #REF!</definedName>
    <definedName name="BEx1LSGD5W6G03IPF1V0A8O9XNWR" hidden="1">Functional #REF!</definedName>
    <definedName name="BEx1LVWJKI98V71VUT7OAJ5CAMKN" hidden="1">Addn #REF!</definedName>
    <definedName name="BEx1MHBUVWYO0XOUSCOV752SUYZE" hidden="1">Financial &amp; Non-#REF!</definedName>
    <definedName name="BEx1NAJS89E9Y0NV0RM3KUU5CB5R" hidden="1">Addn #REF!</definedName>
    <definedName name="BEx1NQKYIAPPIOD2SMZ7820ZNOSF" hidden="1">Addn #REF!</definedName>
    <definedName name="BEx1NVOE7GJ6WKW7I9CREZ2GP8TD" hidden="1">Addn #REF!</definedName>
    <definedName name="BEx1O54CDEKZNW8NQYXSU5O9H2LF" hidden="1">[0]!SDGE Func #REF!</definedName>
    <definedName name="BEx1OTUFQX114IUT3GN0TVYSYB5M" hidden="1">Addn #REF!</definedName>
    <definedName name="BEx1P3FODKMSYNP46H6VG2XDKGC7" hidden="1">Financial &amp; Non-#REF!</definedName>
    <definedName name="BEx1Q0EIX8A33V3LFNH493ILI0HX" hidden="1">Addn #REF!</definedName>
    <definedName name="BEx1Q0JTU5M0YHKGIG4H1DP3QQOY" hidden="1">SEU Func #REF!</definedName>
    <definedName name="BEx1R3TB96C84UAF24S3ITS3JH5R" hidden="1">SCG Func #REF!</definedName>
    <definedName name="BEx1R49EW58CQXI9JK7BKROC7KN1" hidden="1">Addn #REF!</definedName>
    <definedName name="BEx1RGJR2PVQ3D3SA5X6L9QPM7F4" hidden="1">Functional #REF!</definedName>
    <definedName name="BEx1RME8LVJIKMHRI4PHSH9V2CVY" hidden="1">Addn #REF!</definedName>
    <definedName name="BEx1ROXUWY4JF43R22YGQV8VS0G7" hidden="1">Addn #REF!</definedName>
    <definedName name="BEx1S29YABN753A629BX6PXBFA96" hidden="1">Addn #REF!</definedName>
    <definedName name="BEx1S5Q3TCX96WTELY74HA2ASVJT" hidden="1">#REF!</definedName>
    <definedName name="BEx1SDTFFOGLBUZL27LL4A0YI943" hidden="1">Addn #REF!</definedName>
    <definedName name="BEx1SIWTLD5J30EPTJW7XO561SJG" hidden="1">#REF!</definedName>
    <definedName name="BEx1SMCVHCJUCMC4FVFM78N6H72U" hidden="1">SEU Func #REF!</definedName>
    <definedName name="BEx1STULMAWD0NEAREILM64OPY00" hidden="1">Addn #REF!</definedName>
    <definedName name="BEx1SUWGDLGRUWXJTM1C7TJGIJR8" hidden="1">Addn #REF!</definedName>
    <definedName name="BEx1T3QNED4G45NO2INJRTKAD45T" hidden="1">Functional #REF!</definedName>
    <definedName name="BEx1T8U2JOKCUEEX4YLT03SKWQ6G" hidden="1">[0]!SDGE Func #REF!</definedName>
    <definedName name="BEx1TETUI9OXKL0Z7E9VQDC08FJG" hidden="1">Addn #REF!</definedName>
    <definedName name="BEx1UIJDWIKALV3EM8BJYPLENFMV" hidden="1">Addn #REF!</definedName>
    <definedName name="BEx1UWMHP3RS3MO76CVAU4P9KH2B" hidden="1">SEU Func Area by #REF!</definedName>
    <definedName name="BEx1V5M8GZ4M0D63HGWVN0QG25LG" hidden="1">SEU Driver by Func #REF!</definedName>
    <definedName name="BEx1VKLP2EMBATC7SZ4FLJRJ8VFI" hidden="1">SCG Func #REF!</definedName>
    <definedName name="BEx1VV8NGNLAOB6X4WL8PL46CSCB" hidden="1">Functional #REF!</definedName>
    <definedName name="BEx1WEPZTS8G9SY4FERGMHWFIYY3" hidden="1">SCG Func #REF!</definedName>
    <definedName name="BEx1X9AICW4MTOYHJ5TS4E03359S" hidden="1">SEU Func #REF!</definedName>
    <definedName name="BEx1XZ7QPNQFFG75UYWAOLXQJXWJ" hidden="1">SEU Driver by Func #REF!</definedName>
    <definedName name="BEx3AEHZW9LV0JGOI3140E9RU17M" hidden="1">Addn #REF!</definedName>
    <definedName name="BEx3BOSY29ELEJ90MCIEMAGOLTHV" hidden="1">SEU Func Area by #REF!</definedName>
    <definedName name="BEx3BY8WKSOC5XACCR5M2YP8BP70" hidden="1">#REF!</definedName>
    <definedName name="BEx3C0HPWFOJP9Q302IKBHWFV9DX" hidden="1">SEU Func #REF!</definedName>
    <definedName name="BEx3CT48SATJWIT8QHVS6DQ5P4LM" hidden="1">Financial &amp; Non-#REF!</definedName>
    <definedName name="BEx3CYT1ZL8MYON1H0NO1OCITU6Y" hidden="1">#REF!</definedName>
    <definedName name="BEx3D2K1ZM1P4KC7KYJ0X36ABUFH" hidden="1">SEU Func Comm by #REF!</definedName>
    <definedName name="BEx3D83Q0RX8NCO14VJZ6F7PPS9D" hidden="1">SEU Func #REF!</definedName>
    <definedName name="BEx3DKDXLAZ3571ELHUDJ1PNATW8" hidden="1">SEU Driver #REF!</definedName>
    <definedName name="BEx3DY6A6OPCMFSTO9WZP1NEBG24" hidden="1">#REF!</definedName>
    <definedName name="BEx3E1GWXLZJM9TQAB3W6662B9QP" hidden="1">Addn #REF!</definedName>
    <definedName name="BEx3E9PPY44KH2XGA8UMDMWC8W3I" hidden="1">#REF!</definedName>
    <definedName name="BEx3EA5SXED2RVVFEO20G847BZSN" hidden="1">#REF!</definedName>
    <definedName name="BEx3EAREXYW79BJYLUDYECDKM9AL" hidden="1">SEU Func Area by #REF!</definedName>
    <definedName name="BEx3EXJFOP6C1X0JLHB9Q8FAQTXP" hidden="1">#REF!</definedName>
    <definedName name="BEx3FID7JXDA6WTSV4AEOCFHW8I2" hidden="1">Addn #REF!</definedName>
    <definedName name="BEx3G7OW5MPIEEHI12V7QP9OZ8AH" hidden="1">#REF!</definedName>
    <definedName name="BEx3GFXO9P9TWVWKR9NW8N5RVFU7" hidden="1">SEU Driver #REF!</definedName>
    <definedName name="BEx3GXM8YOHYYQ8YL2U1M52A29Z0" hidden="1">Functional #REF!</definedName>
    <definedName name="BEx3HE3PCILPEW4KD2C00CJNRJZZ" hidden="1">SEU Driver #REF!</definedName>
    <definedName name="BEx3HSXOVI1E2FREWWS86O8R19E2" hidden="1">Financial &amp; Non-#REF!</definedName>
    <definedName name="BEx3IZN5224O9JUXPERTAGQ9BHZP" hidden="1">#REF!</definedName>
    <definedName name="BEx3JAA3E69G5K7ODRWCZN7HKKAB" hidden="1">Addn #REF!</definedName>
    <definedName name="BEx3K3Y9OPKSIZA0E1EEG4NT5B0T" hidden="1">Addn #REF!</definedName>
    <definedName name="BEx3K7UJ43OGQ20KNWYO03FVJ96T" hidden="1">Financial &amp; Non-#REF!</definedName>
    <definedName name="BEx3KH51243KR3TT5ZRP4W4KYX6S" hidden="1">SCG Func #REF!</definedName>
    <definedName name="BEx3LQ3AM8COFHOZW48MW1PCSMFB" hidden="1">Addn #REF!</definedName>
    <definedName name="BEx3LW39LX1DJIBZWULPI9CMSOC2" hidden="1">Addn #REF!</definedName>
    <definedName name="BEx3M7H9TQG9BSH3XCM8YAT6G6WJ" hidden="1">Financial &amp; Non-#REF!</definedName>
    <definedName name="BEx3M7XDIMHCSLM9Y2AT9NWLAOMY" hidden="1">Addn #REF!</definedName>
    <definedName name="BEx3MH2DKQSONMDJMVD4F2NKNM7G" hidden="1">Addn #REF!</definedName>
    <definedName name="BEx3MSGDXGW7OSHCKKQPMKKDR21A" hidden="1">Addn #REF!</definedName>
    <definedName name="BEx3N1G1UA6DMAIM7LIDXN7RKUUX" hidden="1">[0]!SDGE Func #REF!</definedName>
    <definedName name="BEx3N3EA4VJGB0V14C2HEGPXKP2I" hidden="1">Addn #REF!</definedName>
    <definedName name="BEx3NAFRIW5XWQA3OPN0Q24T0T42" hidden="1">Financial &amp; Non-#REF!</definedName>
    <definedName name="BEx3NEXKLPYH9X4KCYI7ESLC2GL4" hidden="1">Financial &amp; Non-#REF!</definedName>
    <definedName name="BEx3NFJ7AEGQPC1L8HQ9OPJ6HJVG" hidden="1">Addn #REF!</definedName>
    <definedName name="BEx3O5R5RBVLXHLE9AEKHF7TPET5" hidden="1">#REF!</definedName>
    <definedName name="BEx3O9Y9QHE201PEADOXXL01T8B9" hidden="1">SCG Func #REF!</definedName>
    <definedName name="BEx3OJ3EWCV3784K3YFC4RASIOGF" hidden="1">Functional #REF!</definedName>
    <definedName name="BEx3OXMM1O9DHZBX8KCTCAFXL35R" hidden="1">Addn #REF!</definedName>
    <definedName name="BEx3P4YVTSBLV0SJS5A82ANHBVG4" hidden="1">#REF!</definedName>
    <definedName name="BEx3P9GQUDWNPS9CL9O88YIYTG2B" hidden="1">[0]!SDGE Func #REF!</definedName>
    <definedName name="BEx3PUG0WDX3VMOW3YC9L7FA6795" hidden="1">#REF!</definedName>
    <definedName name="BEx3Q0FSCMFGDFRA18K779PC5SOU" hidden="1">SEU Driver #REF!</definedName>
    <definedName name="BEx3RK6IMVTK41YUUGFJYXS2R12V" hidden="1">Financial &amp; Non-#REF!</definedName>
    <definedName name="BEx3SF7B3E0AIY3RJREOCHFQ6ZOY" hidden="1">Functional #REF!</definedName>
    <definedName name="BEx3SOHSXK5I2AX8UQ1367PVN94C" hidden="1">#REF!</definedName>
    <definedName name="BEx3TD2DG6QMJ5IKJIUBGBZEPEPO" hidden="1">SEU Func Comm by #REF!</definedName>
    <definedName name="BEx3TLGJC8Q5WEWUNPCRP8YQCT4M" hidden="1">SEU Func Area by #REF!</definedName>
    <definedName name="BEx3TM242XQQHIQCIHLY63VDLGQ0" hidden="1">SEU Func #REF!</definedName>
    <definedName name="BEx3TPT1WV6YQ4RGA0ZEFJ7WEOQQ" hidden="1">Addn #REF!</definedName>
    <definedName name="BEx3UJ0Y0EKCX55B0WAD89K1I9A2" hidden="1">SEU Driver #REF!</definedName>
    <definedName name="BEx5793NUDQFE11HUM4WTJY9IFKN" hidden="1">Addn #REF!</definedName>
    <definedName name="BEx58N01LLZ8ZKB5V5P7UG5JZLSX" hidden="1">Addn #REF!</definedName>
    <definedName name="BEx59250F3FSWLBU1PX6J51NGMF2" hidden="1">Addn #REF!</definedName>
    <definedName name="BEx5931D0OK7253V4DKCZOJQ7CF6" hidden="1">Financial &amp; Non-#REF!</definedName>
    <definedName name="BEx59BA1716EYX5N0PFQ93LXY7R1" hidden="1">Addn #REF!</definedName>
    <definedName name="BEx59DOBKH8VQ98XK7SNHA8B047T" hidden="1">Addn #REF!</definedName>
    <definedName name="BEx59EQ7A4HVKPNS0I2HIPB8NOKJ" hidden="1">[0]!SDGE Func #REF!</definedName>
    <definedName name="BEx59JYWXN9L4GE0O40TJIRHE8P3" hidden="1">SEU Func #REF!</definedName>
    <definedName name="BEx59Y216NXUJ0GAPO3YO3VAVU7Y" hidden="1">Financial &amp; Non-#REF!</definedName>
    <definedName name="BEx5B9K3B02PJMMXXC4SKP6NO2CI" hidden="1">Addn #REF!</definedName>
    <definedName name="BEx5BDAX4V28AHZW9HVCC9TEMJW6" hidden="1">#REF!</definedName>
    <definedName name="BEx5BIUKY4Q3KD7JK9A78SJHIT4S" hidden="1">#REF!</definedName>
    <definedName name="BEx5BSVY0ZJU5LWHW14G30FZ7WNT" hidden="1">Addn #REF!</definedName>
    <definedName name="BEx5C9THJ886U0S3S65HH25DA6L5" hidden="1">Addn #REF!</definedName>
    <definedName name="BEx5CU1WA73BOAX4HZBTE4D3COW6" hidden="1">Addn #REF!</definedName>
    <definedName name="BEx5D9C4Z9LRXWV58SC94GBRMFS4" hidden="1">SEU Func #REF!</definedName>
    <definedName name="BEx5DQV9BM9CHGYMW87AFZOP9S9B" hidden="1">Addn #REF!</definedName>
    <definedName name="BEx5DXGLRIFRGETUGZDVNCCYOHKD" hidden="1">Financial &amp; Non-#REF!</definedName>
    <definedName name="BEx5DXWQFTJFHRMSE4FWPHTKLTIE" hidden="1">SEU Func #REF!</definedName>
    <definedName name="BEx5E7COVKY842P1212KOBRHK4DE" hidden="1">SEU Func #REF!</definedName>
    <definedName name="BEx5EB8XUYYLCXPJ8V9C1FHYJ0T8" hidden="1">[0]!SDGE Func #REF!</definedName>
    <definedName name="BEx5EDY0WYS351CC34O3AXLT11TX" hidden="1">SEU Func Area by #REF!</definedName>
    <definedName name="BEx5EN8J7513PCBQXOTXOOM8Y8MZ" hidden="1">Addn #REF!</definedName>
    <definedName name="BEx5EXQ67TILJNNHBN4C5BJGDT2H" hidden="1">#REF!</definedName>
    <definedName name="BEx5F7GQQLV72KNSTYT1DT4534TY" hidden="1">SEU Func #REF!</definedName>
    <definedName name="BEx5F9PR9BI8ZTQCHZVT9MSMKIGL" hidden="1">SEU Driver #REF!</definedName>
    <definedName name="BEx5F9V2SND4PHG740J2N3F13YXZ" hidden="1">Addn #REF!</definedName>
    <definedName name="BEx5FLJVHRG42QI195ANYO5RJEOE" hidden="1">Addn #REF!</definedName>
    <definedName name="BEx5G26LL7JG28WLELU77NB94D24" hidden="1">SCG Func #REF!</definedName>
    <definedName name="BEx5G3U1F5AV1D9DLRNKT33F8PWY" hidden="1">#REF!</definedName>
    <definedName name="BEx5G98A5G4DVMI1IHKJZL8ND4SW" hidden="1">SEU Func Area by #REF!</definedName>
    <definedName name="BEx5GI7TBQH1IAHOJZEVZ991ZJ52" hidden="1">Financial &amp; Non-#REF!</definedName>
    <definedName name="BEx5H0NECIJJL39PTFDGTA8QX80R" hidden="1">SEU Func #REF!</definedName>
    <definedName name="BEx5H3CIHK23F0WPY14ZVTSVWBAZ" hidden="1">Addn #REF!</definedName>
    <definedName name="BEx5H5W59HFH8HXCBHJBY5UPH7F4" hidden="1">SEU Func #REF!</definedName>
    <definedName name="BEx5HV2GH2NKG2ZMBKOBBJNFI428" hidden="1">Functional #REF!</definedName>
    <definedName name="BEx5HYINOA160CH9GI3QOUK508N2" hidden="1">[0]!SDGE Func #REF!</definedName>
    <definedName name="BEx5JAX4AOZH9O950U7GVQJFTIZ6" hidden="1">SEU Func #REF!</definedName>
    <definedName name="BEx5JUEFFFWCNP5ECB9KK9FN8XU6" hidden="1">Financial &amp; Non-#REF!</definedName>
    <definedName name="BEx5JXUFOJ8QL1O4OV01U73K97XN" hidden="1">Functional #REF!</definedName>
    <definedName name="BEx5K9DRXLRKAIGVBD5ZA5VX98K8" hidden="1">SEU Func #REF!</definedName>
    <definedName name="BEx5KBS25AF4Y2ZDIIANYJ4A7O9D" hidden="1">Addn #REF!</definedName>
    <definedName name="BEx5KBS2YIR4PFJ5IOP3TFWY2PPX" hidden="1">Functional #REF!</definedName>
    <definedName name="BEx5KCOEOJ2CEGE7RRL3BY5L9FNN" hidden="1">Financial &amp; Non-#REF!</definedName>
    <definedName name="BEx5KDKSPYR1TLV0X9KORPRO1TQF" hidden="1">SEU Driver by Func #REF!</definedName>
    <definedName name="BEx5KV9DMMK99WN0JMGJ25NAV4UE" hidden="1">SEU Driver #REF!</definedName>
    <definedName name="BEx5L2LUQAKQCZVHOCD9ZBZYYS4B" hidden="1">#REF!</definedName>
    <definedName name="BEx5LC73IA7G6DRD2JU2BP27482T" hidden="1">SEU Func #REF!</definedName>
    <definedName name="BEx5LG37VMLUGZYZ8Z96WYEWHYEH" hidden="1">Addn #REF!</definedName>
    <definedName name="BEx5LYTLLDSL43P8M6Q9VD7IRKT4" hidden="1">Addn #REF!</definedName>
    <definedName name="BEx5LZPZQ0Q3M0HD4JMAQUTI58KJ" hidden="1">Functional #REF!</definedName>
    <definedName name="BEx5MA26EHX7VNGSNNAZ0KZMX02D" hidden="1">SEU Func #REF!</definedName>
    <definedName name="BEx5MD7IFYQJG8DF8PBO3RALXN2V" hidden="1">Addn #REF!</definedName>
    <definedName name="BEx5MNUHM5YPFC1YNX13K7M2LD9F" hidden="1">SEU Driver #REF!</definedName>
    <definedName name="BEx5MW8LCJWSC3TFMS4W8AI5J8VG" hidden="1">SEU Func Comm by #REF!</definedName>
    <definedName name="BEx5NK2ADYL3ELV1XHFPFOV8W42D" hidden="1">[0]!SDGE Func #REF!</definedName>
    <definedName name="BEx5OAL3NTNMHU9ERQOWTX8NTMX9" hidden="1">#REF!</definedName>
    <definedName name="BEx5OF2X01GCRGDKH63EW0B09RRJ" hidden="1">Financial &amp; Non-#REF!</definedName>
    <definedName name="BEx5PS8FN2D4DOX6U1J943CZH0LU" hidden="1">Functional #REF!</definedName>
    <definedName name="BEx5QQEG5M04N5YQ20UR10EWJ6M3" hidden="1">Addn #REF!</definedName>
    <definedName name="BEx73WIB65EZVKX73XD21IFUO36J" hidden="1">Financial &amp; Non-#REF!</definedName>
    <definedName name="BEx746P6H9UJ8T9MTNG7C73YSGFU" hidden="1">Addn #REF!</definedName>
    <definedName name="BEx74GAFRM21NBATRNLD7FWS1OXY" hidden="1">Functional #REF!</definedName>
    <definedName name="BEx74VVIHGE8RWIOQN9SZZ487OOC" hidden="1">Functional #REF!</definedName>
    <definedName name="BEx74XDH3TPR8GXY3PNUOMP3VX2A" hidden="1">Addn #REF!</definedName>
    <definedName name="BEx7520NAQMR076UI9WUPELXOTH2" hidden="1">SCG Func #REF!</definedName>
    <definedName name="BEx75V36DE3VP1AMI1RXXUV87029" hidden="1">Addn #REF!</definedName>
    <definedName name="BEx75V8OC9Q4YQQOLAJT6UDQDZ2N" hidden="1">#REF!</definedName>
    <definedName name="BEx75X6R04A1CL2MWVAAB055B3P9" hidden="1">Functional #REF!</definedName>
    <definedName name="BEx75XXSXBCP9KU62O05Y9Z5ACWM" hidden="1">#REF!</definedName>
    <definedName name="BEx761DRPA25R4PZH61K2NGXMK2U" hidden="1">SEU Func Comm by #REF!</definedName>
    <definedName name="BEx768Q7WXW37TL98VE3X80MYAOT" hidden="1">[0]!SDGE Func #REF!</definedName>
    <definedName name="BEx769MLSTUCGG15G1X2OEJ4ZQH7" hidden="1">SEU Func #REF!</definedName>
    <definedName name="BEx76BKMRV8NL1SQ6S37CNF7ETPJ" hidden="1">Addn #REF!</definedName>
    <definedName name="BEx76EQ049XAKGG9W866LOKTIJKO" hidden="1">#REF!</definedName>
    <definedName name="BEx76LGP7TRCIGQR1FZ1B4G223M5" hidden="1">#REF!</definedName>
    <definedName name="BEx76RR9E3UKJ375VSBT7ZQNMEB4" hidden="1">Financial &amp; Non-#REF!</definedName>
    <definedName name="BEx771Y54SZNEMLLKKVM69Q2UXPW" hidden="1">Addn #REF!</definedName>
    <definedName name="BEx77SRQQMO7ZX0ZJB9V7V67BBY8" hidden="1">#REF!</definedName>
    <definedName name="BEx787LVO91DZ12YLLQPAV8OMYJ8" hidden="1">Financial &amp; Non-#REF!</definedName>
    <definedName name="BEx78ESP6PYY9PRKG7N8I1062CBG" hidden="1">Financial &amp; Non-#REF!</definedName>
    <definedName name="BEx78JAKA3FRA112WDVJR5P2M06F" hidden="1">SEU Func Comm by #REF!</definedName>
    <definedName name="BEx79BGQJWM5HK7GBU4QCZQIGMJA" hidden="1">Addn #REF!</definedName>
    <definedName name="BEx79NLSWDY80RZ83IBSPPWC1LRP" hidden="1">Addn #REF!</definedName>
    <definedName name="BEx7AG85P2UCLBZH785AVALZ8NO2" hidden="1">Addn #REF!</definedName>
    <definedName name="BEx7BUKMRJIJ2T3VLPHVCGFYB91N" hidden="1">Addn #REF!</definedName>
    <definedName name="BEx7CD5LQHPU9ZD6Q6VGX42EG18N" hidden="1">#REF!</definedName>
    <definedName name="BEx7CSQONL7R3J1DFL1RBZ2UB4CJ" hidden="1">Addn #REF!</definedName>
    <definedName name="BEx7D9DFIZJHQGFY7GA9YYUA9ND5" hidden="1">Financial &amp; Non-#REF!</definedName>
    <definedName name="BEx7DB642H67MNJ2PZ1ACGYUMYX0" hidden="1">#REF!</definedName>
    <definedName name="BEx7DWG6RQW0D28OD9I5XKJYFDLX" hidden="1">SEU Func #REF!</definedName>
    <definedName name="BEx7E3SN5T57Z84MWEWGPL56BVYQ" hidden="1">Functional #REF!</definedName>
    <definedName name="BEx7E8QL4MLEWB3YUM4BI27WYSG4" hidden="1">Addn #REF!</definedName>
    <definedName name="BEx7F1YHNQP67YWOA22R2460OG8Q" hidden="1">#REF!</definedName>
    <definedName name="BEx7FGHPIVIRMUKXHH1IIO8C39WM" hidden="1">SCG Func #REF!</definedName>
    <definedName name="BEx7FK3D2PKAX7A5OS0M3EPATLK3" hidden="1">Addn #REF!</definedName>
    <definedName name="BEx7FX4LXTGXH0S5WO63H5V8973A" hidden="1">Addn #REF!</definedName>
    <definedName name="BEx7G09THIAHGVV4C6W739GLIL6F" hidden="1">SEU Driver #REF!</definedName>
    <definedName name="BEx7G1X3E168X1WSXE3IYQD39CSH" hidden="1">Functional #REF!</definedName>
    <definedName name="BEx7G5D8R3DAHH327NHVIRW1M1A6" hidden="1">SEU Driver by Func #REF!</definedName>
    <definedName name="BEx7GC43Z3IT632VJ04YICAVP2PC" hidden="1">Functional #REF!</definedName>
    <definedName name="BEx7GD5SMD4HYABHIF7TA7NL06BF" hidden="1">Addn #REF!</definedName>
    <definedName name="BEx7GNNEKMZ2TVCGR1CBK6H4CY70" hidden="1">SEU Driver by Func #REF!</definedName>
    <definedName name="BEx7GWSFCD13I3QC1N2NFFKY062P" hidden="1">Functional #REF!</definedName>
    <definedName name="BEx7H5XL7MLM8ZG6E12EKRMNYRXA" hidden="1">Addn #REF!</definedName>
    <definedName name="BEx7H86FAD3PJYLGZL1U0HWZBU77" hidden="1">SEU Driver #REF!</definedName>
    <definedName name="BEx7HNGQN8KJWL6B1O2RWR1I8XCR" hidden="1">Functional #REF!</definedName>
    <definedName name="BEx7I7ZOS5D5E9WZ6L4BOE2F3DY2" hidden="1">SEU Func #REF!</definedName>
    <definedName name="BEx7IA8PT7MFJWXGVCJFRY106ATL" hidden="1">SEU Func #REF!</definedName>
    <definedName name="BEx7IQKN2RWFXIJJQC1M3HN91456" hidden="1">SEU Driver by Func #REF!</definedName>
    <definedName name="BEx7IYTADRCEGWHWTPP3TX68M7RE" hidden="1">Addn #REF!</definedName>
    <definedName name="BEx7IYTI2BVB47X6UKCDS3S6S8M2" hidden="1">Financial &amp; Non-#REF!</definedName>
    <definedName name="BEx7JA7HO64PE6BSEFDQAYG2DV2M" hidden="1">SEU Driver #REF!</definedName>
    <definedName name="BEx7JN8QP1FGPG1PXW02J1OO9FTN" hidden="1">SCG Func #REF!</definedName>
    <definedName name="BEx7K7GY8XLOVRC3OHHBZ1TX6TMR" hidden="1">Addn #REF!</definedName>
    <definedName name="BEx7KGM4CB247DEMSOCLKY4D5TBL" hidden="1">#REF!</definedName>
    <definedName name="BEx7KJRBH9UOHHJDI99HVR8V9R0K" hidden="1">#REF!</definedName>
    <definedName name="BEx7KPGBNYFR4LHWGEPF89JL73WI" hidden="1">Addn #REF!</definedName>
    <definedName name="BEx7KYQUG9K5VGBRVMEF5XXB6I7D" hidden="1">Addn #REF!</definedName>
    <definedName name="BEx7LBHATV73G9G8EYC25A1GZPM7" hidden="1">Financial &amp; Non-#REF!</definedName>
    <definedName name="BEx7MCN6WJYIADN53L1N60G4M3U9" hidden="1">#REF!</definedName>
    <definedName name="BEx7NJ7BROENWNOB9DYNAZDMO381" hidden="1">Functional #REF!</definedName>
    <definedName name="BEx8ZNEEKMIGOZI4AEQOFKR48OX7" hidden="1">Addn #REF!</definedName>
    <definedName name="BEx906FH0CTZE3CU0DQWH3H4ZC4P" hidden="1">SEU Func #REF!</definedName>
    <definedName name="BEx9193BXQJVD64QF1Y7916CR3VZ" hidden="1">SEU Driver by Func #REF!</definedName>
    <definedName name="BEx91IOLAF9Q374K05VA9813T42J" hidden="1">Functional #REF!</definedName>
    <definedName name="BEx91MVNJP7UR6PVBG9O9JNNLL2S" hidden="1">Addn #REF!</definedName>
    <definedName name="BEx91NS16U93E9MPG050VOPE1B5V" hidden="1">Addn #REF!</definedName>
    <definedName name="BEx91WRP8CJ9NVHOVO3KK1CSEY3A" hidden="1">#REF!</definedName>
    <definedName name="BEx92JP6NFWRWOQOM9LV0ZGH6UII" hidden="1">[0]!SDGE Func #REF!</definedName>
    <definedName name="BEx92LY2W9T7IMRAJ6GVSJOYGXKX" hidden="1">Addn #REF!</definedName>
    <definedName name="BEx92VU31VCK7JA4H3D7UN9TXSLT" hidden="1">SEU Driver by Func #REF!</definedName>
    <definedName name="BEx937O89Y1D1SATU4ZSG51U1NQG" hidden="1">#REF!</definedName>
    <definedName name="BEx939RQZR5P0TIF9I3BMR6SR6Z8" hidden="1">Addn #REF!</definedName>
    <definedName name="BEx93C61JLMSUFCCC969HXVOAV5U" hidden="1">Addn #REF!</definedName>
    <definedName name="BEx93P7HZ849NJYP2FN3FVKLD1ZJ" hidden="1">#REF!</definedName>
    <definedName name="BEx93WUJ8SBBPMQO3GR8OPSWFZA4" hidden="1">Functional #REF!</definedName>
    <definedName name="BEx94SBGT6E7UM98ZRUU1UD0X2V9" hidden="1">SCG Func #REF!</definedName>
    <definedName name="BEx94YRCDNZCTCP3C1U048E2SHCV" hidden="1">#REF!</definedName>
    <definedName name="BEx95E6X1N492AUIEIQ1IXXTNYO0" hidden="1">SEU Func #REF!</definedName>
    <definedName name="BEx95GW2VHSR2AQCIZELG33FDA8H" hidden="1">Addn #REF!</definedName>
    <definedName name="BEx95JVY865JGQH3BGYILSOT7KIT" hidden="1">SEU Driver #REF!</definedName>
    <definedName name="BEx95RTS6PHEQTQLZVX7ZLJEZ2EC" hidden="1">SEU Func #REF!</definedName>
    <definedName name="BEx96FYFAVILQ8VYSE72BM2KXQHS" hidden="1">Functional #REF!</definedName>
    <definedName name="BEx96KLL02U9UGG9BE084W1T06AP" hidden="1">Functional #REF!</definedName>
    <definedName name="BEx96PED6KVTVBCA3YI15OONN1VC" hidden="1">Functional #REF!</definedName>
    <definedName name="BEx970MWXAD0OKZXP8P821WJ2SQ5" hidden="1">Addn #REF!</definedName>
    <definedName name="BEx971U2C4AAQ6GJB4FOAMCR7NZB" hidden="1">Financial &amp; Non-#REF!</definedName>
    <definedName name="BEx980WB7NBY9MBNN1VDHUAOOEN4" hidden="1">#REF!</definedName>
    <definedName name="BEx98DC7540CFIHHCBRDYER6N969" hidden="1">SEU Driver by Func #REF!</definedName>
    <definedName name="BEx98E3186U1CAC5ZCGORYSPBW55" hidden="1">SCG Func #REF!</definedName>
    <definedName name="BEx98P6A568OSQJKJ16MGMHFWQAJ" hidden="1">Addn #REF!</definedName>
    <definedName name="BEx98UPYWSKR968JQDKEOQJTFEN3" hidden="1">Addn #REF!</definedName>
    <definedName name="BEx99WS3MA5AE74HPBKZM9EI6J2H" hidden="1">Functional #REF!</definedName>
    <definedName name="BEx9A3TPSYIC5VV8BM8QF9YA6HKL" hidden="1">Addn #REF!</definedName>
    <definedName name="BEx9AB0O7AFRBN0DS6X3G5XATV0F" hidden="1">Addn #REF!</definedName>
    <definedName name="BEx9BKKJ3V7FT0YYP901CO1J9PK2" hidden="1">Addn #REF!</definedName>
    <definedName name="BEx9BNKFPZNHOBUFKJXSEZ45UCNX" hidden="1">Addn #REF!</definedName>
    <definedName name="BEx9BO0OF08DI95D48HIA4FNEAQ2" hidden="1">SCG Func #REF!</definedName>
    <definedName name="BEx9BYSZKJE7X0DZO9IBYA390EXN" hidden="1">Addn #REF!</definedName>
    <definedName name="BEx9C3WJQMGW0R7CUVA07P3TX1SN" hidden="1">SEU Func Comm by #REF!</definedName>
    <definedName name="BEx9CMHBVIKQKWB05U715K3OYE5N" hidden="1">Addn #REF!</definedName>
    <definedName name="BEx9CPBY3A014VDO5NC8CZH6A1ND" hidden="1">SEU Func #REF!</definedName>
    <definedName name="BEx9D4RIB90NHVB2YZNHPU1W05Q4" hidden="1">Addn #REF!</definedName>
    <definedName name="BEx9D5D3ORZ8H4FK3XMG4BUSRDF3" hidden="1">SEU Func #REF!</definedName>
    <definedName name="BEx9DCUTUL3BE617O4SMJRVU2L0S" hidden="1">Functional #REF!</definedName>
    <definedName name="BEx9DI91MBI8Y7KKG4TYD7GK0OO3" hidden="1">Addn #REF!</definedName>
    <definedName name="BEx9DPQSEJ56DZCPF3OY3GWEMEHS" hidden="1">[0]!SDGE Func #REF!</definedName>
    <definedName name="BEx9E8H2OWZQ45XRM27VACOL31OU" hidden="1">Addn #REF!</definedName>
    <definedName name="BEx9EBX1BZ0PL195G5AESVWY096V" hidden="1">SEU Func Area by #REF!</definedName>
    <definedName name="BEx9EFTH7ZBJ5N1CAQI38H8WNFW3" hidden="1">Addn #REF!</definedName>
    <definedName name="BEx9EK5VLPKF9XVYLA8L5M0VFA4J" hidden="1">Addn #REF!</definedName>
    <definedName name="BEx9ERI925K9PH2Z2PB4I9EX8QF3" hidden="1">#REF!</definedName>
    <definedName name="BEx9ET5JSJVBRWYIE1INNJ7SGTCC" hidden="1">Functional #REF!</definedName>
    <definedName name="BEx9EWG8HOBAXEVNI9PTPOTVPJ6O" hidden="1">Addn #REF!</definedName>
    <definedName name="BEx9F2FZK97W302TB1PE6SLT2W8P" hidden="1">SEU Driver by Func #REF!</definedName>
    <definedName name="BEx9F3N6P6EMZ3CI82RIVDKI8UYJ" hidden="1">Addn #REF!</definedName>
    <definedName name="BEx9F5QQ16E2AYXJFWMSOB65PQQD" hidden="1">#REF!</definedName>
    <definedName name="BEx9FEA49CAL0U75VSCJZGNERORM" hidden="1">SEU Func #REF!</definedName>
    <definedName name="BEx9FEA5G88VPTUBP7INZOU42U47" hidden="1">Addn #REF!</definedName>
    <definedName name="BEx9FZ3XLP4NW4ALG6YLL87UDWN5" hidden="1">#REF!</definedName>
    <definedName name="BEx9GA1T1D6OO1LJLL4M23ZQ4YZQ" hidden="1">Addn #REF!</definedName>
    <definedName name="BEx9GBEC3P5Y01WYIGKVJSG7XI43" hidden="1">[0]!SDGE Func #REF!</definedName>
    <definedName name="BEx9GKJHEHAXU8NPOK41VWZLKJHS" hidden="1">Addn #REF!</definedName>
    <definedName name="BEx9H7GTDG0K270VC8KIQPAZ4Y1Y" hidden="1">Functional #REF!</definedName>
    <definedName name="BEx9H9F15H3PH7ZYTKUA946W25IF" hidden="1">Addn #REF!</definedName>
    <definedName name="BEx9HMLS4KZDOM68X06UUH8EVM99" hidden="1">SEU Func #REF!</definedName>
    <definedName name="BEx9I0JFAIJY2OQ5GGLQIBX2SOHB" hidden="1">Addn #REF!</definedName>
    <definedName name="BEx9IIDAOIWYAR4176TWG0DUP0GC" hidden="1">Addn #REF!</definedName>
    <definedName name="BEx9IM9JB41V6TQ5P1QZV0H9VVUQ" hidden="1">Addn #REF!</definedName>
    <definedName name="BEx9IO2AQXVT9EE1WFNZY4RMZA5L" hidden="1">SEU Driver by Func #REF!</definedName>
    <definedName name="BEx9IW5MPMXZH6A45GHP65AIU5EC" hidden="1">SEU Func #REF!</definedName>
    <definedName name="BEx9JE4Z63EP3IGA8SSLS32MQ9IT" hidden="1">Functional #REF!</definedName>
    <definedName name="BEx9JGJB4AO5A49KA8HTRU4Y918P" hidden="1">Addn #REF!</definedName>
    <definedName name="BExAW9LX762OLWCG971X5UJG9BTI" hidden="1">SEU Driver #REF!</definedName>
    <definedName name="BExAWRW398WOEUXSG9OKLKRUHBUJ" hidden="1">SCG Func #REF!</definedName>
    <definedName name="BExAWWOQP0AIVB5SQ8ABBSZ73REK" hidden="1">Functional #REF!</definedName>
    <definedName name="BExAX3FFIBEYOD1VMORTDGV6CT6V" hidden="1">Addn #REF!</definedName>
    <definedName name="BExAX8Z4B7UP4MPIDL4N5UVE5X3A" hidden="1">Financial &amp; Non-#REF!</definedName>
    <definedName name="BExAXXJTKDDLRRG0YNJZ27IIY0CH" hidden="1">Addn #REF!</definedName>
    <definedName name="BExAY1W8CE9P3MQIAPX8VJEG5NVW" hidden="1">#REF!</definedName>
    <definedName name="BExAYAFTOFMR1YIYU7IUFOYRNV62" hidden="1">Addn #REF!</definedName>
    <definedName name="BExAYMVHP7W93W3JTZL9H6BYQM61" hidden="1">Addn #REF!</definedName>
    <definedName name="BExAYPVEB4OPFNAISBTOWTRBP8VX" hidden="1">[0]!SDGE Func #REF!</definedName>
    <definedName name="BExB03RSQON10JAWO2328LAW1MKE" hidden="1">SEU Func #REF!</definedName>
    <definedName name="BExB072HB427FBTZFTA92PWX0YQ9" hidden="1">Addn #REF!</definedName>
    <definedName name="BExB0CRHCO9ULDDSTT7DMTT05RT9" hidden="1">Addn #REF!</definedName>
    <definedName name="BExB0GIADY00FT7NXSNF175LJJ3Y" hidden="1">Addn #REF!</definedName>
    <definedName name="BExB0LGCWVXLFI71FVWXDKJA49PH" hidden="1">Addn #REF!</definedName>
    <definedName name="BExB0WOWQSN1F679LTDEFHU5W26B" hidden="1">Addn #REF!</definedName>
    <definedName name="BExB19KVAYD32NCCJV4ZP4JXKH5S" hidden="1">#REF!</definedName>
    <definedName name="BExB1EIYLMVJLP7TLE2RF39QS0MX" hidden="1">#REF!</definedName>
    <definedName name="BExB1EO9KWOLKJHCPTWLRRDESP7G" hidden="1">Addn #REF!</definedName>
    <definedName name="BExB1GRT8047FU91FKXXPPVBWVY4" hidden="1">SEU Func Area by #REF!</definedName>
    <definedName name="BExB1LKGYUXV7YND54V03Z7PCFWG" hidden="1">SEU Func Comm by #REF!</definedName>
    <definedName name="BExB1VB0MPHLR3SDA5NV6NV1X49C" hidden="1">SEU Driver #REF!</definedName>
    <definedName name="BExB2AQT03UGIOC6S1HS02YS0OIN" hidden="1">SCG Func #REF!</definedName>
    <definedName name="BExB2K6JX9SZWRWTCTUMT8KMDHOD" hidden="1">SEU Func Comm by #REF!</definedName>
    <definedName name="BExB30O0S6EO45SFV1QSN1Q24LOL" hidden="1">#REF!</definedName>
    <definedName name="BExB30TB59C8G4EC0WEJUHQ4VA39" hidden="1">Addn #REF!</definedName>
    <definedName name="BExB3EWF1OUNCEWXWPL6HTD45R2Q" hidden="1">Financial &amp; Non-#REF!</definedName>
    <definedName name="BExB3QL8Q7ZK705KJACMI750B1JO" hidden="1">Addn #REF!</definedName>
    <definedName name="BExB3XS637O5LMK5N78CTI3Z0Z5B" hidden="1">#REF!</definedName>
    <definedName name="BExB43MOHQGG9F0TAVNR9GV4HDUC" hidden="1">Addn #REF!</definedName>
    <definedName name="BExB49GYU15TD74UV4AOHN1UDRXT" hidden="1">SEU Func Area by #REF!</definedName>
    <definedName name="BExB5C4TYO1CLQBIZ1ZKBB9LUBUJ" hidden="1">Functional #REF!</definedName>
    <definedName name="BExB5DS47CSMB5M7U57GGRRL6RAI" hidden="1">Addn #REF!</definedName>
    <definedName name="BExB5GRZ48PZ0X03WTTZUHM5V6N7" hidden="1">[0]!SDGE Func #REF!</definedName>
    <definedName name="BExB5HOC7YR7B7UZUQJFO3AMX3Z7" hidden="1">Addn #REF!</definedName>
    <definedName name="BExB7JUQKW1TSF1EMURW4N49BPW8" hidden="1">SEU Func #REF!</definedName>
    <definedName name="BExB7XSCGB3ICZZXK5GGNRCZGO1R" hidden="1">Functional #REF!</definedName>
    <definedName name="BExB82KZZ20HGQ8ZWDI6NN7B7LP3" hidden="1">Addn #REF!</definedName>
    <definedName name="BExB842YTBKTN3J0DAZ8G2FRLGZA" hidden="1">SCG Func #REF!</definedName>
    <definedName name="BExB8A2R5KAW4ZHD9RTJG7XQBC9Z" hidden="1">SEU Driver by Func #REF!</definedName>
    <definedName name="BExB9DSAVBYJB0UFO37L4UPOIA9D" hidden="1">Addn #REF!</definedName>
    <definedName name="BExB9J6IXISS1DDVV1O9QAR83KUM" hidden="1">Addn #REF!</definedName>
    <definedName name="BExBA09J0XCIK4F6DIN33HWB83VZ" hidden="1">Addn #REF!</definedName>
    <definedName name="BExBBFD1NS7S1R4UT1X0FC1V0IE6" hidden="1">Financial &amp; Non-#REF!</definedName>
    <definedName name="BExBBW58Z0FWF8SYQVQCKPDQM4V5" hidden="1">#REF!</definedName>
    <definedName name="BExBC0N4KY5AUPHPSP2WYOPQ9BGK" hidden="1">#REF!</definedName>
    <definedName name="BExBC5AACPOLAFEHIH7A39NFVMS9" hidden="1">SEU Func Area by #REF!</definedName>
    <definedName name="BExBCC14R9T8Y5BCJ9J6RZ5LAR34" hidden="1">#REF!</definedName>
    <definedName name="BExBCQ49E5ROUT89A7DNPSC88TP2" hidden="1">SEU Func #REF!</definedName>
    <definedName name="BExBCRGQSBNA9SIIV33OWZ9TT8EM" hidden="1">Financial &amp; Non-#REF!</definedName>
    <definedName name="BExBCS2AHW4TXTQK83WN29LWIRQK" hidden="1">[0]!SDGE Func #REF!</definedName>
    <definedName name="BExBD7NBV33LLYYJZDPWE3JS4YO8" hidden="1">Addn #REF!</definedName>
    <definedName name="BExBDGHLEQZH9D2HRC94XCSM8R21" hidden="1">Functional #REF!</definedName>
    <definedName name="BExCREBL0YXLWZKVEV40GLP86ISW" hidden="1">Addn #REF!</definedName>
    <definedName name="BExCSEL4O1O7A8QTADPQK997R2GC" hidden="1">[0]!SDGE Func #REF!</definedName>
    <definedName name="BExCSQKPT6AAP0PXNSIN8X33MNOQ" hidden="1">Addn #REF!</definedName>
    <definedName name="BExCSWV9HBGHLCFOMS18O18TUB3A" hidden="1">Addn #REF!</definedName>
    <definedName name="BExCTP6SO68GK895SG97OHJ44KJ9" hidden="1">Addn #REF!</definedName>
    <definedName name="BExCUFV4VP0SIARZ6VFX4CSM3H9D" hidden="1">Functional #REF!</definedName>
    <definedName name="BExCUH2AJHJRFFT62RFBIXW1D2QI" hidden="1">Functional #REF!</definedName>
    <definedName name="BExCUNSYJS0MXZ5ET8GHRGF8KIY2" hidden="1">Functional #REF!</definedName>
    <definedName name="BExCUSWD0ZI62K3UGX4N1XN89Q1P" hidden="1">SEU Driver #REF!</definedName>
    <definedName name="BExCV03BCBUW893TW8JSQSFA881E" hidden="1">Functional #REF!</definedName>
    <definedName name="BExCVFTQ4HN27K1U27PC99JFSWWW" hidden="1">Functional #REF!</definedName>
    <definedName name="BExCWLHH3Q3G7ILX126X41OC9UWW" hidden="1">Functional #REF!</definedName>
    <definedName name="BExCX29OCTHXR81FOAIARU0P0X4X" hidden="1">[0]!SDGE Func #REF!</definedName>
    <definedName name="BExCXCLUKV8FFGMN02TB06QN6BWG" hidden="1">SEU Func #REF!</definedName>
    <definedName name="BExCXYC68R84SJWKHLGHSF3BTT7G" hidden="1">SEU Driver by Func #REF!</definedName>
    <definedName name="BExCY712YSE6GCWJ0AMT3HALNA4X" hidden="1">Functional #REF!</definedName>
    <definedName name="BExCYQCYE5YHOB1TKOHL6B3I27IT" hidden="1">Financial &amp; Non-#REF!</definedName>
    <definedName name="BExCYRPFE15L8X3EUVCJNH6I01D9" hidden="1">SEU Driver by Func #REF!</definedName>
    <definedName name="BExCYY5GHFAIPGDZ8HNTGSWV4KQL" hidden="1">SCG Func #REF!</definedName>
    <definedName name="BExCZ5SJSLJTD4LETK6S52CEE8K5" hidden="1">SEU Driver by Func #REF!</definedName>
    <definedName name="BExCZODGQ5EQME30RIBVIMU88981" hidden="1">Financial &amp; Non-#REF!</definedName>
    <definedName name="BExD049C027P55BCRTWO9K40MDXC" hidden="1">Financial &amp; Non-#REF!</definedName>
    <definedName name="BExD04PEPBEQQX4RZ6C0WVALBV9W" hidden="1">SEU Driver #REF!</definedName>
    <definedName name="BExD0P35ITFSLDJ85I2S2XLI9D02" hidden="1">Addn #REF!</definedName>
    <definedName name="BExD1Z8Q7A8QEJBB3NBLBKV5UWDA" hidden="1">#REF!</definedName>
    <definedName name="BExD2054KGE1BMQV3F8E1TCXKD7K" hidden="1">Financial &amp; Non-#REF!</definedName>
    <definedName name="BExD24MZ6RCOIW4QM8EBYWBZ3FGX" hidden="1">Addn #REF!</definedName>
    <definedName name="BExD2PGRAQFQR76TR4M84GCI9TOX" hidden="1">SEU Func Comm by #REF!</definedName>
    <definedName name="BExD345FLWTNWLN5919CGC69OXJS" hidden="1">Addn #REF!</definedName>
    <definedName name="BExD37LGJYVJFID61F08P9GB1FNV" hidden="1">SEU Func #REF!</definedName>
    <definedName name="BExD3FOR9N7H6TPIKASJH6RB78Y8" hidden="1">SEU Driver #REF!</definedName>
    <definedName name="BExD3SVHOP1C3T2Z7DH6IBE3P843" hidden="1">SEU Func #REF!</definedName>
    <definedName name="BExD4UXT6QYCDEFJ4TR5HLDLP5GS" hidden="1">#REF!</definedName>
    <definedName name="BExD50179NSGUGLLUHX045A1AR1I" hidden="1">SEU Func #REF!</definedName>
    <definedName name="BExD5WUM2VOHW0PHHK7UU3C5G4KA" hidden="1">Addn #REF!</definedName>
    <definedName name="BExD6L9V8D6IAI4B3RW8L9XB4E9U" hidden="1">Addn #REF!</definedName>
    <definedName name="BExD6SM96QF45B1K8P5SYGG16HU7" hidden="1">Functional #REF!</definedName>
    <definedName name="BExD7ECGTP7A754YQVMXGZ6ODVJW" hidden="1">Addn #REF!</definedName>
    <definedName name="BExD7MFRXGJ499ABP7FXYAGDBVBF" hidden="1">SEU Func Area by #REF!</definedName>
    <definedName name="BExD86TI39WBFO32YV2U8JXO98P4" hidden="1">SEU Func #REF!</definedName>
    <definedName name="BExD948GWQCYXUUZQK0PIOEBV29S" hidden="1">Financial &amp; Non-#REF!</definedName>
    <definedName name="BExDC683UDAXPU8TJ720TDYW01P3" hidden="1">Addn #REF!</definedName>
    <definedName name="BExDCS3PZTHRO9F13N38ECDVNS32" hidden="1">SCG Func #REF!</definedName>
    <definedName name="BExEPN4D9U6D31SRSQ8GHI9K0EBT" hidden="1">Addn #REF!</definedName>
    <definedName name="BExEQ4I6HD9H5DM4DMM6GQ1EMDPK" hidden="1">SEU Func Comm by #REF!</definedName>
    <definedName name="BExEQPS9BRC55JZ9I5FYCQTKSEJN" hidden="1">SEU Func Area by #REF!</definedName>
    <definedName name="BExEQRVTCIBYGOUBKNVPTZHMXHFR" hidden="1">Addn #REF!</definedName>
    <definedName name="BExERDLXL02M3SL45RHTWJUPCGS8" hidden="1">#REF!</definedName>
    <definedName name="BExERK1VAXZE8JQU29QXCUMOI6E2" hidden="1">#REF!</definedName>
    <definedName name="BExERKYD3HHJGPFDI9EDNNVI2ALK" hidden="1">Addn #REF!</definedName>
    <definedName name="BExES2HHMG8HMKDE7EJU3AC0I6BR" hidden="1">Financial &amp; Non-#REF!</definedName>
    <definedName name="BExES6U1HSYY1KIDIHTNW3J42ZHS" hidden="1">Financial &amp; Non-#REF!</definedName>
    <definedName name="BExESH0UL4KHBDSX39ZAEWSMHVQY" hidden="1">Addn #REF!</definedName>
    <definedName name="BExESMV5WEZAC2GDCQ810LXIR0DY" hidden="1">SCG Func #REF!</definedName>
    <definedName name="BExETF6PXKIF0BXNH3KRJ554Y0P6" hidden="1">SEU Func Area by #REF!</definedName>
    <definedName name="BExETT4JKBXWE85124PM89EQ4DRI" hidden="1">[0]!SDGE Func #REF!</definedName>
    <definedName name="BExETWVC2ECF85WXYT8IOG6U8U18" hidden="1">#REF!</definedName>
    <definedName name="BExEUJHV8RCKINDDUZ9EKK2116MH" hidden="1">Addn #REF!</definedName>
    <definedName name="BExEUK8WG4Z6L2QA4QFT0Z8AITMS" hidden="1">Addn #REF!</definedName>
    <definedName name="BExEUOAHO8X3MF3DLWEPAW6WVNI0" hidden="1">SEU Func Area by #REF!</definedName>
    <definedName name="BExEUZDOS5IW0LBVFJWVEPY4C500" hidden="1">Addn #REF!</definedName>
    <definedName name="BExEV5Z2G00UNVZN78TCFNX15OKI" hidden="1">SEU Func Area by #REF!</definedName>
    <definedName name="BExEVFKDB3I1PGDYRBZ2S7QG9M6W" hidden="1">Addn #REF!</definedName>
    <definedName name="BExEVG0H7VPEOQHSNR964Y7Q0234" hidden="1">Addn #REF!</definedName>
    <definedName name="BExEVRZZXQNCUB14WPQ8GA48DQT3" hidden="1">Addn #REF!</definedName>
    <definedName name="BExEVXUI6PQXR3D5BE29CJJ6DV2N" hidden="1">Functional #REF!</definedName>
    <definedName name="BExEWB18OJGAK1WTLGEY7JBB9YYA" hidden="1">SEU Func #REF!</definedName>
    <definedName name="BExEWKXAR9PKJRKRQI6VK7GAUXR1" hidden="1">#REF!</definedName>
    <definedName name="BExEWM9T10EA58YE3U9SIXKEYV44" hidden="1">SEU Func #REF!</definedName>
    <definedName name="BExEXM8E0F2BQDCLAB77JFLQ0PT9" hidden="1">Functional #REF!</definedName>
    <definedName name="BExEZ0A8XICFQ6C9HWDCGUHIDXDN" hidden="1">SEU Func #REF!</definedName>
    <definedName name="BExEZ76ENXGOBF5PBXQJ70L9O2PZ" hidden="1">SEU Driver #REF!</definedName>
    <definedName name="BExEZA6AQF951QMNDZITNW6I9YF4" hidden="1">SEU Func #REF!</definedName>
    <definedName name="BExEZHTCTFHWIE5X77O7X7BXREQI" hidden="1">SCG Func #REF!</definedName>
    <definedName name="BExEZJGS1LRPE6VTO367I075MALO" hidden="1">Addn #REF!</definedName>
    <definedName name="BExEZNYMRBM329VJ6BYON8FE3A6P" hidden="1">#REF!</definedName>
    <definedName name="BExF0OISVALZJC3KCPHVSTSPJ06G" hidden="1">Addn #REF!</definedName>
    <definedName name="BExF1325NS5JVS6VT49CGOE612FK" hidden="1">SEU Func #REF!</definedName>
    <definedName name="BExF1R6P0MN4JZAT3ZF12QGYH74R" hidden="1">SCG Func #REF!</definedName>
    <definedName name="BExF22Q5GLEZIXJFJ9QNV296EVC9" hidden="1">SEU Driver by Func #REF!</definedName>
    <definedName name="BExF2DNW3LPYTH861EFEUJNG7R3Y" hidden="1">SEU Func #REF!</definedName>
    <definedName name="BExF3H2O11H0RHQ9Q7S28D9I2YFF" hidden="1">Functional #REF!</definedName>
    <definedName name="BExF3TYLWVJF9PW2Q562URNI9HS3" hidden="1">Addn #REF!</definedName>
    <definedName name="BExF3YWJ9AGH6R3FHIC5E2RHLM77" hidden="1">SEU Func #REF!</definedName>
    <definedName name="BExF3ZYEVITE9FYW53VPFQQ2F1NW" hidden="1">[0]!SDGE Func #REF!</definedName>
    <definedName name="BExF415J0OXHQZRM64F05WAGOA0A" hidden="1">SEU Func Comm by #REF!</definedName>
    <definedName name="BExF421YI6V0HJL4LMQMKBC8KI1Z" hidden="1">Financial &amp; Non-#REF!</definedName>
    <definedName name="BExF4870SD6GYYBXV19HVKQE7S50" hidden="1">Addn #REF!</definedName>
    <definedName name="BExF4JVTKGSB9I6CJ72A7TOZE4CN" hidden="1">SEU Driver by Func #REF!</definedName>
    <definedName name="BExF4SQ23FGVM2RD7ROEH120ZOSM" hidden="1">Functional #REF!</definedName>
    <definedName name="BExF579EMBCCKTQ787NH5YBB9CXI" hidden="1">SEU Driver by Func #REF!</definedName>
    <definedName name="BExF59NQZO044CZ1UDDUUT1GMGGB" hidden="1">Addn #REF!</definedName>
    <definedName name="BExF5NALJ6KWCBF2J2SJV1RAKIIA" hidden="1">[0]!SDGE Func #REF!</definedName>
    <definedName name="BExF6610V6SPKG6Y40RHAG258JBC" hidden="1">#REF!</definedName>
    <definedName name="BExF6TUPOWY2HNDNPUBPWMXJZVG1" hidden="1">Functional #REF!</definedName>
    <definedName name="BExF7AXRCV25ZBTOJ6CA7J6SRJPV" hidden="1">Addn #REF!</definedName>
    <definedName name="BExF7YREKZ9KNA4NJFZO3ZUQYEKL" hidden="1">Functional #REF!</definedName>
    <definedName name="BExGKN1EQXCDQEHXP2JYQQRYTRWK" hidden="1">Addn #REF!</definedName>
    <definedName name="BExGLHB4SQLGEEKYPK5PCSP8CXIU" hidden="1">SEU Func #REF!</definedName>
    <definedName name="BExGLKB1KMG0JUC55WOOFYX0L1QT" hidden="1">Financial &amp; Non-#REF!</definedName>
    <definedName name="BExGLQ02ITX09XCPFPXUSEY9X9O6" hidden="1">Addn #REF!</definedName>
    <definedName name="BExGLYE4J4L87N4M36NDPS2FTWGP" hidden="1">Functional #REF!</definedName>
    <definedName name="BExGM1OUGUFAEN5JAJ448R6L0DC9" hidden="1">SEU Driver #REF!</definedName>
    <definedName name="BExGM4OR6LGJ4FDHDF9B4FQLO5VG" hidden="1">#REF!</definedName>
    <definedName name="BExGMMO4PGKI0FCLLW0Y83EE49RL" hidden="1">Addn #REF!</definedName>
    <definedName name="BExGMTESDL71HXFF5HGI2UNODRJZ" hidden="1">SEU Driver by Func #REF!</definedName>
    <definedName name="BExGMVYK8MOJBCT6MO7TFJCQWCB4" hidden="1">Addn #REF!</definedName>
    <definedName name="BExGNLVTUF1UPFTN1H04SGPNRF7J" hidden="1">Functional #REF!</definedName>
    <definedName name="BExGNW803QVDQPUE9JUS0V7PM9XV" hidden="1">Addn #REF!</definedName>
    <definedName name="BExGO39MU9M3YRTE728WTLYISKF8" hidden="1">Addn #REF!</definedName>
    <definedName name="BExGO9V0UPC4EUV2KNMCLR1LECQ7" hidden="1">Addn #REF!</definedName>
    <definedName name="BExGOBCYYQ32Y05966JGP890LR5P" hidden="1">Financial &amp; Non-#REF!</definedName>
    <definedName name="BExGPJ9JSSVOEMUU1M5YPEVFX4NG" hidden="1">SEU Driver by Func #REF!</definedName>
    <definedName name="BExGPYEBZP2PJXBPRNVLPF811HK5" hidden="1">Addn #REF!</definedName>
    <definedName name="BExGQ6SGHLX1UM9L4HFT426AGHTJ" hidden="1">#REF!</definedName>
    <definedName name="BExGQOMI69EAM2G0OO7JQ9QWBGHF" hidden="1">SCG Func #REF!</definedName>
    <definedName name="BExGQXM28CAHL5P2JT4MT12AXVKQ" hidden="1">Functional #REF!</definedName>
    <definedName name="BExGR05TTS4EEK6FJB4Z1XNCU2IL" hidden="1">#REF!</definedName>
    <definedName name="BExGR2PH07U3CUHH1SJI9MSVTF4X" hidden="1">[0]!SDGE Func #REF!</definedName>
    <definedName name="BExGRCLIZJ7923TN9WTU4JZQTJYD" hidden="1">SEU Driver #REF!</definedName>
    <definedName name="BExGRNOQ1INB98JYFD7QR60QU8J0" hidden="1">Addn #REF!</definedName>
    <definedName name="BExGROABY17NJ0W01ONPLDSLT7KW" hidden="1">Addn #REF!</definedName>
    <definedName name="BExGRTDQRTVRLDLDG9M3OT7SCRYO" hidden="1">#REF!</definedName>
    <definedName name="BExGS1H2LMB6GNAYU1SO8C2A7ZCY" hidden="1">#REF!</definedName>
    <definedName name="BExGSET422SC76HGF6BD7D0Y4AJ7" hidden="1">SEU Driver by Func #REF!</definedName>
    <definedName name="BExGSJLREUNQM8QN7XF7ULBE3ABJ" hidden="1">Functional #REF!</definedName>
    <definedName name="BExGSRP2RCVSVBEI53K7SAI5Q9PI" hidden="1">SCG Func #REF!</definedName>
    <definedName name="BExGSU3EO2DALPTV06MEXU0DGFQC" hidden="1">SEU Func #REF!</definedName>
    <definedName name="BExGT9TRBEXEWQ0B9KXJX7Z5UJRY" hidden="1">Financial &amp; Non-#REF!</definedName>
    <definedName name="BExGTBMJUADXPOUCEYU665THGQO2" hidden="1">Functional #REF!</definedName>
    <definedName name="BExGTIITSO78YF6RR73QHWEYK87U" hidden="1">Addn #REF!</definedName>
    <definedName name="BExGUAOWJHFLPH9QVH93IOYVKOMO" hidden="1">[0]!SDGE Func #REF!</definedName>
    <definedName name="BExGUGJ7JW4B1Q93WL3HH2XKDWXW" hidden="1">Addn #REF!</definedName>
    <definedName name="BExGUOBXX25SLEUMAHTMBBD37IF8" hidden="1">SCG Func #REF!</definedName>
    <definedName name="BExGV83UEDIYPPYAFYK850MTRA20" hidden="1">#REF!</definedName>
    <definedName name="BExGVWU3I1N98ZJLT37NV6U7MU41" hidden="1">Addn #REF!</definedName>
    <definedName name="BExGVXVSDMTHO66SM4TYGELLKBHR" hidden="1">SCG Func #REF!</definedName>
    <definedName name="BExGW1XJNF8ZA5174XEG2T1BA0LK" hidden="1">#REF!</definedName>
    <definedName name="BExGX3E1UUGUNWM7H46KUNH1G7V9" hidden="1">SEU Func Area by #REF!</definedName>
    <definedName name="BExGXFDNXOOKOD5MZTQ0KVDF4N34" hidden="1">#REF!</definedName>
    <definedName name="BExGXNX1TWG5GTUBXCTBTF1B4KJV" hidden="1">Financial &amp; Non-#REF!</definedName>
    <definedName name="BExGXQM6KA3CYNQRFGYQ73WXXG17" hidden="1">[0]!SDGE Func #REF!</definedName>
    <definedName name="BExGXX7JK0MPSZQT0YGZ8WBGKX1B" hidden="1">Addn #REF!</definedName>
    <definedName name="BExGY55KGVQABF1JSG4UW8ZYF0V0" hidden="1">Addn #REF!</definedName>
    <definedName name="BExGY7ZZ56Z6VYPBCD3UONC4EJZG" hidden="1">Functional #REF!</definedName>
    <definedName name="BExGY9CMOVKAA1T7PZKIYJK1B21L" hidden="1">Addn #REF!</definedName>
    <definedName name="BExGYKL4E6PDS7BORYW6OIYDZ08D" hidden="1">#REF!</definedName>
    <definedName name="BExGZANU0NKBR7BENVVONMA3G9VH" hidden="1">Functional #REF!</definedName>
    <definedName name="BExGZE3V7GJL3EY0JX5GX8MBWN8U" hidden="1">SEU Func Comm by #REF!</definedName>
    <definedName name="BExGZEPFQH1LIB70VVOS2H2BZGAG" hidden="1">SEU Driver #REF!</definedName>
    <definedName name="BExGZHJZPD8DKFQ3732QJAL8QVXT" hidden="1">Addn #REF!</definedName>
    <definedName name="BExGZJ1XKN2W09Q7JR3W6MM4STLQ" hidden="1">Financial &amp; Non-#REF!</definedName>
    <definedName name="BExGZQZS6V2URKO3EIGKOOVHUU3H" hidden="1">Addn #REF!</definedName>
    <definedName name="BExH0IKGVHOBJIDPCZHJ479O3SRP" hidden="1">SEU Func #REF!</definedName>
    <definedName name="BExH1YKD2I1DBVJNDJET8J83W122" hidden="1">[0]!SDGE Func #REF!</definedName>
    <definedName name="BExH2CY9K2FSWO15D9QFCTPUHA9H" hidden="1">Addn #REF!</definedName>
    <definedName name="BExH2D91ZFWCDB3SI5A50B000FVX" hidden="1">Addn #REF!</definedName>
    <definedName name="BExH2YZ94P6CDZWU4OBA137L6UHO" hidden="1">SEU Func #REF!</definedName>
    <definedName name="BExH3P7DTX62RPMIDHX5GI04FYKQ" hidden="1">Functional #REF!</definedName>
    <definedName name="BExH4ETUSFTMPBY6PV1SWMC6QX5G" hidden="1">#REF!</definedName>
    <definedName name="BExIFSCMTI0FAJ8EV2XHIBYCOK6I" hidden="1">Addn #REF!</definedName>
    <definedName name="BExIH2T1CRIPNN2YFR7GOWLYEA52" hidden="1">SCG Func #REF!</definedName>
    <definedName name="BExIH2T1IY9JQEUFBZ4JLOJV0TG5" hidden="1">Functional #REF!</definedName>
    <definedName name="BExIHGAIUBSYBR9A804NA3TRM4S8" hidden="1">#REF!</definedName>
    <definedName name="BExIHZRVCSHLCGDXWK8U6MU55AB7" hidden="1">SEU Func #REF!</definedName>
    <definedName name="BExII4VA48OXWGVJF9IBSMUY9V98" hidden="1">Functional #REF!</definedName>
    <definedName name="BExII7EXHAHJM240CRUWBO9962O7" hidden="1">Addn #REF!</definedName>
    <definedName name="BExIITW628XK67X2U1OPK4J84ZEV" hidden="1">#REF!</definedName>
    <definedName name="BExIJ7DPBEAMQ0MSR84W0UBZWEGS" hidden="1">SEU Func #REF!</definedName>
    <definedName name="BExIJA84K6XVD5SKJPK4SV2P73TB" hidden="1">#REF!</definedName>
    <definedName name="BExIJNPMVEY41OWJGVYMC94PWIYE" hidden="1">Addn #REF!</definedName>
    <definedName name="BExIJPIDP9JV8OJLIDAYGPANDFSY" hidden="1">Financial &amp; Non-#REF!</definedName>
    <definedName name="BExIJPNPAAVDZH0GGK1FKGQPZZSM" hidden="1">#REF!</definedName>
    <definedName name="BExIK1HYH5WNNXHXQ1OWPYCTHU72" hidden="1">Addn #REF!</definedName>
    <definedName name="BExIKEZJKO4ZEDFGQII0YK1U11JZ" hidden="1">#REF!</definedName>
    <definedName name="BExIKRKOIS45NJ5YKIDVWPQOYOL9" hidden="1">Addn #REF!</definedName>
    <definedName name="BExIL4B5GFRFNQH8Q8AMHVEHCUZO" hidden="1">Functional #REF!</definedName>
    <definedName name="BExIL4GLR59EU0W87F88F2QG1Z8O" hidden="1">#REF!</definedName>
    <definedName name="BExILAR1ZPEWM5YR24H92C0JDRRN" hidden="1">Addn #REF!</definedName>
    <definedName name="BExILDATS6PRT5N7FTAWPKOBH5B7" hidden="1">#REF!</definedName>
    <definedName name="BExILWHDUF5X53U4Q4U0I1JKVVE5" hidden="1">Functional #REF!</definedName>
    <definedName name="BExIM4VIKFX1GI2KS4JBBQD4OZC4" hidden="1">Addn #REF!</definedName>
    <definedName name="BExIMC2EV8MZFYH202AYX95VN5T4" hidden="1">Functional #REF!</definedName>
    <definedName name="BExIMQ5KZ1K5TTI03C4VA04B2U57" hidden="1">Functional #REF!</definedName>
    <definedName name="BExIN13AVDPXLS4PF4Z9M9G1Z76E" hidden="1">SEU Func #REF!</definedName>
    <definedName name="BExIND86ZS4TEVYV6ZK18DKTBFIO" hidden="1">SEU Driver by Func #REF!</definedName>
    <definedName name="BExIO8P4YOIMV1JAWVAZ4DO6021M" hidden="1">Addn #REF!</definedName>
    <definedName name="BExIP5D60RQDO1HRB19L6DCT83H4" hidden="1">Addn #REF!</definedName>
    <definedName name="BExIPBNM3CSLE9YV7LOT0R11MJBI" hidden="1">Addn #REF!</definedName>
    <definedName name="BExIQ92Q0519J5MJF4MW49ZAAUV6" hidden="1">SCG Func #REF!</definedName>
    <definedName name="BExIQEM98FHB6XHBDY1JFPRGK4MD" hidden="1">Addn #REF!</definedName>
    <definedName name="BExIQK0GFOIXW53793KMLA7DSQWI" hidden="1">Addn #REF!</definedName>
    <definedName name="BExIQS98Y1Q64V6T2E9KQVFOKVI8" hidden="1">Addn #REF!</definedName>
    <definedName name="BExIQTG93KR7ME8UBCBGVA6APZ6M" hidden="1">SEU Driver by Func #REF!</definedName>
    <definedName name="BExIR9SCR713IFP0WZBGWVXN92JA" hidden="1">SEU Func #REF!</definedName>
    <definedName name="BExIRG2YB6U8XHVW0HAGK8L4KEYV" hidden="1">Addn #REF!</definedName>
    <definedName name="BExIRL0WRAH90TEKQ2PU8MXBVPBM" hidden="1">#REF!</definedName>
    <definedName name="BExIRNVGNU73CEF6ALOGYUNOW0U7" hidden="1">SCG Func #REF!</definedName>
    <definedName name="BExIRVO0QSGCASW0AWUQM10DO92I" hidden="1">Addn #REF!</definedName>
    <definedName name="BExIS0WSQ5Z8QJQFTZYMXQZN5YCN" hidden="1">SEU Driver by Func #REF!</definedName>
    <definedName name="BExIS4YIQALZA992UXXBU4JDFBGM" hidden="1">Addn #REF!</definedName>
    <definedName name="BExISG72A6BHVE3NBQVTYPSLT7KB" hidden="1">Addn #REF!</definedName>
    <definedName name="BExITABBUGATHQ5Y5MAOQP5SH17Q" hidden="1">SEU Func #REF!</definedName>
    <definedName name="BExITARJVCVQ5G6KQDP88RC6QHCY" hidden="1">SEU Driver by Func #REF!</definedName>
    <definedName name="BExITBIGWP0MJPJSN8IZU3RMEAWJ" hidden="1">Addn #REF!</definedName>
    <definedName name="BExITOP7O4BSUW087EKMYLKB4UXR" hidden="1">Addn #REF!</definedName>
    <definedName name="BExIUBXHE3WUI9QDGCGHET2XGDAL" hidden="1">Addn #REF!</definedName>
    <definedName name="BExIV8QOQ84LJ5PXUX5MI80QGD5Q" hidden="1">SEU Driver #REF!</definedName>
    <definedName name="BExIW726IGZYRA6TJ5ZLKE7ABQG8" hidden="1">Addn #REF!</definedName>
    <definedName name="BExIWEJX25D5FZQI9Z7LS76QACOK" hidden="1">SEU Func #REF!</definedName>
    <definedName name="BExIWX4QUS8GZI89PS41C2PO12UH" hidden="1">#REF!</definedName>
    <definedName name="BExIXEYRZT15Z6D54TJWMF3SWCQP" hidden="1">SEU Driver #REF!</definedName>
    <definedName name="BExIXNCWXXNR81ZIR70WT7ST77V6" hidden="1">#REF!</definedName>
    <definedName name="BExIXR95Q2IRU8YKZAQATRN0FWV6" hidden="1">Addn #REF!</definedName>
    <definedName name="BExIXZ1KHL3SNHLFECYBDHKZ6U46" hidden="1">Financial &amp; Non-#REF!</definedName>
    <definedName name="BExIXZXWB0BZMJ1121LAL9FZAMPY" hidden="1">#REF!</definedName>
    <definedName name="BExIXZY37U9ICT1J1TGVVPDR0J6T" hidden="1">Addn #REF!</definedName>
    <definedName name="BExIYBS6OBX000CKF26KUVT6PKXL" hidden="1">[0]!SDGE Func #REF!</definedName>
    <definedName name="BExIYHH6IUOGFPR0AUG0J2X3E6P1" hidden="1">SEU Func #REF!</definedName>
    <definedName name="BExIZ6STDECZVLI5IBZWNWSATJ4K" hidden="1">#REF!</definedName>
    <definedName name="BExIZ7954XTG6TZNHLKX4KDKM9AL" hidden="1">[0]!SDGE Func #REF!</definedName>
    <definedName name="BExIZL6QTBF2FNZRHMADQY6XGJNX" hidden="1">[0]!SDGE Func #REF!</definedName>
    <definedName name="BExJ0K955EICJ1YH4ZJN1EIAPCZU" hidden="1">#REF!</definedName>
    <definedName name="BExKDX3VKK7MG2TKGKAVMP2ALL86" hidden="1">SEU Driver by Func #REF!</definedName>
    <definedName name="BExKESQ2K3X7U1M7WJDWS8NN1TYL" hidden="1">Addn #REF!</definedName>
    <definedName name="BExKF1KFA6ISNT7S5JBN7SJ6HN1G" hidden="1">#REF!</definedName>
    <definedName name="BExKFMZTST3O2X2Y679VNNJ5G5IT" hidden="1">Addn #REF!</definedName>
    <definedName name="BExKFY31TCY75OMUQNG8CGUAAIZH" hidden="1">SEU Func #REF!</definedName>
    <definedName name="BExKGB4BKOPM9LE0VKOE03YHIQQM" hidden="1">[0]!SDGE Func #REF!</definedName>
    <definedName name="BExKGK414LP3SF9H998WCWSOZ2RF" hidden="1">SEU Func Comm by #REF!</definedName>
    <definedName name="BExKGYCEMSXID5NF8FBMWC5E4K2K" hidden="1">SEU Func #REF!</definedName>
    <definedName name="BExKH58LCFIHH716PTTOB278LXGP" hidden="1">SEU Func Area by #REF!</definedName>
    <definedName name="BExKH8DY8MFUAOSM43HQ8ZLUIYDQ" hidden="1">SEU Func Comm by #REF!</definedName>
    <definedName name="BExKHZICQ1E9QB703OWB9P9TA3GE" hidden="1">#REF!</definedName>
    <definedName name="BExKI5I5KMP8GK5LXTIJRDIZI45R" hidden="1">Financial &amp; Non-#REF!</definedName>
    <definedName name="BExKI6PB6I40BP844JARMGLG2SEB" hidden="1">SEU Func Comm by #REF!</definedName>
    <definedName name="BExKIQXJ967YLRAPFPZG794BH5FH" hidden="1">#REF!</definedName>
    <definedName name="BExKJ449OV40VVKF65OXB94QVZRT" hidden="1">[0]!SDGE Func #REF!</definedName>
    <definedName name="BExKJDK7IFNOH6RPBUJFQZKBG9OH" hidden="1">#REF!</definedName>
    <definedName name="BExKJQWAL54M0GRP4G9LT5MZ4OMD" hidden="1">Functional #REF!</definedName>
    <definedName name="BExKJSP190NZYQ5XVLKC55XXONA5" hidden="1">Financial &amp; Non-#REF!</definedName>
    <definedName name="BExKK133OOFMQ7OWQCIX64AAKG2L" hidden="1">Functional #REF!</definedName>
    <definedName name="BExKK2VV978E5BT67CQZMWKW3LM0" hidden="1">SEU Driver #REF!</definedName>
    <definedName name="BExKKKPT0RT08PFXTO1TW4GD4O72" hidden="1">Financial &amp; Non-#REF!</definedName>
    <definedName name="BExKKQ3YKPG0QQ2CCOWY5FOQL6XM" hidden="1">Functional #REF!</definedName>
    <definedName name="BExKL9FUJ2MAP5ZX5Z9FRXDH8NYC" hidden="1">Addn #REF!</definedName>
    <definedName name="BExKM8YAU64ZSHWSTOSVCXXSSCW3" hidden="1">Addn #REF!</definedName>
    <definedName name="BExKML3DLDIN5KIOOVS39URB556K" hidden="1">SEU Driver #REF!</definedName>
    <definedName name="BExKNYOZYS7I7HLZ129C2GRARZ16" hidden="1">Addn #REF!</definedName>
    <definedName name="BExKP7Y39UUGJ27U56FD2ME1KEP8" hidden="1">#REF!</definedName>
    <definedName name="BExKPRKVLJ5V59B8JWBKL52I9LUS" hidden="1">SEU Driver #REF!</definedName>
    <definedName name="BExKQ0F2NKVWWZKV3BGXGP4M2VAB" hidden="1">Financial &amp; Non-#REF!</definedName>
    <definedName name="BExKQ8NVLIT2Y22ECVW8NVPOMRIS" hidden="1">Addn #REF!</definedName>
    <definedName name="BExKR1VTU35AA8MJSWNOC03YM1QJ" hidden="1">Functional #REF!</definedName>
    <definedName name="BExKR8RYW6MVQ90YGUFXYV8L34Y9" hidden="1">Addn #REF!</definedName>
    <definedName name="BExKRWQXIQ0Z9KBXHOCWW79NEIMQ" hidden="1">SEU Driver by Func #REF!</definedName>
    <definedName name="BExKS6N0RWV8M0L0SWKOTCW30V6N" hidden="1">SCG Func #REF!</definedName>
    <definedName name="BExKS73AFX6IOPJ24COHC5Y30145" hidden="1">Addn #REF!</definedName>
    <definedName name="BExKTCLKTZQTBMY9VWLXLV0JMA9G" hidden="1">SCG Func #REF!</definedName>
    <definedName name="BExKTWOHI8PDZ0JPTTE7Q0RFDQ6A" hidden="1">SEU Func Comm by #REF!</definedName>
    <definedName name="BExKU39VGJLLYZIYK7152IIOF3QO" hidden="1">Functional #REF!</definedName>
    <definedName name="BExKU8YVHGSXISXM3VLI5L8DZB9M" hidden="1">Addn #REF!</definedName>
    <definedName name="BExKUBTB0I4XX7MY353FZD37JTT1" hidden="1">Addn #REF!</definedName>
    <definedName name="BExKUCPN5NTM52SNK7EI4BW9SB8G" hidden="1">Addn #REF!</definedName>
    <definedName name="BExKVDVJGVVKQQE2R9K79IPYV84K" hidden="1">Functional #REF!</definedName>
    <definedName name="BExM8ZKH3UP9P5WJASC50S8LP664" hidden="1">Addn #REF!</definedName>
    <definedName name="BExMAJRGSIR6B60AL6WX7A4LRW60" hidden="1">Functional #REF!</definedName>
    <definedName name="BExMAL43YJRRMMRTLS9A2ADQ7ARN" hidden="1">Addn #REF!</definedName>
    <definedName name="BExMAY020KM1KV6VF6ECNR54F8H4" hidden="1">Financial &amp; Non-#REF!</definedName>
    <definedName name="BExMAYWEZTCCJHQMGTDJ1A37YU7A" hidden="1">Addn #REF!</definedName>
    <definedName name="BExMB1QV9QK0ZMI45WS9BP5AFQ6O" hidden="1">SEU Driver by Func #REF!</definedName>
    <definedName name="BExMCGZWH8JESXBU5FKRQLUIGD7H" hidden="1">SEU Func #REF!</definedName>
    <definedName name="BExMCYTRQZAN58T3JVVUKN00G8TA" hidden="1">#REF!</definedName>
    <definedName name="BExMDJ7HH09S5OF6ZSLZ3GNDIQPI" hidden="1">SEU Driver #REF!</definedName>
    <definedName name="BExMDJT23FOO7CHLLHTC90FO8HTA" hidden="1">Addn #REF!</definedName>
    <definedName name="BExMDPY5F5XZH8HO45T0GJBQLNMS" hidden="1">SCG Func #REF!</definedName>
    <definedName name="BExMDUAP2EQI3Q78L0SAFXFLPT4B" hidden="1">Functional #REF!</definedName>
    <definedName name="BExME7MQDJ65NPFDCI9ZJHESAOUO" hidden="1">Functional #REF!</definedName>
    <definedName name="BExMEB88ZSSHONPYPVQVLMI087MN" hidden="1">[0]!SDGE Func #REF!</definedName>
    <definedName name="BExMEBZAZ4NPJIN5YIPCHXTCLUYU" hidden="1">Financial &amp; Non-#REF!</definedName>
    <definedName name="BExMEJ69PEOYTY3JH5Y4HI9K37HM" hidden="1">Addn #REF!</definedName>
    <definedName name="BExMELPVH2A780R1BZF94B61NNLT" hidden="1">Functional #REF!</definedName>
    <definedName name="BExMENTE6VDOIFDN6E9OIT1X7FRI" hidden="1">Financial &amp; Non-#REF!</definedName>
    <definedName name="BExMF577SWU21FLNEOG8Z1LSXW4W" hidden="1">SEU Driver by Func #REF!</definedName>
    <definedName name="BExMFQS24YQ73TYXUC3VX2I26SPH" hidden="1">#REF!</definedName>
    <definedName name="BExMGB5KXY2V8JJBY1BUP25IL7PZ" hidden="1">#REF!</definedName>
    <definedName name="BExMGF7C01Z9U7YMYJAUV3N1M222" hidden="1">Addn #REF!</definedName>
    <definedName name="BExMGOXWQY72Q42XUVNBNJ68SCWL" hidden="1">SEU Func #REF!</definedName>
    <definedName name="BExMGPOYUC1P4H867BRSI49M7XN4" hidden="1">Functional #REF!</definedName>
    <definedName name="BExMGQQSKI22L90LKX7J7R8IJTYN" hidden="1">[0]!SDGE Func #REF!</definedName>
    <definedName name="BExMGS39V91P6N8K89TBHIK11NXN" hidden="1">SCG Func #REF!</definedName>
    <definedName name="BExMH1TVNP5HF1BRYTLXIDDKOZ6S" hidden="1">Addn #REF!</definedName>
    <definedName name="BExMHDO5Q50GZZG66W4JZ17HQPJ6" hidden="1">Addn #REF!</definedName>
    <definedName name="BExMHHPRC496VAFBZBHWJ2Q8RAY2" hidden="1">Addn #REF!</definedName>
    <definedName name="BExMHIM2IX8RUQZ8XXGJRV8VASYM" hidden="1">Addn #REF!</definedName>
    <definedName name="BExMHQ3UNCVIBIXHPQMSNULHFRZJ" hidden="1">#REF!</definedName>
    <definedName name="BExMHZZWCUW2LAKE6DQCGOIO6UNL" hidden="1">SEU Func #REF!</definedName>
    <definedName name="BExMI9VX7UHKIXM5WADK6NYN15DD" hidden="1">SEU Driver by Func #REF!</definedName>
    <definedName name="BExMIFA55ROTS3LTP0KD4HNJ4KNM" hidden="1">Addn #REF!</definedName>
    <definedName name="BExMJLOTJ54L4YM3YNGCNJ05Z06B" hidden="1">#REF!</definedName>
    <definedName name="BExMJXTQCAKQTOWFNWVOYBSD2E3H" hidden="1">Addn #REF!</definedName>
    <definedName name="BExMK7V8LGPSGPADE34UVO11KCDN" hidden="1">Addn #REF!</definedName>
    <definedName name="BExMKQAQ0OOXUQQNP16IW04CB31T" hidden="1">Financial &amp; Non-#REF!</definedName>
    <definedName name="BExML135M2OMCP27UTB2EE8RHL6J" hidden="1">Addn #REF!</definedName>
    <definedName name="BExML4TY6P9PJ1AH1XDQGD5C68F2" hidden="1">#REF!</definedName>
    <definedName name="BExMM0WFG8G3KB0OASCLL5AC0ONW" hidden="1">SEU Func Comm by #REF!</definedName>
    <definedName name="BExMM1HZVEP4G5J4DX615ZSFMQUZ" hidden="1">Functional #REF!</definedName>
    <definedName name="BExMMNTRRKO04772SBFDMS83UJFW" hidden="1">Addn #REF!</definedName>
    <definedName name="BExMMOA1RQU6F8AW993D1AV8FS83" hidden="1">Functional #REF!</definedName>
    <definedName name="BExMNAAZN51CLJDY28X4R17SL7DY" hidden="1">SCG Func #REF!</definedName>
    <definedName name="BExMNB7CXH6Z415JA8NXAQTTWE6F" hidden="1">Functional #REF!</definedName>
    <definedName name="BExMNDAX5P2SPZLWT664PLCI91A1" hidden="1">Functional #REF!</definedName>
    <definedName name="BExMNGWDVOO76VO30FKCO8J0OCCC" hidden="1">SEU Func #REF!</definedName>
    <definedName name="BExMNPAGCU6O5FM90I5DQNXTDLU6" hidden="1">[0]!SDGE Func #REF!</definedName>
    <definedName name="BExMNZS3Y02ZU55HR88AN6OIBHNO" hidden="1">SEU Driver #REF!</definedName>
    <definedName name="BExMO5X7UFE5OT76GT4ZZJOLG4M8" hidden="1">Financial &amp; Non-#REF!</definedName>
    <definedName name="BExMOHM0XU316F0O6JVHM10XKMNM" hidden="1">Addn #REF!</definedName>
    <definedName name="BExMOOSY6RU55NYNTNDFRW0VNJ8R" hidden="1">SCG Func #REF!</definedName>
    <definedName name="BExMP1UCX5RBULDAEQQRH40M55B0" hidden="1">#REF!</definedName>
    <definedName name="BExMPC13DPCNW7JITTX6YD0FA6XQ" hidden="1">Addn #REF!</definedName>
    <definedName name="BExMPP7U4PC4FO9ST6JRYVV57T4W" hidden="1">Financial &amp; Non-#REF!</definedName>
    <definedName name="BExMQ4NLEEZ3RE0WXCQS3UISSFC2" hidden="1">Addn #REF!</definedName>
    <definedName name="BExMQ6ATGDBCHCFPL4LNQH0G3C3Q" hidden="1">SEU Driver #REF!</definedName>
    <definedName name="BExMQJSCDCUXDSNTD1B9LXMPUQ4T" hidden="1">SCG Func #REF!</definedName>
    <definedName name="BExMQRKWQ4GCVSBUJBM4509XR0I6" hidden="1">#REF!</definedName>
    <definedName name="BExMQZDFM6REC1CIHLIWOO0S42A2" hidden="1">SEU Func #REF!</definedName>
    <definedName name="BExMR6EWCY52W01QZQOLBFTR124J" hidden="1">SEU Driver by Func #REF!</definedName>
    <definedName name="BExMRKY9QK5LV0WQSEVF1NEPLY2I" hidden="1">SEU Driver by Func #REF!</definedName>
    <definedName name="BExMRTSGRYVIP5AR6LCTRF8D71KA" hidden="1">Addn #REF!</definedName>
    <definedName name="BExMSEX7XWOZM8GVFKRFEQBGHXOA" hidden="1">SEU Driver by Func #REF!</definedName>
    <definedName name="BExMSKGR674YUIEMWAXOD5HI4J7B" hidden="1">SEU Driver #REF!</definedName>
    <definedName name="BExO60WZVOCTJPE1IXJG0XGYZJNT" hidden="1">SEU Func Area by #REF!</definedName>
    <definedName name="BExO6129YAWMR7HOVBDF4LQNVP66" hidden="1">SEU Driver #REF!</definedName>
    <definedName name="BExO62441253JG7FUJDWJJSMTWPM" hidden="1">SEU Driver #REF!</definedName>
    <definedName name="BExO62PQIHHOY2AMT4DS5R4X2GDE" hidden="1">#REF!</definedName>
    <definedName name="BExO6FG76JG938WZ4VRW3DWP3453" hidden="1">#REF!</definedName>
    <definedName name="BExO6VMUCMFBCMVG250D3SD90Q0P" hidden="1">Addn #REF!</definedName>
    <definedName name="BExO74XBR05Z3OFEINK71ZZNGEIN" hidden="1">[0]!SDGE Func #REF!</definedName>
    <definedName name="BExO7ABJCC5RO5ZRFO3EALA6E26V" hidden="1">SEU Func Area by #REF!</definedName>
    <definedName name="BExO7IPN407OSZ4D26UTUGXWY1L2" hidden="1">Addn #REF!</definedName>
    <definedName name="BExO7QI6R622VVAMNZSEVHADGAW4" hidden="1">SEU Func Area by #REF!</definedName>
    <definedName name="BExO7ZSNWDHCVH0VQ4UKOGZ520HS" hidden="1">SEU Func Comm by #REF!</definedName>
    <definedName name="BExO82SKFIERVB1ZNP4AC82M8YUP" hidden="1">#REF!</definedName>
    <definedName name="BExO8AA9S369RFL3XGH097ZQX2FJ" hidden="1">SEU Driver by Func #REF!</definedName>
    <definedName name="BExO8RYVNYD1T7M7F0JW2TXZLTP3" hidden="1">[0]!SDGE Func #REF!</definedName>
    <definedName name="BExO9504J9X5SXORSOTXW0PT59JX" hidden="1">Financial &amp; Non-#REF!</definedName>
    <definedName name="BExO955HS210TLM0L428N4017JNQ" hidden="1">#REF!</definedName>
    <definedName name="BExO9HAIWSP2HKRMYQK5HSJJRXB5" hidden="1">[0]!SDGE Func #REF!</definedName>
    <definedName name="BExO9JU5FRFZS8VOCWSHGOCNPRUO" hidden="1">SEU Driver #REF!</definedName>
    <definedName name="BExO9TVPELHSSYFNE9H2Q12VARJ8" hidden="1">Functional #REF!</definedName>
    <definedName name="BExOA069IYGEKQJUMRNZAUYGHYEV" hidden="1">Addn #REF!</definedName>
    <definedName name="BExOA24AWI5P528WA2MG9XPJ10L9" hidden="1">Addn #REF!</definedName>
    <definedName name="BExOAN8WWRQQ821CN5CAUAUS1H3H" hidden="1">Addn #REF!</definedName>
    <definedName name="BExOAZZISMSAAP3ZVSJOPBGSEBYJ" hidden="1">Addn #REF!</definedName>
    <definedName name="BExOBDGX77AE6KDSC3Q8QBAKF7OZ" hidden="1">SEU Driver #REF!</definedName>
    <definedName name="BExOBFF4KANUZYUK37E4232RPCZ5" hidden="1">SEU Func Area by #REF!</definedName>
    <definedName name="BExOBPB6HWKPTKGSF2NVW5BFY089" hidden="1">Addn #REF!</definedName>
    <definedName name="BExOBT1YWRS72JU43NBHNLN3MX37" hidden="1">Functional #REF!</definedName>
    <definedName name="BExOCBHLUOJJ3UA543C0845URN9O" hidden="1">#REF!</definedName>
    <definedName name="BExOCI8BCYE5VOS7SW59CHPXQXD3" hidden="1">Functional #REF!</definedName>
    <definedName name="BExOCYKA8C9LCJZ97HE642EHO6MV" hidden="1">#REF!</definedName>
    <definedName name="BExOCZ0IZA0NXKV7K1DZEZBNRTDZ" hidden="1">[0]!SDGE Func #REF!</definedName>
    <definedName name="BExOCZ0J5OGJ1P4AGO1KSRW4EGU9" hidden="1">Addn #REF!</definedName>
    <definedName name="BExOD3YNCD55OGF8FWVKI8E6ZHCX" hidden="1">Addn #REF!</definedName>
    <definedName name="BExODLSK4AXZMT0UQ7308DJ25A3X" hidden="1">Addn #REF!</definedName>
    <definedName name="BExODTVTSFDRYVKXVTZMAYROJNAC" hidden="1">Addn #REF!</definedName>
    <definedName name="BExOEATEHRPAAW59WRPVUXCSXWWM" hidden="1">Financial &amp; Non-#REF!</definedName>
    <definedName name="BExOECBC8K6R5WJMBKLK19FVPEIH" hidden="1">#REF!</definedName>
    <definedName name="BExOESNA0H1NRV4Z3HXFZAV6JNPO" hidden="1">SEU Driver by Func #REF!</definedName>
    <definedName name="BExOEWZU6X5T9E578SELNVKF8IT1" hidden="1">#REF!</definedName>
    <definedName name="BExOF6VWZ97OQ1MXBL3NB7Z9GHAD" hidden="1">SEU Func #REF!</definedName>
    <definedName name="BExOFNINR8MYGMZJAJWXQT3V0DRI" hidden="1">#REF!</definedName>
    <definedName name="BExOFYR5NL8NL19S6KEG4ONIU4H4" hidden="1">SEU Func Comm by #REF!</definedName>
    <definedName name="BExOG106RFCPYHFQJP0S6YDXA8WY" hidden="1">Financial &amp; Non-#REF!</definedName>
    <definedName name="BExOG63K269Z3JX8RAXAOV5RFA6S" hidden="1">SEU Func Comm by #REF!</definedName>
    <definedName name="BExOG8HWP4K3ABV2RW47ERMG54WX" hidden="1">SEU Func #REF!</definedName>
    <definedName name="BExOG8SO9ZNSX3LX33TCRGER0FC5" hidden="1">Addn #REF!</definedName>
    <definedName name="BExOGGL7DY6KAFJ3BT9C5DDB2DMN" hidden="1">#REF!</definedName>
    <definedName name="BExOGUDJ29BYVV2DFL766H2VHS9P" hidden="1">Addn #REF!</definedName>
    <definedName name="BExOGXO35C5VQTEPYOMAXTTGK35G" hidden="1">Functional #REF!</definedName>
    <definedName name="BExOHGUL493OFL92WUO5941UNVAF" hidden="1">#REF!</definedName>
    <definedName name="BExOHJZZKRW8MLWKB8ZPBTDFT1NN" hidden="1">Functional #REF!</definedName>
    <definedName name="BExOJ4XVI6RIYLYK2Z74M5KI02TX" hidden="1">#REF!</definedName>
    <definedName name="BExOJEOL8KHOSO8KJA1RDXFGIAC7" hidden="1">SEU Driver by Func #REF!</definedName>
    <definedName name="BExOJJ6GSDEMS1GWKT2EHSUUP616" hidden="1">Addn #REF!</definedName>
    <definedName name="BExOK5I6MPNO5GXXJQESFQBM82FB" hidden="1">Addn #REF!</definedName>
    <definedName name="BExOKB76IASP45CDFUS9NBC6S8ID" hidden="1">#REF!</definedName>
    <definedName name="BExOKCJURL6UU68VOLAM5OSCNJUV" hidden="1">[0]!SDGE Func #REF!</definedName>
    <definedName name="BExOLEGH73PP7GBMUFDRSXY7QCGF" hidden="1">Addn #REF!</definedName>
    <definedName name="BExOM0C3ZT7OZ02ETIUHWUYMX0RH" hidden="1">#REF!</definedName>
    <definedName name="BExONUPYFRBOE82K597FNCKB2HNV" hidden="1">SEU Func #REF!</definedName>
    <definedName name="BExOOGLMRXXY80EY8PMUW7M6NGBT" hidden="1">Functional #REF!</definedName>
    <definedName name="BExOQAU418SOUHRKKHCQ7XH3N1UG" hidden="1">#REF!</definedName>
    <definedName name="BExQ2YIINOU9OPZUELI88344M3RN" hidden="1">SEU Driver by Func #REF!</definedName>
    <definedName name="BExQ3EZXMYF6SC2MDLM85CBCD7NU" hidden="1">SEU Func #REF!</definedName>
    <definedName name="BExQ3LLAZX8BH6YDVV2IJ97BR385" hidden="1">Addn #REF!</definedName>
    <definedName name="BExQ3VMNX0N9RDUPVIRP8O2P94JM" hidden="1">#REF!</definedName>
    <definedName name="BExQ3XFEYJSJLWP8XJNQY5ER1QTA" hidden="1">Addn #REF!</definedName>
    <definedName name="BExQ3ZTP2E66EKF82DXHNW6OWQVU" hidden="1">Addn #REF!</definedName>
    <definedName name="BExQ4AWYCTIYAGZI30IIHJRMK9QG" hidden="1">SEU Func #REF!</definedName>
    <definedName name="BExQ4CPOM6QGR639Q3KY4ECMC332" hidden="1">SCG Func #REF!</definedName>
    <definedName name="BExQ4F9B38CP2K9VITUCWBF1V0CS" hidden="1">Addn #REF!</definedName>
    <definedName name="BExQ4I9DCQNTO5R0AAS2BVIQ0LU0" hidden="1">Addn #REF!</definedName>
    <definedName name="BExQ4MG9P145QUW5CV2HFKQNQIPD" hidden="1">SCG Func #REF!</definedName>
    <definedName name="BExQ4Q77K0YR2IE6YWVW9WWVOXVJ" hidden="1">Addn #REF!</definedName>
    <definedName name="BExQ4QNIBAMQ3SZ3YUJTHQ453ECA" hidden="1">[0]!SDGE Func #REF!</definedName>
    <definedName name="BExQ50E33GY7AGKBQS7CUT71NA7V" hidden="1">Functional #REF!</definedName>
    <definedName name="BExQ51A9NLA2Z0BHSZ3HH003DUV6" hidden="1">#REF!</definedName>
    <definedName name="BExQ6RBQUCKWWHR49B00BM7NJKBU" hidden="1">SEU Driver #REF!</definedName>
    <definedName name="BExQ7H8Z4JZEKV7DKRN8IR7L8LN4" hidden="1">SEU Driver by Func #REF!</definedName>
    <definedName name="BExQ7M718ZLUNZ31YFPZU417O6AS" hidden="1">Addn #REF!</definedName>
    <definedName name="BExQ7YS7NL71BNL8X2TPIZ4UFABT" hidden="1">SCG Func #REF!</definedName>
    <definedName name="BExQ88OA9QG61T9Y6ICP4LHO80L4" hidden="1">#REF!</definedName>
    <definedName name="BExQ8P082ADH0GHYHNAS5H76LODT" hidden="1">Addn #REF!</definedName>
    <definedName name="BExQ8ZN66PYJPS4NA56Y8ZW76WHA" hidden="1">SEU Driver #REF!</definedName>
    <definedName name="BExQ9KH5NBG3I2WC91XLCXADHCY8" hidden="1">Addn #REF!</definedName>
    <definedName name="BExQ9P9MV7LZESESTQODI5LPS43P" hidden="1">#REF!</definedName>
    <definedName name="BExQ9RYW8PAJJS7C5ROAMSOU24FA" hidden="1">SEU Func #REF!</definedName>
    <definedName name="BExQABQUO054C0TGXGU1E178CJ78" hidden="1">Functional #REF!</definedName>
    <definedName name="BExQAI6W93U5E8GKHSEMYVCOQDTK" hidden="1">Financial &amp; Non-#REF!</definedName>
    <definedName name="BExQAJJDG87VXDZVZ6L4TVFA43G8" hidden="1">Addn #REF!</definedName>
    <definedName name="BExQAX0XGWFG7U8J58T1B6GLBTPQ" hidden="1">Financial &amp; Non-#REF!</definedName>
    <definedName name="BExQAXMHIUFR2SXTYEOXH1IU7FI6" hidden="1">SEU Func #REF!</definedName>
    <definedName name="BExQB7O1191BXM70J8YLKLI37EI7" hidden="1">SEU Func #REF!</definedName>
    <definedName name="BExQBAYQL3L2GL45IPXO9PHQXN1E" hidden="1">Addn #REF!</definedName>
    <definedName name="BExQBB9D8E92R7TZYZR39OAYKBAZ" hidden="1">Financial &amp; Non-#REF!</definedName>
    <definedName name="BExQBIB0AV5H6PRIUIV5BP99WOGP" hidden="1">Addn #REF!</definedName>
    <definedName name="BExQBNEFP57K3WT5RWPEKXN96DSN" hidden="1">Financial &amp; Non-#REF!</definedName>
    <definedName name="BExQBOG43NUN0YPBOQ9ELQJM1KK8" hidden="1">[0]!SDGE Func #REF!</definedName>
    <definedName name="BExQBR56XC5DKOS6VWQSM0V1CNVK" hidden="1">#REF!</definedName>
    <definedName name="BExQBW8N109R7HBQWZ3ITXTT9NHA" hidden="1">Functional #REF!</definedName>
    <definedName name="BExQBWE35QPYV14IAX9WA9PCLLJY" hidden="1">Addn #REF!</definedName>
    <definedName name="BExQBY1CRDVJQUXD8WTG2HO8S4YY" hidden="1">SEU Func #REF!</definedName>
    <definedName name="BExQC1SAIBSAVSD80NWIIEFTRS3Y" hidden="1">Functional #REF!</definedName>
    <definedName name="BExQC4HFIQGF0THKO9JUJ176I5VA" hidden="1">Addn #REF!</definedName>
    <definedName name="BExQC64OAI7X1A7H5G4EY9HZ49MV" hidden="1">#REF!</definedName>
    <definedName name="BExQCE7ZNNHRB6G2DUALPAL71S7T" hidden="1">Functional #REF!</definedName>
    <definedName name="BExQDBHMVN97D3TGXA85E63CUF4N" hidden="1">Functional #REF!</definedName>
    <definedName name="BExQDTBJ9AGB4D3JCXZIKRH2A2D5" hidden="1">Addn #REF!</definedName>
    <definedName name="BExQE5B5LQBSIIOTCA2LXF6C3ENO" hidden="1">#REF!</definedName>
    <definedName name="BExQEVDU433T9XDHQ7UJZVO40LHJ" hidden="1">#REF!</definedName>
    <definedName name="BExQEZFE9D1COWE4NSUDYEGXJ4U1" hidden="1">#REF!</definedName>
    <definedName name="BExQF7Z058RP9Z1NXPNIIVP3UFEX" hidden="1">Addn #REF!</definedName>
    <definedName name="BExQF8PX3T0UZ31CITIWEECBCOAL" hidden="1">Functional #REF!</definedName>
    <definedName name="BExQF9M8VIR56ZOVRGEBOWN7GO00" hidden="1">SEU Func #REF!</definedName>
    <definedName name="BExQFGNXSCIRLDX9X8H4IFN7BU6G" hidden="1">Addn #REF!</definedName>
    <definedName name="BExQFJNSW29Z2GQS47388QSKTAUO" hidden="1">SCG Func #REF!</definedName>
    <definedName name="BExQGCVQ27XJRQKLCQK0I6SYJE7A" hidden="1">Addn #REF!</definedName>
    <definedName name="BExQH3EIE5OI9AO9NWINKTO0YUUD" hidden="1">Addn #REF!</definedName>
    <definedName name="BExQHFJJZ453I91O5R4SDT3R49II" hidden="1">SEU Driver by Func #REF!</definedName>
    <definedName name="BExQHZMB7G35XFLCF1VPENGXTKW0" hidden="1">Addn #REF!</definedName>
    <definedName name="BExQI02KWITK4JLIL36ZOHLBKGOI" hidden="1">SCG Func #REF!</definedName>
    <definedName name="BExQIBRDPH5X5EPOQ8ANRD6ERSRY" hidden="1">SEU Func #REF!</definedName>
    <definedName name="BExQIJP8AMPRS9ZOFYPUX3QT9DCA" hidden="1">Functional #REF!</definedName>
    <definedName name="BExQJCMBSTIP2LZ3JXXJL7FSJSS8" hidden="1">#REF!</definedName>
    <definedName name="BExQJZ3KTKDHMDLW85FULTC2WAOQ" hidden="1">Addn #REF!</definedName>
    <definedName name="BExQK46ZM2Z2JWNYU3EBRZNRK5MJ" hidden="1">Functional #REF!</definedName>
    <definedName name="BExQKE31SV6EH8DAMJ4EKHYJ1P38" hidden="1">Financial &amp; Non-#REF!</definedName>
    <definedName name="BExQLT1AL7DPIH2ZF0N3ZYXJ1GHG" hidden="1">Addn #REF!</definedName>
    <definedName name="BExRZJTMRQ7D3UKMUG3FEBZ9YQQX" hidden="1">Addn #REF!</definedName>
    <definedName name="BExS0CW83OA5EKXM0L8HVKRWC1YA" hidden="1">Financial &amp; Non-#REF!</definedName>
    <definedName name="BExS0XVC7U1OIU7C1GPZRS02K0DW" hidden="1">Addn #REF!</definedName>
    <definedName name="BExS14WZRDFAFITC69DNKWQIIAQF" hidden="1">SEU Func #REF!</definedName>
    <definedName name="BExS15TDWNEFSC2K12R64B21U2ER" hidden="1">Functional #REF!</definedName>
    <definedName name="BExS1HNH5O7LQM1GGJD5FZBHMXIZ" hidden="1">Functional #REF!</definedName>
    <definedName name="BExS1THRUXZ3XVPW1XBQ0VHO9XZG" hidden="1">#REF!</definedName>
    <definedName name="BExS22HGR6D9MS67P2DUB6FX24ME" hidden="1">Addn #REF!</definedName>
    <definedName name="BExS27Q6D7DI1Q7103RY4N5FI5PJ" hidden="1">SEU Func #REF!</definedName>
    <definedName name="BExS2AFAU71CEY0E9IAK4MDRPQDP" hidden="1">SEU Driver #REF!</definedName>
    <definedName name="BExS2L7PYAVKNHNOB8UKRX2OUN1E" hidden="1">Addn #REF!</definedName>
    <definedName name="BExS2LD0JHQATS4KKDF08NLIQEAN" hidden="1">#REF!</definedName>
    <definedName name="BExS3GTXOY2FXN3KKUNPQ3ZKWQYD" hidden="1">Functional #REF!</definedName>
    <definedName name="BExS3IBWQW51YD19V9XINRZFT37D" hidden="1">SCG Func #REF!</definedName>
    <definedName name="BExS5E7O0CG4P3U6O2SO3KUCWN1X" hidden="1">SEU Func Area by #REF!</definedName>
    <definedName name="BExS5P5DSMPM6QC2J47S4OZBSBHC" hidden="1">Addn #REF!</definedName>
    <definedName name="BExS6BBUJZ443Z7JD9XISA4VZKCZ" hidden="1">Addn #REF!</definedName>
    <definedName name="BExS6L7WWB2AY9B9CRX0B8ZY9RA8" hidden="1">SEU Func #REF!</definedName>
    <definedName name="BExS71EJ95OT904Y464LA98EUX0O" hidden="1">SEU Driver #REF!</definedName>
    <definedName name="BExS74ZZJS8RDGXS0N33F8LO0AFI" hidden="1">Addn #REF!</definedName>
    <definedName name="BExS7676U1G43C4AGI7V2CFIXGKK" hidden="1">Addn #REF!</definedName>
    <definedName name="BExS7EQKJUS1O1G09IC8BBF8NRPS" hidden="1">Addn #REF!</definedName>
    <definedName name="BExS7LBYUQW02NWJUC50AL0QB0BC" hidden="1">Financial &amp; Non-#REF!</definedName>
    <definedName name="BExS7YTGMRL7M5AEAHTR6TGX3RR8" hidden="1">SEU Func #REF!</definedName>
    <definedName name="BExS847PDPFPGR9EP7XAP65DFG7M" hidden="1">[0]!SDGE Func #REF!</definedName>
    <definedName name="BExS85UYRGDWA1N1YMZMLPMIHY16" hidden="1">Functional #REF!</definedName>
    <definedName name="BExS8JHZR5RYMXHS2BZ2JA581YEQ" hidden="1">Addn #REF!</definedName>
    <definedName name="BExS8O55M4IV5UFZ5R62V7SLJ794" hidden="1">[0]!SDGE Func #REF!</definedName>
    <definedName name="BExS8YBZRN2SAB1Z0QWD4LTW9TDE" hidden="1">Functional #REF!</definedName>
    <definedName name="BExS92J2YMOU1BT56VOUDKZDW6A0" hidden="1">#REF!</definedName>
    <definedName name="BExS9GBD3ODEHQK243A1KHFPZYXP" hidden="1">Addn #REF!</definedName>
    <definedName name="BExS9MLY4GW7OKN0XXA2VQD67RGS" hidden="1">Addn #REF!</definedName>
    <definedName name="BExSA9360W0NPEKNF7C3CR2BIF43" hidden="1">#REF!</definedName>
    <definedName name="BExSA9JA5S47AC6EN7JNC33559GG" hidden="1">Addn #REF!</definedName>
    <definedName name="BExSAAABPYLIZ3RACZBIINEB79RU" hidden="1">SCG Func #REF!</definedName>
    <definedName name="BExSAJVMJRYEBRP8HQWAPVT0353Z" hidden="1">Addn #REF!</definedName>
    <definedName name="BExSAW5YGBMQXDRHNJ9VPN83LHSB" hidden="1">Functional #REF!</definedName>
    <definedName name="BExSAW5ZRWKHR68VG5SX1JML8SNU" hidden="1">Functional #REF!</definedName>
    <definedName name="BExSAWM3SJ0NQCZI3M5EFF951Z2K" hidden="1">Addn #REF!</definedName>
    <definedName name="BExSB1UZKPUMJUW88VY9HKCP4CFU" hidden="1">SEU Func #REF!</definedName>
    <definedName name="BExSBAP6KF35RVGGDKFOONVUDTGR" hidden="1">SCG Func #REF!</definedName>
    <definedName name="BExSE38VOP5A8ZMOW0LCZQMB29NN" hidden="1">SEU Driver by Func #REF!</definedName>
    <definedName name="BExSEAAHYKQPG6QN01IQZ5CUBS2K" hidden="1">#REF!</definedName>
    <definedName name="BExSEIZETXYIPL1RRGCTK4JXUNP0" hidden="1">Addn #REF!</definedName>
    <definedName name="BExSEV4BF77D27E3QM36R4SX620Q" hidden="1">SEU Func #REF!</definedName>
    <definedName name="BExSF9YBJY4NI59SIYVUVB0RHOF4" hidden="1">Functional #REF!</definedName>
    <definedName name="BExSFKFYRGFMQJN4JIPPK7PMC8LE" hidden="1">Functional #REF!</definedName>
    <definedName name="BExSFSJAMB7T9SL3A6XQO78A30PE" hidden="1">SEU Driver #REF!</definedName>
    <definedName name="BExSFY2ZNJ80BO8WBGH184HA98EK" hidden="1">SEU Func #REF!</definedName>
    <definedName name="BExSG4DJUVP24UH00G6C9BCFI6KA" hidden="1">Addn #REF!</definedName>
    <definedName name="BExSGJ7K26U35ER7JUE8V684SFCE" hidden="1">Financial &amp; Non-#REF!</definedName>
    <definedName name="BExSHBOKDMINRDJ7YNYDLKHU9GYY" hidden="1">[0]!SDGE Func #REF!</definedName>
    <definedName name="BExSHLVF6TPM309S368ESB5ZGZSP" hidden="1">SCG Func #REF!</definedName>
    <definedName name="BExSI4R6BJRHRQC9AWQ19WPYBQDS" hidden="1">Functional #REF!</definedName>
    <definedName name="BExTUGQR5U2JKKM690XNDR2KSDO9" hidden="1">Functional #REF!</definedName>
    <definedName name="BExTVC7NJZ78QFKT4X882RHJ46GJ" hidden="1">SEU Func #REF!</definedName>
    <definedName name="BExTW1DUQNAQI9BU8SWL2ICM9MMF" hidden="1">SEU Func #REF!</definedName>
    <definedName name="BExTW36RCD2KY1OEX83Q1U3Q7VEN" hidden="1">Functional #REF!</definedName>
    <definedName name="BExTWB4LY5OOB9M8R4ZRF0CDR8EK" hidden="1">Financial &amp; Non-#REF!</definedName>
    <definedName name="BExTWFX7M4DNJT01LA4G7CYKCU8O" hidden="1">#REF!</definedName>
    <definedName name="BExTWHVA529RIUNUTJC4YZRSYACS" hidden="1">Financial &amp; Non-#REF!</definedName>
    <definedName name="BExTXCQM8ASRFIRTKNOR4PRO5OQI" hidden="1">Addn #REF!</definedName>
    <definedName name="BExTXFL0HOBZ8ZB5R9T82PYHU5LD" hidden="1">Addn #REF!</definedName>
    <definedName name="BExTXI4TZTK03PE88UETNDSY061P" hidden="1">SEU Func #REF!</definedName>
    <definedName name="BExTXJS8SUGI8GKGKFEGIVUS6NL5" hidden="1">#REF!</definedName>
    <definedName name="BExTXLFIV4QC0KSIFAQHYBBHL6A7" hidden="1">Addn #REF!</definedName>
    <definedName name="BExTXO9YLF9CAC6Q4BUNFXBAI1YL" hidden="1">Financial &amp; Non-#REF!</definedName>
    <definedName name="BExTXSX81QFMW6EWWTT4O5BUXE8O" hidden="1">SEU Func Area by #REF!</definedName>
    <definedName name="BExTY2D1TYFKUGMS9CNKOTKEUAUO" hidden="1">SEU Driver by Func #REF!</definedName>
    <definedName name="BExTY8IBOV0WBKWN39KNO05GJANV" hidden="1">Addn #REF!</definedName>
    <definedName name="BExTYSL89HCHPV90LUSU3GFH5JUK" hidden="1">SEU Func #REF!</definedName>
    <definedName name="BExTYTSE5DS5GVCLLE99W0UOASUK" hidden="1">Addn #REF!</definedName>
    <definedName name="BExTYZS5UD8M7HDR9E0PODKMBZXD" hidden="1">Financial &amp; Non-#REF!</definedName>
    <definedName name="BExTZ6TNMOJ5PDJENKQE96SFGV3P" hidden="1">Functional #REF!</definedName>
    <definedName name="BExTZ9YUXERFPLEVBN6UFJC30OST" hidden="1">Addn #REF!</definedName>
    <definedName name="BExTZEWYX1YUP70BVYTBFGUX1SQE" hidden="1">SEU Driver by Func #REF!</definedName>
    <definedName name="BExU084V35HGS6L43SZTIDZFNNC1" hidden="1">#REF!</definedName>
    <definedName name="BExU0L0SX2FA3UOSERNA0FM3PEIH" hidden="1">Addn #REF!</definedName>
    <definedName name="BExU0Q4A10ERSVP7SWJI6U9PO2NP" hidden="1">Functional #REF!</definedName>
    <definedName name="BExU0S2G1O4WXMP72CEDPOXI142J" hidden="1">Functional #REF!</definedName>
    <definedName name="BExU1D71KFUC0C17OR6QOTK3HJJE" hidden="1">#REF!</definedName>
    <definedName name="BExU1JHM6ANRZOKY36E119FJC4EE" hidden="1">SEU Func #REF!</definedName>
    <definedName name="BExU1MXNQJK6TLTPYNJSJE001XMZ" hidden="1">Addn #REF!</definedName>
    <definedName name="BExU1UA1UGIHTJX2JD11TYO928EW" hidden="1">Functional #REF!</definedName>
    <definedName name="BExU28NRZOCQA8U63F8AUJ1Y7FK3" hidden="1">SEU Driver by Func #REF!</definedName>
    <definedName name="BExU2DWP55J27AU8B8CKOGIVB781" hidden="1">Financial &amp; Non-#REF!</definedName>
    <definedName name="BExU2DWP9UIV3GEL4Y02T4MV2ORF" hidden="1">SCG Func #REF!</definedName>
    <definedName name="BExU2F3W26ICAF3HJW9RPFGOKBR0" hidden="1">SEU Func #REF!</definedName>
    <definedName name="BExU2GB0KSJB3AT77LPHCUOU5GGE" hidden="1">Addn #REF!</definedName>
    <definedName name="BExU2J03V3XKK7J5ZX79DJ0LWT66" hidden="1">Addn #REF!</definedName>
    <definedName name="BExU2KY5O8EK97N17EDEE7A1FHP9" hidden="1">Addn #REF!</definedName>
    <definedName name="BExU31L47ZK7KE115K9FAOPVEQGD" hidden="1">#REF!</definedName>
    <definedName name="BExU3OT6VDS1Z4SCQYLJ3LJM2PR0" hidden="1">Addn #REF!</definedName>
    <definedName name="BExU3UYBXUBGYEE98K4TRVKL7FUB" hidden="1">SEU Func #REF!</definedName>
    <definedName name="BExU43CFUF0V3VK8GVI1Y949580S" hidden="1">#REF!</definedName>
    <definedName name="BExU56LU0ARL1LXF13CWGDIA0IN2" hidden="1">SEU Func #REF!</definedName>
    <definedName name="BExU5D78KSITYXG7VXZWPLK5G4N1" hidden="1">SEU Func Comm by #REF!</definedName>
    <definedName name="BExU6ENRRF42I7NS6GD7E2BA0239" hidden="1">SEU Driver by Func #REF!</definedName>
    <definedName name="BExU6V57YFEF7IX53EO6FG5WUSPF" hidden="1">Addn #REF!</definedName>
    <definedName name="BExU77QEPM7B7KZQXMTBVY6WPI9N" hidden="1">Addn #REF!</definedName>
    <definedName name="BExU7DA1VML3K8MECQFN7LISYU1X" hidden="1">[0]!SDGE Func #REF!</definedName>
    <definedName name="BExU7QM3TKX82E55OPIJYI4ORP5C" hidden="1">SEU Driver #REF!</definedName>
    <definedName name="BExU7TM1QUXVHZ7XMK0634JNVF0L" hidden="1">Addn #REF!</definedName>
    <definedName name="BExU8OMN749NYEAOHVZEJ8P8DMPH" hidden="1">SCG Func #REF!</definedName>
    <definedName name="BExU9NP18YOLSAUDJSCMGUB5Z118" hidden="1">Financial &amp; Non-#REF!</definedName>
    <definedName name="BExUAEINE7CLGS8QF9K19THYYNAW" hidden="1">Addn #REF!</definedName>
    <definedName name="BExUAJM318DD50UGPK19FVC5IXPH" hidden="1">SEU Driver by Func #REF!</definedName>
    <definedName name="BExUAK7MK6RBQT5QZEERWMC3TKOK" hidden="1">#REF!</definedName>
    <definedName name="BExUBMQ291WKF53PLYYX5DET9GEY" hidden="1">Addn #REF!</definedName>
    <definedName name="BExUBPKGJ2HZG9P75M6T3ET52BNI" hidden="1">Financial &amp; Non-#REF!</definedName>
    <definedName name="BExUC20BWOTFQRDYY9IQ2FW6VB71" hidden="1">#REF!</definedName>
    <definedName name="BExUCJOV56HL5GHC911I59CMVU3Y" hidden="1">Addn #REF!</definedName>
    <definedName name="BExUCXBQTG7WOKZJK4UA33YGMSAL" hidden="1">Addn #REF!</definedName>
    <definedName name="BExUD77T5KGV1KMCMJKLTUEIUBOT" hidden="1">#REF!</definedName>
    <definedName name="BExUDHENQG3NPBADHSVALH1OMEQS" hidden="1">Addn #REF!</definedName>
    <definedName name="BExVQLKII6YMTL20HLVTBTSXKPRG" hidden="1">SEU Func #REF!</definedName>
    <definedName name="BExVR1GBDWIUZT0CFSN1CU5XTQHZ" hidden="1">SEU Driver #REF!</definedName>
    <definedName name="BExVRN15PJ1BT548WRJVE7PWW77Q" hidden="1">SEU Driver #REF!</definedName>
    <definedName name="BExVS0O0VVK0BLMC0WX8X4S7H30F" hidden="1">#REF!</definedName>
    <definedName name="BExVSQL9TJX91PI5EL0NPQ663IV1" hidden="1">Financial &amp; Non-#REF!</definedName>
    <definedName name="BExVSVJD23KTXSSLOWR4ELAVFUU4" hidden="1">Addn #REF!</definedName>
    <definedName name="BExVSX6LRY95YK28YB787Z62GSU8" hidden="1">SEU Func Comm by #REF!</definedName>
    <definedName name="BExVTUR2AONP0W51JBNV7ULISXSW" hidden="1">SEU Driver by Func #REF!</definedName>
    <definedName name="BExVVO37O040HEMW9DCWKFR2IZ8X" hidden="1">SCG Func #REF!</definedName>
    <definedName name="BExVVUTVHOGT5W5F5S9FSPT85DME" hidden="1">#REF!</definedName>
    <definedName name="BExVVY4MDQYOKD5KO5OE78CX0FQT" hidden="1">Addn #REF!</definedName>
    <definedName name="BExVW8WZZ8D43QOE36ETTY1C4U0N" hidden="1">Functional #REF!</definedName>
    <definedName name="BExVWG3ZF46Q1Y5LMBY96EBCWCTQ" hidden="1">SCG Func #REF!</definedName>
    <definedName name="BExVXXLTLVPMHQ9YGP6F4NAE8XAF" hidden="1">Addn #REF!</definedName>
    <definedName name="BExVY1Y7IYT1CYLYSQVAOOFYYFEE" hidden="1">Functional #REF!</definedName>
    <definedName name="BExVZ2IIM7NJ0FNJL35T3IPB09RQ" hidden="1">SEU Driver #REF!</definedName>
    <definedName name="BExVZ7B4Y2NRBJYTDLC11BS9VK05" hidden="1">#REF!</definedName>
    <definedName name="BExVZESVRS1MAPCRIBHZSABWSDTM" hidden="1">Addn #REF!</definedName>
    <definedName name="BExVZHY5G2GCUTJC5TLMBRNLC43J" hidden="1">Financial &amp; Non-#REF!</definedName>
    <definedName name="BExW008AIXVYFYRH2P1XAEE5ZU3C" hidden="1">#REF!</definedName>
    <definedName name="BExW0A4CKTF6KCT8SOA5JRPCFGFB" hidden="1">#REF!</definedName>
    <definedName name="BExW0NGKMSQRK2LL1UQP8M6X5NSC" hidden="1">Addn #REF!</definedName>
    <definedName name="BExW0Y3IHF05N34WK2LSEDEKZBI2" hidden="1">SEU Func #REF!</definedName>
    <definedName name="BExW24NI3G8UBLYOJI2IFS2TXOQH" hidden="1">SEU Func Comm by #REF!</definedName>
    <definedName name="BExW2J1E62XAYXRG0MHY22YU9G5N" hidden="1">Addn #REF!</definedName>
    <definedName name="BExW2UFE0VTQ4GMXB3NKWB0MLQS2" hidden="1">Addn #REF!</definedName>
    <definedName name="BExW2UFES6ZEQ4GZO08U2R6SACB5" hidden="1">Functional #REF!</definedName>
    <definedName name="BExW3A0GVMR7W0IG3FAG61PO39UY" hidden="1">Addn #REF!</definedName>
    <definedName name="BExW3L3P8RSX64V6RKZLOXJJQFKC" hidden="1">SCG Func #REF!</definedName>
    <definedName name="BExW3L8ZM2FIDYWWS285ZDN4MQL0" hidden="1">Addn #REF!</definedName>
    <definedName name="BExW444QYWE12XOFBRD40G87G4B6" hidden="1">SEU Driver #REF!</definedName>
    <definedName name="BExW44VT52264L8A2P8TC2AMVSKI" hidden="1">Addn #REF!</definedName>
    <definedName name="BExW4D4FK90WK8SV70U0TLK56AQQ" hidden="1">#REF!</definedName>
    <definedName name="BExW4GVDF15W6U853J2AE9P3JPTT" hidden="1">#REF!</definedName>
    <definedName name="BExW4IYQQUG2B3RR295564UDF92W" hidden="1">#REF!</definedName>
    <definedName name="BExW4XI448RO1HRW7T507VP4GJTR" hidden="1">SEU Driver by Func #REF!</definedName>
    <definedName name="BExW54E9II3BY15VSHF7D3QBL21K" hidden="1">Financial &amp; Non-#REF!</definedName>
    <definedName name="BExW5852TSTSER7SLK4K2SCHR7OI" hidden="1">SEU Driver by Func #REF!</definedName>
    <definedName name="BExW5DU3OT1XDXRYH812SSKSXGYZ" hidden="1">SEU Func #REF!</definedName>
    <definedName name="BExW5JOFZQ8GVHZD0EYGMA89L796" hidden="1">[0]!SDGE Func #REF!</definedName>
    <definedName name="BExW5KA49ULVKQYGWVHCIO5NLJH7" hidden="1">SEU Func #REF!</definedName>
    <definedName name="BExW6CGDVD0IID1G10TDJ1217F1J" hidden="1">SEU Driver #REF!</definedName>
    <definedName name="BExW78IQJ28QVTSPSF5RYF00RH9O" hidden="1">Addn #REF!</definedName>
    <definedName name="BExW7BTDV3ZL43N2KQOYFU5ZWJA3" hidden="1">Addn #REF!</definedName>
    <definedName name="BExW7O93FSQL8845022ZCTYK15YJ" hidden="1">Addn #REF!</definedName>
    <definedName name="BExW7PWHSLWGW4W6OL1OOBKSRXZW" hidden="1">Addn #REF!</definedName>
    <definedName name="BExW7R3NRPHWT1H6S9GFSWLTPPUX" hidden="1">SEU Func #REF!</definedName>
    <definedName name="BExW7SG4VF01KVUX3XETXJ0WWXBB" hidden="1">SEU Func Comm by #REF!</definedName>
    <definedName name="BExW851AJ4QQF2BY08FCPG1W9TC3" hidden="1">Functional #REF!</definedName>
    <definedName name="BExW8MPWKRBZZMXL13XW0M8MVU6A" hidden="1">#REF!</definedName>
    <definedName name="BExXMMY7K9SSUZ9P15Q89ZHBQCF8" hidden="1">SEU Func Comm by #REF!</definedName>
    <definedName name="BExXMXQMM8TNOSCG4JONY8VFM2EE" hidden="1">Addn #REF!</definedName>
    <definedName name="BExXN0QHOOGNVJHEF6QL4ET2POZD" hidden="1">[0]!SDGE Func #REF!</definedName>
    <definedName name="BExXN2J967PTBZGVGUY8NLKS24TR" hidden="1">Addn #REF!</definedName>
    <definedName name="BExXN6QAKZ8C2F980ATAL486VR2V" hidden="1">SEU Driver by Func #REF!</definedName>
    <definedName name="BExXNBIYGBD8KCL4FI2BMF80ENYA" hidden="1">Addn #REF!</definedName>
    <definedName name="BExXODFQWNNQHXCPLVEYEY4VOBS7" hidden="1">#REF!</definedName>
    <definedName name="BExXOGKYWK9ZP3F4MUJAVZN2JRO7" hidden="1">Addn #REF!</definedName>
    <definedName name="BExXOS9R341ND4H1POY8R4EQJ7SO" hidden="1">#REF!</definedName>
    <definedName name="BExXOV4CEVAER3X96DRN4HH4BZHR" hidden="1">Addn #REF!</definedName>
    <definedName name="BExXPFY5OVLL3K2K90TA90XRYLM6" hidden="1">Addn #REF!</definedName>
    <definedName name="BExXPM8Q4BZDPOJ7U58824CNL7J9" hidden="1">Financial &amp; Non-#REF!</definedName>
    <definedName name="BExXPQAGQFSDEYV65RS08JVXQYYP" hidden="1">SEU Func #REF!</definedName>
    <definedName name="BExXPRHMPBRCHUUJLBSARDLRE22E" hidden="1">Functional #REF!</definedName>
    <definedName name="BExXPV2Z6XDCZ280IE8KLAHDFJA1" hidden="1">Addn #REF!</definedName>
    <definedName name="BExXPZ9ZF0LRZ3ZR6Y1DLV8HTHWV" hidden="1">Addn #REF!</definedName>
    <definedName name="BExXRVM147SVXBLKLP710R2MO5MZ" hidden="1">Functional #REF!</definedName>
    <definedName name="BExXS4R2128DFU2LK3Q08XJ48S42" hidden="1">Addn #REF!</definedName>
    <definedName name="BExXS98VZGW8QG56DGEJHU0JCJJZ" hidden="1">SEU Func #REF!</definedName>
    <definedName name="BExXSH1EUOGXZIWDTB34ZHBBPLMB" hidden="1">Financial &amp; Non-#REF!</definedName>
    <definedName name="BExXSHHIMRQF6S8HC1AZXUGDWXY4" hidden="1">Addn #REF!</definedName>
    <definedName name="BExXT7PP94GE3YW5BGV4U6HWCSPX" hidden="1">SEU Driver #REF!</definedName>
    <definedName name="BExXU7IY0NW19P11Z5YQ9BQIJSF3" hidden="1">Financial &amp; Non-#REF!</definedName>
    <definedName name="BExXUAIVBR3PR1QHJCUT03VW15Z3" hidden="1">#REF!</definedName>
    <definedName name="BExXUCX7X7M52508UFQKPKXBD9HV" hidden="1">[0]!SDGE Func #REF!</definedName>
    <definedName name="BExXUDIQYO3NFEXLUKKBXFGL0I0J" hidden="1">SEU Func #REF!</definedName>
    <definedName name="BExXV1SL2OKDY5I58V7R2CZ6UA1P" hidden="1">Addn #REF!</definedName>
    <definedName name="BExXVYBBSBUSE5YCGR0CV4FQE3PC" hidden="1">Financial &amp; Non-#REF!</definedName>
    <definedName name="BExXW5NLB1XHUSNQW6YWXBK0FT19" hidden="1">Addn #REF!</definedName>
    <definedName name="BExXW93RS0IWAZRQ9SOWQXERPYYZ" hidden="1">Functional #REF!</definedName>
    <definedName name="BExXXC28UJZ8MBCQMEGVPHY4ELL2" hidden="1">Addn #REF!</definedName>
    <definedName name="BExXXLSZ3ABSM127FWVROEVGA4AY" hidden="1">#REF!</definedName>
    <definedName name="BExXXZ52JFPBQNR4WBNEGUSKAOTN" hidden="1">SEU Driver by Func #REF!</definedName>
    <definedName name="BExXYEVFU1HGZQVTNU9QVRVA90FT" hidden="1">Addn #REF!</definedName>
    <definedName name="BExXYT9CBE76MDZW4OQUDY1SEKNE" hidden="1">Functional #REF!</definedName>
    <definedName name="BExXYTK4Y0UMB5113GMQ1F9ETUD2" hidden="1">Addn #REF!</definedName>
    <definedName name="BExXZ3QYMWB5DEHAXEQ77MZ7FIZD" hidden="1">[0]!SDGE Func #REF!</definedName>
    <definedName name="BExXZAXW8F8841455G1F7WXT41AX" hidden="1">[0]!SDGE Func #REF!</definedName>
    <definedName name="BExXZNDLULS7L6GBKG9RU9OGHK9B" hidden="1">Addn #REF!</definedName>
    <definedName name="BExXZWO3RC1R45A9M41GS6LPG2YW" hidden="1">Addn #REF!</definedName>
    <definedName name="BExXZZTG1JTLYWJOFNYTGR4LALK3" hidden="1">Addn #REF!</definedName>
    <definedName name="BExY0C3TNRDQV0J5SI0Q7GLE70KV" hidden="1">Addn #REF!</definedName>
    <definedName name="BExY0DG9VW15FF7OROMAE5SYW4D5" hidden="1">Addn #REF!</definedName>
    <definedName name="BExY0ECOZIOI49PB8W7AR8VPFOVW" hidden="1">#REF!</definedName>
    <definedName name="BExY0PL7UNAVZO1W5HALLPRU9V5X" hidden="1">#REF!</definedName>
    <definedName name="BExY28VU0NLLDWJFKP6DNWTZ559K" hidden="1">[0]!SDGE Func #REF!</definedName>
    <definedName name="BExY2BVVO6QDY0L06G3J0MSGEXD8" hidden="1">[0]!SDGE Func #REF!</definedName>
    <definedName name="BExY2EKSYYHFY4AFZ300ZXMLRXQY" hidden="1">Financial &amp; Non-#REF!</definedName>
    <definedName name="BExY2NKIEE5SPBOV26RNCSKNGTME" hidden="1">Addn #REF!</definedName>
    <definedName name="BExY2NKIMXF1J464XZ175PYA8LDM" hidden="1">SEU Func #REF!</definedName>
    <definedName name="BExY36AXKUMLUKD2VOB5XR70DGDI" hidden="1">SEU Func #REF!</definedName>
    <definedName name="BExY3SXH7FESHTF7PBA3OYIXDH41" hidden="1">#REF!</definedName>
    <definedName name="BExY3WZ2QMSYT0BFBVQJIAPCHAQ1" hidden="1">Addn #REF!</definedName>
    <definedName name="BExY3ZO5J0Z7QKACQUINFDZTRS77" hidden="1">Addn #REF!</definedName>
    <definedName name="BExY48TCAQ2A1XRZ3RVHC0U8VYKQ" hidden="1">SEU Func Comm by #REF!</definedName>
    <definedName name="BExY58MMH9D4SBZCD1RWGTYBRDM8" hidden="1">#REF!</definedName>
    <definedName name="BExY5I7UKXBU395LXGBYD7PJ7IH3" hidden="1">SEU Func #REF!</definedName>
    <definedName name="BExY60SU3PW0FE2YOFC1CR5A86CH" hidden="1">SEU Driver #REF!</definedName>
    <definedName name="BExY63SR27VPDZPXZK9KJCGTZ4TC" hidden="1">Addn #REF!</definedName>
    <definedName name="BExY65LH73RB4VC5HW4RHGQ2KU8G" hidden="1">#REF!</definedName>
    <definedName name="BExY65LHY7ALMYBRAOKCXSFRLNEE" hidden="1">Addn #REF!</definedName>
    <definedName name="BExZJQJI3TXMZTVPYBBJ0JI1C5LL" hidden="1">#REF!</definedName>
    <definedName name="BExZKA64CRCRYCU4JL6TH6AWM96S" hidden="1">Addn #REF!</definedName>
    <definedName name="BExZKCPZD3M8NAZFUDJRYJ5OTIVJ" hidden="1">Functional #REF!</definedName>
    <definedName name="BExZKR3TTP07CE2NJKPT664GAJBL" hidden="1">Addn #REF!</definedName>
    <definedName name="BExZL1LBSYTGVKE79Y97OBLA0SV6" hidden="1">SEU Driver #REF!</definedName>
    <definedName name="BExZLBC2PT5BA4MTL92QWIJ2AGNH" hidden="1">SCG Func #REF!</definedName>
    <definedName name="BExZLUD4NEJMBSGQ93R045ELX10G" hidden="1">SEU Driver #REF!</definedName>
    <definedName name="BExZLX7QQ1MWG33LCZU8LVADH6MW" hidden="1">Addn #REF!</definedName>
    <definedName name="BExZM07LCOTZXP3AS4WC2J3NTE7P" hidden="1">SCG Func #REF!</definedName>
    <definedName name="BExZM7JVUMCAARUACRX7Z54WSG33" hidden="1">SEU Driver by Func #REF!</definedName>
    <definedName name="BExZMIN2YY9W3WI8OAVQ37PKQZXZ" hidden="1">SCG Func #REF!</definedName>
    <definedName name="BExZMQKY0YONB7YBTBQZH62T9MSU" hidden="1">[0]!SDGE Func #REF!</definedName>
    <definedName name="BExZMQVWL07SCJOOFZWV45W59W8P" hidden="1">Addn #REF!</definedName>
    <definedName name="BExZMXXD1Y91UP1BZXET9AXX4JII" hidden="1">Addn #REF!</definedName>
    <definedName name="BExZN3X5WR9FLDRBMX48BRRVYSL4" hidden="1">Functional #REF!</definedName>
    <definedName name="BExZNI0B4ZBV0GKJNGZKFKJP5RSC" hidden="1">Addn #REF!</definedName>
    <definedName name="BExZNSN8EOTXU3NPY0CH5POL7VHK" hidden="1">[0]!SDGE Func #REF!</definedName>
    <definedName name="BExZO0FQOS0A6MKLLZK71QNUN7MD" hidden="1">#REF!</definedName>
    <definedName name="BExZO64RDT6SCKXP96BLAVKAG3PC" hidden="1">Financial &amp; Non-#REF!</definedName>
    <definedName name="BExZOHYVOLL7CEQKABKO256H0X5I" hidden="1">SEU Func #REF!</definedName>
    <definedName name="BExZOKYRP68DOEIM61IGQ1DB8P4J" hidden="1">Addn #REF!</definedName>
    <definedName name="BExZP0UN89BUO3PISTBCWGLIZFUK" hidden="1">#REF!</definedName>
    <definedName name="BExZPEC5D2VVMMZUD002LXWG8LR9" hidden="1">#REF!</definedName>
    <definedName name="BExZPJ4S0GP2IXQ7LAPLCWMFWZ3Q" hidden="1">Addn #REF!</definedName>
    <definedName name="BExZPL8B3I1BIDUU7TG45FWCOYDZ" hidden="1">Addn #REF!</definedName>
    <definedName name="BExZPPVI1XTMHMZCVAPNZF9PF7DJ" hidden="1">#REF!</definedName>
    <definedName name="BExZPW0QM46H23LHKN8SUH8HX6MW" hidden="1">SEU Driver #REF!</definedName>
    <definedName name="BExZQ85NBN2EU2ZRQLIZ0PVW0MYW" hidden="1">#REF!</definedName>
    <definedName name="BExZQ8R77M02QC6H0KAB5KDZXXUB" hidden="1">Addn #REF!</definedName>
    <definedName name="BExZQAURJGFEVTH5WDUKCLX5OG4A" hidden="1">SEU Driver by Func #REF!</definedName>
    <definedName name="BExZQBAVLSDITVZABQBUSIONFI27" hidden="1">SEU Func Area by #REF!</definedName>
    <definedName name="BExZQI1P0I178HRXOOPNWFAS2VIA" hidden="1">Addn #REF!</definedName>
    <definedName name="BExZQIHZQHMHTKFP59DZJH4ZZZ8M" hidden="1">Financial &amp; Non-#REF!</definedName>
    <definedName name="BExZQP8NTJXT3ICCJ063MLH8R2DJ" hidden="1">Addn #REF!</definedName>
    <definedName name="BExZQQ50WUMM8VB4VUHAS899QSKM" hidden="1">Functional #REF!</definedName>
    <definedName name="BExZQQLACR36QE2H9QLJIMC6DKUF" hidden="1">Addn #REF!</definedName>
    <definedName name="BExZQTL645FGXAGZN3H0JZRQ7LUR" hidden="1">#REF!</definedName>
    <definedName name="BExZRE478DWX5VCA7IGKSI1B7GXR" hidden="1">#REF!</definedName>
    <definedName name="BExZRHK6WKHBZAZ1OYTJ21PDV8ZA" hidden="1">[0]!SDGE Func #REF!</definedName>
    <definedName name="BExZSK81EL5HVZ4OMYKFQTE2AHH7" hidden="1">SCG Func #REF!</definedName>
    <definedName name="BExZSMBLFJUAETWYUF2BWVQLJY3M" hidden="1">Addn #REF!</definedName>
    <definedName name="BExZTCJLBH274W38QM1V5VGUDMCW" hidden="1">Additional Information #REF!</definedName>
    <definedName name="BExZUMEF5J9HDYPW4B9JV6QZPKSU" hidden="1">#REF!</definedName>
    <definedName name="BExZVLREJY54J4EBQ1LYNA2L5TBI" hidden="1">#REF!</definedName>
    <definedName name="BExZW6QPLD8LO3MT3M2K30BRWMDD" hidden="1">Addn #REF!</definedName>
    <definedName name="BExZWB8JK798ELJ571MPH730R8L2" hidden="1">Addn #REF!</definedName>
    <definedName name="BExZWF4UI7RVJ13R324EGACALMPV" hidden="1">SEU Func #REF!</definedName>
    <definedName name="BExZWMXBV8BPWJ3LCUYF7NKKPVOD" hidden="1">Addn #REF!</definedName>
    <definedName name="BExZXBSVAPBHW1XT1TBS81NYDSMU" hidden="1">SEU Driver by Func #REF!</definedName>
    <definedName name="BExZXC901CXXL8R9X8S9WEQN00CY" hidden="1">[0]!SDGE Func #REF!</definedName>
    <definedName name="BExZXFJNR29TXZ23G7D8IOQKJC6N" hidden="1">#REF!</definedName>
    <definedName name="BExZXW12MHM5C60916XT6CZRSL4I" hidden="1">SEU Func #REF!</definedName>
    <definedName name="BExZY0Z27CDKC1VBMKTHN76QQ5HH" hidden="1">SEU Func #REF!</definedName>
    <definedName name="BExZY2MHNMJG69CJQF6CLG6X4FGQ" hidden="1">Addn #REF!</definedName>
    <definedName name="BExZYTLJPA30ZEL7XLOBQL25QCR9" hidden="1">Addn #REF!</definedName>
    <definedName name="BExZZ06XR7L2B6NK62DRT95GUSPY" hidden="1">Addn #REF!</definedName>
    <definedName name="BExZZ8FJDLK9Y296DUJ16REILSZN" hidden="1">SEU Driver #REF!</definedName>
    <definedName name="BExZZSYK2WCS5ZY430FJ0E56O3BG" hidden="1">SCG Func #REF!</definedName>
    <definedName name="BG_Del" hidden="1">15</definedName>
    <definedName name="BG_Ins" hidden="1">4</definedName>
    <definedName name="BG_Mod" hidden="1">6</definedName>
    <definedName name="CBWorkbookPriority" hidden="1">-21190210</definedName>
    <definedName name="cccc" hidden="1">{"variance_page",#N/A,FALSE,"template"}</definedName>
    <definedName name="ccccccc" hidden="1">{"SourcesUses",#N/A,TRUE,#N/A;"TransOverview",#N/A,TRUE,"CFMODEL"}</definedName>
    <definedName name="ccccccccccccccc" hidden="1">{"SourcesUses",#N/A,TRUE,"FundsFlow";"TransOverview",#N/A,TRUE,"FundsFlow"}</definedName>
    <definedName name="CEI_Info1" hidden="1">#REF!</definedName>
    <definedName name="CORPTAX_DATAMAPDEFINITIONS_DataMap_1" hidden="1">#REF!</definedName>
    <definedName name="CORPTAX_DATAMAPDEFINITIONS_DataMap_2" hidden="1">#REF!</definedName>
    <definedName name="CreditStats" hidden="1">#REF!</definedName>
    <definedName name="CurrentRangeName" hidden="1">#REF!</definedName>
    <definedName name="d" localSheetId="17" hidden="1">{#N/A,#N/A,TRUE,"SDGE";#N/A,#N/A,TRUE,"GBU";#N/A,#N/A,TRUE,"TBU";#N/A,#N/A,TRUE,"EDBU";#N/A,#N/A,TRUE,"ExclCC"}</definedName>
    <definedName name="d" localSheetId="20" hidden="1">{#N/A,#N/A,TRUE,"SDGE";#N/A,#N/A,TRUE,"GBU";#N/A,#N/A,TRUE,"TBU";#N/A,#N/A,TRUE,"EDBU";#N/A,#N/A,TRUE,"ExclCC"}</definedName>
    <definedName name="d" localSheetId="37" hidden="1">{#N/A,#N/A,TRUE,"SDGE";#N/A,#N/A,TRUE,"GBU";#N/A,#N/A,TRUE,"TBU";#N/A,#N/A,TRUE,"EDBU";#N/A,#N/A,TRUE,"ExclCC"}</definedName>
    <definedName name="d" localSheetId="38" hidden="1">{#N/A,#N/A,TRUE,"SDGE";#N/A,#N/A,TRUE,"GBU";#N/A,#N/A,TRUE,"TBU";#N/A,#N/A,TRUE,"EDBU";#N/A,#N/A,TRUE,"ExclCC"}</definedName>
    <definedName name="d" localSheetId="42" hidden="1">{#N/A,#N/A,TRUE,"SDGE";#N/A,#N/A,TRUE,"GBU";#N/A,#N/A,TRUE,"TBU";#N/A,#N/A,TRUE,"EDBU";#N/A,#N/A,TRUE,"ExclCC"}</definedName>
    <definedName name="d" localSheetId="53" hidden="1">{#N/A,#N/A,TRUE,"SDGE";#N/A,#N/A,TRUE,"GBU";#N/A,#N/A,TRUE,"TBU";#N/A,#N/A,TRUE,"EDBU";#N/A,#N/A,TRUE,"ExclCC"}</definedName>
    <definedName name="d" localSheetId="4" hidden="1">{#N/A,#N/A,TRUE,"SDGE";#N/A,#N/A,TRUE,"GBU";#N/A,#N/A,TRUE,"TBU";#N/A,#N/A,TRUE,"EDBU";#N/A,#N/A,TRUE,"ExclCC"}</definedName>
    <definedName name="d" localSheetId="58" hidden="1">{#N/A,#N/A,TRUE,"SDGE";#N/A,#N/A,TRUE,"GBU";#N/A,#N/A,TRUE,"TBU";#N/A,#N/A,TRUE,"EDBU";#N/A,#N/A,TRUE,"ExclCC"}</definedName>
    <definedName name="d" hidden="1">{#N/A,#N/A,TRUE,"SDGE";#N/A,#N/A,TRUE,"GBU";#N/A,#N/A,TRUE,"TBU";#N/A,#N/A,TRUE,"EDBU";#N/A,#N/A,TRUE,"ExclCC"}</definedName>
    <definedName name="DCHART4" localSheetId="17" hidden="1">#REF!</definedName>
    <definedName name="DCHART4" localSheetId="34" hidden="1">#REF!</definedName>
    <definedName name="DCHART4" localSheetId="53" hidden="1">#REF!</definedName>
    <definedName name="DCHART4" localSheetId="5" hidden="1">#REF!</definedName>
    <definedName name="DCHART4" hidden="1">#REF!</definedName>
    <definedName name="dd" localSheetId="34" hidden="1">#REF!</definedName>
    <definedName name="dd" localSheetId="53" hidden="1">#REF!</definedName>
    <definedName name="dd" localSheetId="5" hidden="1">#REF!</definedName>
    <definedName name="dd" hidden="1">#REF!</definedName>
    <definedName name="ddd" hidden="1">{"SourcesUses",#N/A,TRUE,#N/A;"TransOverview",#N/A,TRUE,"CFMODEL"}</definedName>
    <definedName name="dddd" localSheetId="34" hidden="1">#REF!</definedName>
    <definedName name="dddd" localSheetId="53" hidden="1">#REF!</definedName>
    <definedName name="dddd" localSheetId="5" hidden="1">#REF!</definedName>
    <definedName name="dddd" hidden="1">#REF!</definedName>
    <definedName name="dddddddd" hidden="1">{"Income Statement",#N/A,FALSE,"CFMODEL";"Balance Sheet",#N/A,FALSE,"CFMODEL"}</definedName>
    <definedName name="ddddddddddddddd" hidden="1">{"SourcesUses",#N/A,TRUE,"CFMODEL";"TransOverview",#N/A,TRUE,"CFMODEL"}</definedName>
    <definedName name="dddddddddddddddddd" hidden="1">{"SourcesUses",#N/A,TRUE,#N/A;"TransOverview",#N/A,TRUE,"CFMODEL"}</definedName>
    <definedName name="ddddddddddddddddddddd" hidden="1">{"SourcesUses",#N/A,TRUE,"FundsFlow";"TransOverview",#N/A,TRUE,"FundsFlow"}</definedName>
    <definedName name="ddddddddddddddddddddddd" hidden="1">{"SourcesUses",#N/A,TRUE,#N/A;"TransOverview",#N/A,TRUE,"CFMODEL"}</definedName>
    <definedName name="ddf" hidden="1">{"2002Frcst","06Month",FALSE,"Frcst Format 2002"}</definedName>
    <definedName name="dfds" hidden="1">{"Page_1",#N/A,FALSE,"BAD4Q98";"Page_2",#N/A,FALSE,"BAD4Q98";"Page_3",#N/A,FALSE,"BAD4Q98";"Page_4",#N/A,FALSE,"BAD4Q98";"Page_5",#N/A,FALSE,"BAD4Q98";"Page_6",#N/A,FALSE,"BAD4Q98";"Input_1",#N/A,FALSE,"BAD4Q98";"Input_2",#N/A,FALSE,"BAD4Q98"}</definedName>
    <definedName name="DZ.IndSpec_Left" hidden="1">#REF!</definedName>
    <definedName name="DZ.IndSpec_Right" hidden="1">#REF!</definedName>
    <definedName name="eeeeeeeeeee" hidden="1">{"SourcesUses",#N/A,TRUE,#N/A;"TransOverview",#N/A,TRUE,"CFMODEL"}</definedName>
    <definedName name="eeeeeeeeeeeeeeeeee" hidden="1">{"SourcesUses",#N/A,TRUE,"FundsFlow";"TransOverview",#N/A,TRUE,"FundsFlow"}</definedName>
    <definedName name="ev.Calculation" hidden="1">-4105</definedName>
    <definedName name="ev.Initialized" hidden="1">FALSE</definedName>
    <definedName name="EV__LASTREFTIME__" hidden="1">39504.3191203704</definedName>
    <definedName name="f" hidden="1">{"Page_1",#N/A,FALSE,"BAD4Q98";"Page_2",#N/A,FALSE,"BAD4Q98";"Page_3",#N/A,FALSE,"BAD4Q98";"Page_4",#N/A,FALSE,"BAD4Q98";"Page_5",#N/A,FALSE,"BAD4Q98";"Page_6",#N/A,FALSE,"BAD4Q98";"Input_1",#N/A,FALSE,"BAD4Q98";"Input_2",#N/A,FALSE,"BAD4Q98"}</definedName>
    <definedName name="Fletes" hidden="1">{#N/A,#N/A,FALSE,"Aging Summary";#N/A,#N/A,FALSE,"Ratio Analysis";#N/A,#N/A,FALSE,"Test 120 Day Accts";#N/A,#N/A,FALSE,"Tickmarks"}</definedName>
    <definedName name="gfdg" hidden="1">{"Page_1",#N/A,FALSE,"BAD4Q98";"Page_2",#N/A,FALSE,"BAD4Q98";"Page_3",#N/A,FALSE,"BAD4Q98";"Page_4",#N/A,FALSE,"BAD4Q98";"Page_5",#N/A,FALSE,"BAD4Q98";"Page_6",#N/A,FALSE,"BAD4Q98";"Input_1",#N/A,FALSE,"BAD4Q98";"Input_2",#N/A,FALSE,"BAD4Q98"}</definedName>
    <definedName name="gggg" hidden="1">{"SourcesUses",#N/A,TRUE,#N/A;"TransOverview",#N/A,TRUE,"CFMODEL"}</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ip" hidden="1">#REF!</definedName>
    <definedName name="hhhh" hidden="1">{"SourcesUses",#N/A,TRUE,#N/A;"TransOverview",#N/A,TRUE,"CFMODEL"}</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omestic" hidden="1">#REF!</definedName>
    <definedName name="hn.DZ_MultByFXRates" hidden="1">#REF!,#REF!,#REF!,#REF!</definedName>
    <definedName name="hn.ExtDb" hidden="1">FALSE</definedName>
    <definedName name="hn.Global" hidden="1">#REF!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YearLabel" hidden="1">#REF!</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TML_Control" localSheetId="17" hidden="1">{"'Attachment'!$A$1:$L$49"}</definedName>
    <definedName name="HTML_Control1" hidden="1">{"'Attachment'!$A$1:$L$49"}</definedName>
    <definedName name="HTML_Control2" hidden="1">{"'Attachment'!$A$1:$L$49"}</definedName>
    <definedName name="HTML_Control3" hidden="1">{"'Attachment'!$A$1:$L$49"}</definedName>
    <definedName name="HTML_Email" localSheetId="17" hidden="1">"dsullivan@sdge.com"</definedName>
    <definedName name="HTML_Header" localSheetId="17" hidden="1">"SRAC"</definedName>
    <definedName name="HTML_LastUpdate" localSheetId="17" hidden="1">"04/01/2002"</definedName>
    <definedName name="HTML_LineAfter" localSheetId="17" hidden="1">TRUE</definedName>
    <definedName name="HTML_LineBefore" localSheetId="17" hidden="1">TRUE</definedName>
    <definedName name="HTML_Name" localSheetId="17" hidden="1">"Daniel L. Sullivan"</definedName>
    <definedName name="HTML_PathFile" localSheetId="17" hidden="1">"S:\FUELS\DATA\SULLIVAN\DATA\Srac Spreadsheet\FILING\2002\SracHTML\Srac0402.htm"</definedName>
    <definedName name="HTML_Title" localSheetId="17" hidden="1">"April 2002 SRAC Prices"</definedName>
    <definedName name="iklhj" hidden="1">{"Page_1",#N/A,FALSE,"BAD4Q98";"Page_2",#N/A,FALSE,"BAD4Q98";"Page_3",#N/A,FALSE,"BAD4Q98";"Page_4",#N/A,FALSE,"BAD4Q98";"Page_5",#N/A,FALSE,"BAD4Q98";"Page_6",#N/A,FALSE,"BAD4Q98";"Input_1",#N/A,FALSE,"BAD4Q98";"Input_2",#N/A,FALSE,"BAD4Q98"}</definedName>
    <definedName name="IMPAC2004" hidden="1">{#N/A,#N/A,FALSE,"RECAP";#N/A,#N/A,FALSE,"MATBYCLS";#N/A,#N/A,FALSE,"STATUS";#N/A,#N/A,FALSE,"OP-ACT";#N/A,#N/A,FALSE,"W_O"}</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R_1_0" hidden="1">#REF!</definedName>
    <definedName name="IRR_1_1" hidden="1">#REF!</definedName>
    <definedName name="IRR_1_10" hidden="1">#REF!</definedName>
    <definedName name="IRR_1_2" hidden="1">#REF!</definedName>
    <definedName name="IRR_1_3" hidden="1">#REF!</definedName>
    <definedName name="IRR_1_4" hidden="1">#REF!</definedName>
    <definedName name="IRR_1_5" hidden="1">#REF!</definedName>
    <definedName name="IRR_1_6" hidden="1">#REF!</definedName>
    <definedName name="IRR_1_7" hidden="1">#REF!</definedName>
    <definedName name="IRR_1_8" hidden="1">#REF!</definedName>
    <definedName name="IRR_1_9" hidden="1">#REF!</definedName>
    <definedName name="IRR_2_0" hidden="1">#REF!</definedName>
    <definedName name="IRR_2_1" hidden="1">#REF!</definedName>
    <definedName name="IRR_2_10" hidden="1">#REF!</definedName>
    <definedName name="IRR_2_2" hidden="1">#REF!</definedName>
    <definedName name="IRR_2_3" hidden="1">#REF!</definedName>
    <definedName name="IRR_2_4" hidden="1">#REF!</definedName>
    <definedName name="IRR_2_5" hidden="1">#REF!</definedName>
    <definedName name="IRR_2_6" hidden="1">#REF!</definedName>
    <definedName name="IRR_2_7" hidden="1">#REF!</definedName>
    <definedName name="IRR_2_8" hidden="1">#REF!</definedName>
    <definedName name="IRR_2_9" hidden="1">#REF!</definedName>
    <definedName name="IRR_3_0" hidden="1">#REF!</definedName>
    <definedName name="IRR_3_1" hidden="1">#REF!</definedName>
    <definedName name="IRR_3_10" hidden="1">#REF!</definedName>
    <definedName name="IRR_3_2" hidden="1">#REF!</definedName>
    <definedName name="IRR_3_3" hidden="1">#REF!</definedName>
    <definedName name="IRR_3_4" hidden="1">#REF!</definedName>
    <definedName name="IRR_3_5" hidden="1">#REF!</definedName>
    <definedName name="IRR_3_6" hidden="1">#REF!</definedName>
    <definedName name="IRR_3_7" hidden="1">#REF!</definedName>
    <definedName name="IRR_3_8" hidden="1">#REF!</definedName>
    <definedName name="IRR_3_9" hidden="1">#REF!</definedName>
    <definedName name="IsColHidden" hidden="1">FALSE</definedName>
    <definedName name="IsLTMColHidden" hidden="1">FALSE</definedName>
    <definedName name="JH" hidden="1">{"total_10yr",#N/A,FALSE,"Data (t8-t4)"}</definedName>
    <definedName name="jkhhkl" hidden="1">{"Page_1",#N/A,FALSE,"BAD4Q98";"Page_2",#N/A,FALSE,"BAD4Q98";"Page_3",#N/A,FALSE,"BAD4Q98";"Page_4",#N/A,FALSE,"BAD4Q98";"Page_5",#N/A,FALSE,"BAD4Q98";"Page_6",#N/A,FALSE,"BAD4Q98";"Input_1",#N/A,FALSE,"BAD4Q98";"Input_2",#N/A,FALSE,"BAD4Q98"}</definedName>
    <definedName name="July2007" hidden="1">{"2002Frcst","06Month",FALSE,"Frcst Format 2002"}</definedName>
    <definedName name="June" hidden="1">{"Page_1",#N/A,FALSE,"BAD4Q98";"Page_2",#N/A,FALSE,"BAD4Q98";"Page_3",#N/A,FALSE,"BAD4Q98";"Page_4",#N/A,FALSE,"BAD4Q98";"Page_5",#N/A,FALSE,"BAD4Q98";"Page_6",#N/A,FALSE,"BAD4Q98";"Input_1",#N/A,FALSE,"BAD4Q98";"Input_2",#N/A,FALSE,"BAD4Q98"}</definedName>
    <definedName name="k" hidden="1">#REF!</definedName>
    <definedName name="kenerr" hidden="1">{"by_month",#N/A,TRUE,"template";"Destec_month",#N/A,TRUE,"template";"by_quarter",#N/A,TRUE,"template";"destec_quarter",#N/A,TRUE,"template";"by_year",#N/A,TRUE,"template";"Destec_annual",#N/A,TRUE,"template"}</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LandCost" hidden="1">#REF!</definedName>
    <definedName name="LastRangeName" hidden="1">#REF!</definedName>
    <definedName name="limcount" hidden="1">1</definedName>
    <definedName name="ListOffset" hidden="1">1</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ly__IRR__Dates" hidden="1">#REF!</definedName>
    <definedName name="new" hidden="1">{"Page_1",#N/A,FALSE,"BAD4Q98";"Page_2",#N/A,FALSE,"BAD4Q98";"Page_3",#N/A,FALSE,"BAD4Q98";"Page_4",#N/A,FALSE,"BAD4Q98";"Page_5",#N/A,FALSE,"BAD4Q98";"Page_6",#N/A,FALSE,"BAD4Q98";"Input_1",#N/A,FALSE,"BAD4Q98";"Input_2",#N/A,FALSE,"BAD4Q98"}</definedName>
    <definedName name="newwrev" hidden="1">{#N/A,#N/A,TRUE,"SDGE";#N/A,#N/A,TRUE,"GBU";#N/A,#N/A,TRUE,"TBU";#N/A,#N/A,TRUE,"EDBU";#N/A,#N/A,TRUE,"ExclCC"}</definedName>
    <definedName name="NPV_1_0" hidden="1">#REF!</definedName>
    <definedName name="NPV_1_1" hidden="1">#REF!</definedName>
    <definedName name="NPV_1_10" hidden="1">#REF!</definedName>
    <definedName name="NPV_1_2" hidden="1">#REF!</definedName>
    <definedName name="NPV_1_3" hidden="1">#REF!</definedName>
    <definedName name="NPV_1_4" hidden="1">#REF!</definedName>
    <definedName name="NPV_1_5" hidden="1">#REF!</definedName>
    <definedName name="NPV_1_6" hidden="1">#REF!</definedName>
    <definedName name="NPV_1_7" hidden="1">#REF!</definedName>
    <definedName name="NPV_1_8" hidden="1">#REF!</definedName>
    <definedName name="NPV_1_9" hidden="1">#REF!</definedName>
    <definedName name="NPV_2_0" hidden="1">#REF!</definedName>
    <definedName name="NPV_2_1" hidden="1">#REF!</definedName>
    <definedName name="NPV_2_10" hidden="1">#REF!</definedName>
    <definedName name="NPV_2_2" hidden="1">#REF!</definedName>
    <definedName name="NPV_2_3" hidden="1">#REF!</definedName>
    <definedName name="NPV_2_4" hidden="1">#REF!</definedName>
    <definedName name="NPV_2_5" hidden="1">#REF!</definedName>
    <definedName name="NPV_2_6" hidden="1">#REF!</definedName>
    <definedName name="NPV_2_7" hidden="1">#REF!</definedName>
    <definedName name="NPV_2_8" hidden="1">#REF!</definedName>
    <definedName name="NPV_2_9" hidden="1">#REF!</definedName>
    <definedName name="NPV_3_0" hidden="1">#REF!</definedName>
    <definedName name="NPV_3_1" hidden="1">#REF!</definedName>
    <definedName name="NPV_3_10" hidden="1">#REF!</definedName>
    <definedName name="NPV_3_2" hidden="1">#REF!</definedName>
    <definedName name="NPV_3_3" hidden="1">#REF!</definedName>
    <definedName name="NPV_3_4" hidden="1">#REF!</definedName>
    <definedName name="NPV_3_5" hidden="1">#REF!</definedName>
    <definedName name="NPV_3_6" hidden="1">#REF!</definedName>
    <definedName name="NPV_3_7" hidden="1">#REF!</definedName>
    <definedName name="NPV_3_8" hidden="1">#REF!</definedName>
    <definedName name="NPV_3_9" hidden="1">#REF!</definedName>
    <definedName name="NRange103" hidden="1">#REF!</definedName>
    <definedName name="NRange106" hidden="1">#REF!</definedName>
    <definedName name="NRange137" hidden="1">#REF!</definedName>
    <definedName name="NRange237" hidden="1">#REF!</definedName>
    <definedName name="NRange238" hidden="1">#REF!</definedName>
    <definedName name="NRange239" hidden="1">#REF!</definedName>
    <definedName name="NRange251" hidden="1">#REF!</definedName>
    <definedName name="NRange262" hidden="1">#REF!</definedName>
    <definedName name="NRange267" hidden="1">#REF!</definedName>
    <definedName name="NRange276" hidden="1">#REF!</definedName>
    <definedName name="nrerev" hidden="1">{"total_10yr",#N/A,FALSE,"Data (t8-t4)"}</definedName>
    <definedName name="okay" hidden="1">{"Page_1",#N/A,FALSE,"BAD4Q98";"Page_2",#N/A,FALSE,"BAD4Q98";"Page_3",#N/A,FALSE,"BAD4Q98";"Page_4",#N/A,FALSE,"BAD4Q98";"Page_5",#N/A,FALSE,"BAD4Q98";"Page_6",#N/A,FALSE,"BAD4Q98";"Input_1",#N/A,FALSE,"BAD4Q98";"Input_2",#N/A,FALSE,"BAD4Q98"}</definedName>
    <definedName name="Opt_Error_Checker" hidden="1">#REF!</definedName>
    <definedName name="Opt_Flip_0" hidden="1">#REF!</definedName>
    <definedName name="Optimizer__NPV1" hidden="1">#REF!</definedName>
    <definedName name="Optimizer__Target1" hidden="1">#REF!</definedName>
    <definedName name="otherrev" localSheetId="17" hidden="1">{#N/A,#N/A,TRUE,"SDGE";#N/A,#N/A,TRUE,"GBU";#N/A,#N/A,TRUE,"TBU";#N/A,#N/A,TRUE,"EDBU";#N/A,#N/A,TRUE,"ExclCC"}</definedName>
    <definedName name="otherrev" localSheetId="20" hidden="1">{#N/A,#N/A,TRUE,"SDGE";#N/A,#N/A,TRUE,"GBU";#N/A,#N/A,TRUE,"TBU";#N/A,#N/A,TRUE,"EDBU";#N/A,#N/A,TRUE,"ExclCC"}</definedName>
    <definedName name="otherrev" localSheetId="37" hidden="1">{#N/A,#N/A,TRUE,"SDGE";#N/A,#N/A,TRUE,"GBU";#N/A,#N/A,TRUE,"TBU";#N/A,#N/A,TRUE,"EDBU";#N/A,#N/A,TRUE,"ExclCC"}</definedName>
    <definedName name="otherrev" localSheetId="38" hidden="1">{#N/A,#N/A,TRUE,"SDGE";#N/A,#N/A,TRUE,"GBU";#N/A,#N/A,TRUE,"TBU";#N/A,#N/A,TRUE,"EDBU";#N/A,#N/A,TRUE,"ExclCC"}</definedName>
    <definedName name="otherrev" localSheetId="42" hidden="1">{#N/A,#N/A,TRUE,"SDGE";#N/A,#N/A,TRUE,"GBU";#N/A,#N/A,TRUE,"TBU";#N/A,#N/A,TRUE,"EDBU";#N/A,#N/A,TRUE,"ExclCC"}</definedName>
    <definedName name="otherrev" localSheetId="53" hidden="1">{#N/A,#N/A,TRUE,"SDGE";#N/A,#N/A,TRUE,"GBU";#N/A,#N/A,TRUE,"TBU";#N/A,#N/A,TRUE,"EDBU";#N/A,#N/A,TRUE,"ExclCC"}</definedName>
    <definedName name="otherrev" localSheetId="4" hidden="1">{#N/A,#N/A,TRUE,"SDGE";#N/A,#N/A,TRUE,"GBU";#N/A,#N/A,TRUE,"TBU";#N/A,#N/A,TRUE,"EDBU";#N/A,#N/A,TRUE,"ExclCC"}</definedName>
    <definedName name="otherrev" localSheetId="58" hidden="1">{#N/A,#N/A,TRUE,"SDGE";#N/A,#N/A,TRUE,"GBU";#N/A,#N/A,TRUE,"TBU";#N/A,#N/A,TRUE,"EDBU";#N/A,#N/A,TRUE,"ExclCC"}</definedName>
    <definedName name="otherrev" hidden="1">{#N/A,#N/A,TRUE,"SDGE";#N/A,#N/A,TRUE,"GBU";#N/A,#N/A,TRUE,"TBU";#N/A,#N/A,TRUE,"EDBU";#N/A,#N/A,TRUE,"ExclCC"}</definedName>
    <definedName name="p.Covenants" hidden="1">#REF!</definedName>
    <definedName name="p.Covenants_Titles" hidden="1">#REF!</definedName>
    <definedName name="p.CreditStats" hidden="1">#REF!</definedName>
    <definedName name="p.DCF" hidden="1">#REF!</definedName>
    <definedName name="p.DCF_Titles" hidden="1">#REF!</definedName>
    <definedName name="p.IRR" hidden="1">#REF!</definedName>
    <definedName name="p.IRR_Titles" hidden="1">#REF!</definedName>
    <definedName name="p.SP" hidden="1">#REF!</definedName>
    <definedName name="p.Summary" hidden="1">#REF!</definedName>
    <definedName name="p.Summary_Titles" hidden="1">#REF!</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1_Tar1" hidden="1">#REF!</definedName>
    <definedName name="P1_Tar2" hidden="1">#REF!</definedName>
    <definedName name="P1_Trsh1_Tar" hidden="1">#REF!</definedName>
    <definedName name="P1_Trsh2_Tar" hidden="1">#REF!</definedName>
    <definedName name="P1GarPay" hidden="1">#REF!</definedName>
    <definedName name="P2_Tar1" hidden="1">#REF!</definedName>
    <definedName name="P2_Tar2" hidden="1">#REF!</definedName>
    <definedName name="P2_Trsh1_Tar" hidden="1">#REF!</definedName>
    <definedName name="P2_Trsh2_Tar" hidden="1">#REF!</definedName>
    <definedName name="P2GarPay" hidden="1">#REF!</definedName>
    <definedName name="P3_Tar1" hidden="1">#REF!</definedName>
    <definedName name="P3_Tar2" hidden="1">#REF!</definedName>
    <definedName name="P3_Trsh1_Tar" hidden="1">#REF!</definedName>
    <definedName name="P3_Trsh2_Tar" hidden="1">#REF!</definedName>
    <definedName name="P3GarPay" hidden="1">#REF!</definedName>
    <definedName name="Partner__1__Name" hidden="1">#REF!</definedName>
    <definedName name="Partner__2__Name" hidden="1">#REF!</definedName>
    <definedName name="Partner__3__Name" hidden="1">#REF!</definedName>
    <definedName name="Partner1" hidden="1">#REF!</definedName>
    <definedName name="PHILIPS" hidden="1">{#N/A,#N/A,FALSE,"RECAP";#N/A,#N/A,FALSE,"MATBYCLS";#N/A,#N/A,FALSE,"STATUS";#N/A,#N/A,FALSE,"OP-ACT";#N/A,#N/A,FALSE,"W_O"}</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rcc22" hidden="1">#REF!</definedName>
    <definedName name="prcc23" hidden="1">#REF!</definedName>
    <definedName name="_xlnm.Print_Area" localSheetId="37">'AG-1'!$A$1:$E$32</definedName>
    <definedName name="_xlnm.Print_Area" localSheetId="50">'AL-1'!$A$1:$E$38</definedName>
    <definedName name="_xlnm.Print_Area" localSheetId="48">'Stmt AK'!$A$1:$H$47</definedName>
    <definedName name="problem" hidden="1">{#N/A,#N/A,FALSE,"trates"}</definedName>
    <definedName name="qqqqqqq" hidden="1">{"SourcesUses",#N/A,TRUE,"CFMODEL";"TransOverview",#N/A,TRUE,"CFMODEL"}</definedName>
    <definedName name="qqqqqqqqqqqqqqqqqq" hidden="1">{"Income Statement",#N/A,FALSE,"CFMODEL";"Balance Sheet",#N/A,FALSE,"CFMODEL"}</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eference3" hidden="1">{"SourcesUses",#N/A,TRUE,"CFMODEL";"TransOverview",#N/A,TRUE,"CFMODEL"}</definedName>
    <definedName name="reference32" hidden="1">{"SourcesUses",#N/A,TRUE,"CFMODEL";"TransOverview",#N/A,TRUE,"CFMODEL"}</definedName>
    <definedName name="rert" hidden="1">{"'Attachment'!$A$1:$L$49"}</definedName>
    <definedName name="RiskAfterRecalcMacro" hidden="1">"'10 Year Model.xls'!RiskSim"</definedName>
    <definedName name="RiskAfterSimMacro" hidden="1">""</definedName>
    <definedName name="RiskBeforeRecalcMacro" hidden="1">""</definedName>
    <definedName name="RiskBeforeSimMacro" hidden="1">""</definedName>
    <definedName name="RiskMultipleCPUSupportEnabled" hidden="1">FALSE</definedName>
    <definedName name="rrrrr" hidden="1">{"SourcesUses",#N/A,TRUE,#N/A;"TransOverview",#N/A,TRUE,"CFMODEL"}</definedName>
    <definedName name="rrrrrr" hidden="1">{"SourcesUses",#N/A,TRUE,"FundsFlow";"TransOverview",#N/A,TRUE,"FundsFlow"}</definedName>
    <definedName name="rrrrrr2" hidden="1">{"SourcesUses",#N/A,TRUE,"FundsFlow";"TransOverview",#N/A,TRUE,"FundsFlow"}</definedName>
    <definedName name="samasra" hidden="1">{#N/A,#N/A,TRUE,"SDGE";#N/A,#N/A,TRUE,"GBU";#N/A,#N/A,TRUE,"TBU";#N/A,#N/A,TRUE,"EDBU";#N/A,#N/A,TRUE,"ExclCC"}</definedName>
    <definedName name="SAPBEXdnldView" hidden="1">"4QVAOUV97B9V54FSUZZTCBT7F"</definedName>
    <definedName name="SAPBEXhrIndnt" hidden="1">"Wide"</definedName>
    <definedName name="SAPBEXrevision" hidden="1">1</definedName>
    <definedName name="SAPBEXsysID" hidden="1">"BWP"</definedName>
    <definedName name="SAPBEXwbID" localSheetId="43" hidden="1">"3HLUHWD7UCRUUESL6DDMKVCIX"</definedName>
    <definedName name="SAPBEXwbID" localSheetId="48" hidden="1">"3HLUHWD7UCRUUESL6DDMKVCIX"</definedName>
    <definedName name="SAPBEXwbID" localSheetId="52" hidden="1">"3OI398WBFRH41IFEVHKOMVZ17"</definedName>
    <definedName name="SAPBEXwbID" localSheetId="54" hidden="1">"3OI398WBFRH41IFEVHKOMVZ17"</definedName>
    <definedName name="SAPBEXwbID" hidden="1">"3Y9K8GEQN19DC4O0QNCMECQOR"</definedName>
    <definedName name="SAPBEXwbID_1" hidden="1">"3XUXMIA5RU11H3RNT5ERG5LI3"</definedName>
    <definedName name="SAPsysID" hidden="1">"708C5W7SBKP804JT78WJ0JNKI"</definedName>
    <definedName name="SAPwbID" hidden="1">"ARS"</definedName>
    <definedName name="sdafsadf" hidden="1">{#N/A,#N/A,FALSE,"Aging Summary";#N/A,#N/A,FALSE,"Ratio Analysis";#N/A,#N/A,FALSE,"Test 120 Day Accts";#N/A,#N/A,FALSE,"Tickmarks"}</definedName>
    <definedName name="sencount" hidden="1">1</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1000000000</definedName>
    <definedName name="SpFor" hidden="1">#REF!</definedName>
    <definedName name="SpFor15" hidden="1">#REF!</definedName>
    <definedName name="SpFor22" hidden="1">#REF!</definedName>
    <definedName name="sss" hidden="1">{"SourcesUses",#N/A,TRUE,#N/A;"TransOverview",#N/A,TRUE,"CFMODEL"}</definedName>
    <definedName name="sssssssssssssssss" hidden="1">{"Income Statement",#N/A,FALSE,"CFMODEL";"Balance Sheet",#N/A,FALSE,"CFMODEL"}</definedName>
    <definedName name="sssssssssssssssssss" hidden="1">{"Income Statement",#N/A,FALSE,"CFMODEL";"Balance Sheet",#N/A,FALSE,"CFMODEL"}</definedName>
    <definedName name="T1PR2_Capital_Accounts" hidden="1">#REF!</definedName>
    <definedName name="T1PR2_Cash_Flow" hidden="1">#REF!</definedName>
    <definedName name="T1PR2_Minimum_Gain_Chargeback" hidden="1">#REF!</definedName>
    <definedName name="T1PR2_Net_Cash_Flow_After_Tax" hidden="1">#REF!</definedName>
    <definedName name="T1PR2_Taxable_Income_Loss_Actual" hidden="1">#REF!</definedName>
    <definedName name="T1PR2_Total_Payments" hidden="1">#REF!</definedName>
    <definedName name="T1PR2_Total_Tax_Benefits" hidden="1">#REF!</definedName>
    <definedName name="T7ACM2Chk" hidden="1">#REF!</definedName>
    <definedName name="T7ACM2Chk2" hidden="1">#REF!</definedName>
    <definedName name="t7cm2chk" hidden="1">#REF!</definedName>
    <definedName name="T7CM2Chk2" hidden="1">#REF!</definedName>
    <definedName name="T8ACMChk" hidden="1">#REF!</definedName>
    <definedName name="T8ACMChk2" hidden="1">#REF!</definedName>
    <definedName name="T8CMChk" hidden="1">#REF!</definedName>
    <definedName name="T8CMChk2" hidden="1">#REF!</definedName>
    <definedName name="Table1_Check" hidden="1">#REF!</definedName>
    <definedName name="Table1_Store1_Description" hidden="1">#REF!</definedName>
    <definedName name="Target1__IRR" hidden="1">#REF!</definedName>
    <definedName name="Target2__IRR" hidden="1">#REF!</definedName>
    <definedName name="TDM" hidden="1">{#N/A,#N/A,FALSE,"Aging Summary";#N/A,#N/A,FALSE,"Ratio Analysis";#N/A,#N/A,FALSE,"Test 120 Day Accts";#N/A,#N/A,FALSE,"Tickmarks"}</definedName>
    <definedName name="template2" hidden="1">{"by_month",#N/A,TRUE,"template";"destec_month",#N/A,TRUE,"template";"by_quarter",#N/A,TRUE,"template";"destec_quarter",#N/A,TRUE,"template";"by_year",#N/A,TRUE,"template";"destec_annual",#N/A,TRUE,"template"}</definedName>
    <definedName name="terst2" hidden="1">{"Page_1",#N/A,FALSE,"BAD4Q98";"Page_2",#N/A,FALSE,"BAD4Q98";"Page_3",#N/A,FALSE,"BAD4Q98";"Page_4",#N/A,FALSE,"BAD4Q98";"Page_5",#N/A,FALSE,"BAD4Q98";"Page_6",#N/A,FALSE,"BAD4Q98";"Input_1",#N/A,FALSE,"BAD4Q98";"Input_2",#N/A,FALSE,"BAD4Q98"}</definedName>
    <definedName name="test" localSheetId="17" hidden="1">{"Control_DataContact",#N/A,FALSE,"Control"}</definedName>
    <definedName name="test" localSheetId="20" hidden="1">{"Control_DataContact",#N/A,FALSE,"Control"}</definedName>
    <definedName name="test" localSheetId="37" hidden="1">{"Control_DataContact",#N/A,FALSE,"Control"}</definedName>
    <definedName name="test" localSheetId="38" hidden="1">{"Control_DataContact",#N/A,FALSE,"Control"}</definedName>
    <definedName name="test" localSheetId="53" hidden="1">{"Control_DataContact",#N/A,FALSE,"Control"}</definedName>
    <definedName name="test" localSheetId="4" hidden="1">{"Control_DataContact",#N/A,FALSE,"Control"}</definedName>
    <definedName name="test" localSheetId="54" hidden="1">{"Control_DataContact",#N/A,FALSE,"Control"}</definedName>
    <definedName name="test" localSheetId="58" hidden="1">{"Control_DataContact",#N/A,FALSE,"Control"}</definedName>
    <definedName name="test" hidden="1">{"Control_DataContact",#N/A,FALSE,"Control"}</definedName>
    <definedName name="test_1" hidden="1">{"Control_DataContact",#N/A,FALSE,"Control"}</definedName>
    <definedName name="test1_1" hidden="1">{"Sch.D_P_1Gas",#N/A,FALSE,"Sch.D";"Sch.D_P_2Elec",#N/A,FALSE,"Sch.D"}</definedName>
    <definedName name="test2006" hidden="1">{"SourcesUses",#N/A,TRUE,#N/A;"TransOverview",#N/A,TRUE,"CFMODEL"}</definedName>
    <definedName name="test3_1" hidden="1">{"Sch.E_PayrollExp",#N/A,TRUE,"Sch.E,F,G,H";"Sch.F_PayrollTaxes",#N/A,TRUE,"Sch.E,F,G,H";"Sch.G_IncentComp",#N/A,TRUE,"Sch.E,F,G,H";"Sch.H_P1_EmplBeneSum",#N/A,TRUE,"Sch.E,F,G,H"}</definedName>
    <definedName name="TextRefCopyRangeCount" hidden="1">39</definedName>
    <definedName name="This_Model_Enabled" hidden="1">#REF!</definedName>
    <definedName name="Top_of_Partner_Inputs_Sheet" hidden="1">#REF!</definedName>
    <definedName name="Top_Section_2" hidden="1">#REF!</definedName>
    <definedName name="Top_Section_3" hidden="1">#REF!</definedName>
    <definedName name="Top_Section_4" hidden="1">#REF!</definedName>
    <definedName name="Top_Section_5" hidden="1">#REF!</definedName>
    <definedName name="Top_Section_6" hidden="1">#REF!</definedName>
    <definedName name="Top_Section_7" hidden="1">#REF!</definedName>
    <definedName name="Top_Section_8" hidden="1">#REF!</definedName>
    <definedName name="TP_Footer_User" hidden="1">"Melvin Williams"</definedName>
    <definedName name="TP_Footer_Version" hidden="1">"v3.00"</definedName>
    <definedName name="TUCU" localSheetId="17" hidden="1">#REF!</definedName>
    <definedName name="TUCU" localSheetId="20" hidden="1">#REF!</definedName>
    <definedName name="TUCU" localSheetId="34" hidden="1">#REF!</definedName>
    <definedName name="TUCU" localSheetId="38" hidden="1">#REF!</definedName>
    <definedName name="TUCU" localSheetId="53" hidden="1">#REF!</definedName>
    <definedName name="TUCU" localSheetId="4" hidden="1">#REF!</definedName>
    <definedName name="TUCU" localSheetId="5" hidden="1">#REF!</definedName>
    <definedName name="TUCU" localSheetId="58" hidden="1">#REF!</definedName>
    <definedName name="TUCU" hidden="1">#REF!</definedName>
    <definedName name="w" hidden="1">{"SourcesUses",#N/A,TRUE,"CFMODEL";"TransOverview",#N/A,TRUE,"CFMODEL"}</definedName>
    <definedName name="whatth" hidden="1">{"Page_1",#N/A,FALSE,"BAD4Q98";"Page_2",#N/A,FALSE,"BAD4Q98";"Page_3",#N/A,FALSE,"BAD4Q98";"Page_4",#N/A,FALSE,"BAD4Q98";"Page_5",#N/A,FALSE,"BAD4Q98";"Page_6",#N/A,FALSE,"BAD4Q98";"Input_1",#N/A,FALSE,"BAD4Q98";"Input_2",#N/A,FALSE,"BAD4Q98"}</definedName>
    <definedName name="Wind_Partner_Data" hidden="1">#REF!</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hidden="1">{#N/A,#N/A,FALSE,"Aging Summary";#N/A,#N/A,FALSE,"Ratio Analysis";#N/A,#N/A,FALSE,"Test 120 Day Accts";#N/A,#N/A,FALSE,"Tickmarks"}</definedName>
    <definedName name="wrn.ALL." hidden="1">{"RPT610",#N/A,FALSE,"Sheet1";"RPT611",#N/A,FALSE,"Sheet1"}</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5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5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5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hidden="1">{#N/A,#N/A,FALSE,"trates"}</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5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5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58"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7" hidden="1">{#N/A,#N/A,TRUE,"SDGE";#N/A,#N/A,TRUE,"GBU";#N/A,#N/A,TRUE,"TBU";#N/A,#N/A,TRUE,"EDBU";#N/A,#N/A,TRUE,"ExclCC"}</definedName>
    <definedName name="wrn.busum." localSheetId="20" hidden="1">{#N/A,#N/A,TRUE,"SDGE";#N/A,#N/A,TRUE,"GBU";#N/A,#N/A,TRUE,"TBU";#N/A,#N/A,TRUE,"EDBU";#N/A,#N/A,TRUE,"ExclCC"}</definedName>
    <definedName name="wrn.busum." localSheetId="37" hidden="1">{#N/A,#N/A,TRUE,"SDGE";#N/A,#N/A,TRUE,"GBU";#N/A,#N/A,TRUE,"TBU";#N/A,#N/A,TRUE,"EDBU";#N/A,#N/A,TRUE,"ExclCC"}</definedName>
    <definedName name="wrn.busum." localSheetId="38" hidden="1">{#N/A,#N/A,TRUE,"SDGE";#N/A,#N/A,TRUE,"GBU";#N/A,#N/A,TRUE,"TBU";#N/A,#N/A,TRUE,"EDBU";#N/A,#N/A,TRUE,"ExclCC"}</definedName>
    <definedName name="wrn.busum." localSheetId="42" hidden="1">{#N/A,#N/A,TRUE,"SDGE";#N/A,#N/A,TRUE,"GBU";#N/A,#N/A,TRUE,"TBU";#N/A,#N/A,TRUE,"EDBU";#N/A,#N/A,TRUE,"ExclCC"}</definedName>
    <definedName name="wrn.busum." localSheetId="53" hidden="1">{#N/A,#N/A,TRUE,"SDGE";#N/A,#N/A,TRUE,"GBU";#N/A,#N/A,TRUE,"TBU";#N/A,#N/A,TRUE,"EDBU";#N/A,#N/A,TRUE,"ExclCC"}</definedName>
    <definedName name="wrn.busum." localSheetId="4" hidden="1">{#N/A,#N/A,TRUE,"SDGE";#N/A,#N/A,TRUE,"GBU";#N/A,#N/A,TRUE,"TBU";#N/A,#N/A,TRUE,"EDBU";#N/A,#N/A,TRUE,"ExclCC"}</definedName>
    <definedName name="wrn.busum." localSheetId="58" hidden="1">{#N/A,#N/A,TRUE,"SDGE";#N/A,#N/A,TRUE,"GBU";#N/A,#N/A,TRUE,"TBU";#N/A,#N/A,TRUE,"EDBU";#N/A,#N/A,TRUE,"ExclCC"}</definedName>
    <definedName name="wrn.busum." hidden="1">{#N/A,#N/A,TRUE,"SDGE";#N/A,#N/A,TRUE,"GBU";#N/A,#N/A,TRUE,"TBU";#N/A,#N/A,TRUE,"EDBU";#N/A,#N/A,TRUE,"ExclCC"}</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7"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37" hidden="1">{"Control_P1",#N/A,FALSE,"Control";"Control_P2",#N/A,FALSE,"Control";"Control_P3",#N/A,FALSE,"Control";"Control_P4",#N/A,FALSE,"Control"}</definedName>
    <definedName name="wrn.ControlSheets." localSheetId="38" hidden="1">{"Control_P1",#N/A,FALSE,"Control";"Control_P2",#N/A,FALSE,"Control";"Control_P3",#N/A,FALSE,"Control";"Control_P4",#N/A,FALSE,"Control"}</definedName>
    <definedName name="wrn.ControlSheets." localSheetId="53"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54" hidden="1">{"Control_P1",#N/A,FALSE,"Control";"Control_P2",#N/A,FALSE,"Control";"Control_P3",#N/A,FALSE,"Control";"Control_P4",#N/A,FALSE,"Control"}</definedName>
    <definedName name="wrn.ControlSheets." localSheetId="58"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hidden="1">{#N/A,#N/A,FALSE,"RECAP";#N/A,#N/A,FALSE,"MATBYCLS";#N/A,#N/A,FALSE,"STATUS";#N/A,#N/A,FALSE,"OP-ACT";#N/A,#N/A,FALSE,"W_O"}</definedName>
    <definedName name="wrn.Data." hidden="1">{#N/A,#N/A,FALSE,"3 Year Plan"}</definedName>
    <definedName name="wrn.Data_Contact." localSheetId="17" hidden="1">{"Control_DataContact",#N/A,FALSE,"Control"}</definedName>
    <definedName name="wrn.Data_Contact." localSheetId="20" hidden="1">{"Control_DataContact",#N/A,FALSE,"Control"}</definedName>
    <definedName name="wrn.Data_Contact." localSheetId="37" hidden="1">{"Control_DataContact",#N/A,FALSE,"Control"}</definedName>
    <definedName name="wrn.Data_Contact." localSheetId="38" hidden="1">{"Control_DataContact",#N/A,FALSE,"Control"}</definedName>
    <definedName name="wrn.Data_Contact." localSheetId="53" hidden="1">{"Control_DataContact",#N/A,FALSE,"Control"}</definedName>
    <definedName name="wrn.Data_Contact." localSheetId="4" hidden="1">{"Control_DataContact",#N/A,FALSE,"Control"}</definedName>
    <definedName name="wrn.Data_Contact." localSheetId="54" hidden="1">{"Control_DataContact",#N/A,FALSE,"Control"}</definedName>
    <definedName name="wrn.Data_Contact." localSheetId="58" hidden="1">{"Control_DataContact",#N/A,FALSE,"Control"}</definedName>
    <definedName name="wrn.Data_Contact." hidden="1">{"Control_DataContact",#N/A,FALSE,"Control"}</definedName>
    <definedName name="wrn.Data_Contact._1" hidden="1">{"Control_DataContact",#N/A,FALSE,"Control"}</definedName>
    <definedName name="wrn.Est_2003." localSheetId="17"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37" hidden="1">{"Est_Pg1",#N/A,FALSE,"Estimate2003";"Est_Pg2",#N/A,FALSE,"Estimate2003";"Est_Pg3",#N/A,FALSE,"Estimate2003";"Escalation,",#N/A,FALSE,"Escalation"}</definedName>
    <definedName name="wrn.Est_2003." localSheetId="38" hidden="1">{"Est_Pg1",#N/A,FALSE,"Estimate2003";"Est_Pg2",#N/A,FALSE,"Estimate2003";"Est_Pg3",#N/A,FALSE,"Estimate2003";"Escalation,",#N/A,FALSE,"Escalation"}</definedName>
    <definedName name="wrn.Est_2003." localSheetId="53"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54" hidden="1">{"Est_Pg1",#N/A,FALSE,"Estimate2003";"Est_Pg2",#N/A,FALSE,"Estimate2003";"Est_Pg3",#N/A,FALSE,"Estimate2003";"Escalation,",#N/A,FALSE,"Escalation"}</definedName>
    <definedName name="wrn.Est_2003." localSheetId="58"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cst." hidden="1">{"fcst",#N/A,FALSE,"data input"}</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TEs." hidden="1">{#N/A,#N/A,FALSE,"94 FTE";#N/A,#N/A,FALSE,"95 FTE";#N/A,#N/A,FALSE,"96 FTE"}</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hidden="1">{#N/A,#N/A,FALSE,"A"}</definedName>
    <definedName name="wrn.Inputs." hidden="1">{"[Cost of Service] COS Inputs Sch 1",#N/A,FALSE,"Cost of Service Model"}</definedName>
    <definedName name="wrn.June2002." hidden="1">{"2002Frcst","06Month",FALSE,"Frcst Format 2002"}</definedName>
    <definedName name="wrn.JVREPORT." hidden="1">{#N/A,#N/A,FALSE,"202";#N/A,#N/A,FALSE,"203";#N/A,#N/A,FALSE,"204";#N/A,#N/A,FALSE,"205";#N/A,#N/A,FALSE,"205A"}</definedName>
    <definedName name="wrn.May2002." hidden="1">{"2002Frcst","05Month",FALSE,"Frcst Format 2002"}</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hidden="1">{"Equipment",#N/A,FALSE,"A";"Summary",#N/A,FALSE,"B"}</definedName>
    <definedName name="wrn.MyTestReport." localSheetId="17" hidden="1">{"Alberta",#N/A,FALSE,"Pivot Data";#N/A,#N/A,FALSE,"Pivot Data";"HiddenColumns",#N/A,FALSE,"Pivot Data"}</definedName>
    <definedName name="wrn.MyTestReport." localSheetId="20" hidden="1">{"Alberta",#N/A,FALSE,"Pivot Data";#N/A,#N/A,FALSE,"Pivot Data";"HiddenColumns",#N/A,FALSE,"Pivot Data"}</definedName>
    <definedName name="wrn.MyTestReport." localSheetId="37" hidden="1">{"Alberta",#N/A,FALSE,"Pivot Data";#N/A,#N/A,FALSE,"Pivot Data";"HiddenColumns",#N/A,FALSE,"Pivot Data"}</definedName>
    <definedName name="wrn.MyTestReport." localSheetId="38" hidden="1">{"Alberta",#N/A,FALSE,"Pivot Data";#N/A,#N/A,FALSE,"Pivot Data";"HiddenColumns",#N/A,FALSE,"Pivot Data"}</definedName>
    <definedName name="wrn.MyTestReport." localSheetId="53" hidden="1">{"Alberta",#N/A,FALSE,"Pivot Data";#N/A,#N/A,FALSE,"Pivot Data";"HiddenColumns",#N/A,FALSE,"Pivot Data"}</definedName>
    <definedName name="wrn.MyTestReport." localSheetId="4" hidden="1">{"Alberta",#N/A,FALSE,"Pivot Data";#N/A,#N/A,FALSE,"Pivot Data";"HiddenColumns",#N/A,FALSE,"Pivot Data"}</definedName>
    <definedName name="wrn.MyTestReport." localSheetId="54" hidden="1">{"Alberta",#N/A,FALSE,"Pivot Data";#N/A,#N/A,FALSE,"Pivot Data";"HiddenColumns",#N/A,FALSE,"Pivot Data"}</definedName>
    <definedName name="wrn.MyTestReport." localSheetId="58" hidden="1">{"Alberta",#N/A,FALSE,"Pivot Data";#N/A,#N/A,FALSE,"Pivot Data";"HiddenColumns",#N/A,FALSE,"Pivot Data"}</definedName>
    <definedName name="wrn.MyTestReport." hidden="1">{"Alberta",#N/A,FALSE,"Pivot Data";#N/A,#N/A,FALSE,"Pivot Data";"HiddenColumns",#N/A,FALSE,"Pivot Data"}</definedName>
    <definedName name="wrn.Package."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lan." hidden="1">{"plan",#N/A,FALSE,"data input"}</definedName>
    <definedName name="wrn.PRINT."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hidden="1">{"by_month",#N/A,TRUE,"template";"Destec_month",#N/A,TRUE,"template";"by_quarter",#N/A,TRUE,"template";"destec_quarter",#N/A,TRUE,"template";"by_year",#N/A,TRUE,"template";"Destec_annual",#N/A,TRUE,"template"}</definedName>
    <definedName name="wrn.Print_Var_Page." hidden="1">{"Var_page",#N/A,FALSE,"template"}</definedName>
    <definedName name="wrn.Print_Variance." hidden="1">{"month_variance",#N/A,FALSE,"template"}</definedName>
    <definedName name="wrn.Print_Variance_Page." hidden="1">{"variance_page",#N/A,FALSE,"template"}</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serve._.Analysis." hidden="1">{"Page_1",#N/A,FALSE,"BAD4Q98";"Page_2",#N/A,FALSE,"BAD4Q98";"Page_3",#N/A,FALSE,"BAD4Q98";"Page_4",#N/A,FALSE,"BAD4Q98";"Page_5",#N/A,FALSE,"BAD4Q98";"Page_6",#N/A,FALSE,"BAD4Q98";"Input_1",#N/A,FALSE,"BAD4Q98";"Input_2",#N/A,FALSE,"BAD4Q98"}</definedName>
    <definedName name="wrn.Rev._.Alloc." hidden="1">{#N/A,#N/A,FALSE,"RRQ inputs ";#N/A,#N/A,FALSE,"FERC Rev @ PR";#N/A,#N/A,FALSE,"Distribution Revenue Allocation";#N/A,#N/A,FALSE,"Nonallocated Revenues";#N/A,#N/A,FALSE,"MC Revenues-03 sales, 96 MC's";#N/A,#N/A,FALSE,"FTA"}</definedName>
    <definedName name="wrn.Revenue." hidden="1">{#N/A,#N/A,FALSE,"3 Year Plan";#N/A,#N/A,FALSE,"3 Year Plan"}</definedName>
    <definedName name="wrn.ROTable." hidden="1">{#N/A,#N/A,FALSE,"Table Contents";#N/A,#N/A,FALSE,"Summary";#N/A,#N/A,FALSE,"RO2-A";#N/A,#N/A,FALSE,"RO3-A";#N/A,#N/A,FALSE,"RO4-A";#N/A,#N/A,FALSE,"RO5-A";#N/A,#N/A,FALSE,"RO6-A";#N/A,#N/A,FALSE,"RO7-A";#N/A,#N/A,FALSE,"94DC ";#N/A,#N/A,FALSE,"95DC";#N/A,#N/A,FALSE,"96DC"}</definedName>
    <definedName name="wrn.RPT1." hidden="1">{"RPT1",#N/A,FALSE,"OIC650A"}</definedName>
    <definedName name="wrn.RPT610." hidden="1">{"RPT610",#N/A,FALSE,"Sheet1"}</definedName>
    <definedName name="wrn.Sch.A._.B." localSheetId="17" hidden="1">{"Sch.A_CWC_Summary",#N/A,FALSE,"Sch.A,B";"Sch.B_LLSummary",#N/A,FALSE,"Sch.A,B"}</definedName>
    <definedName name="wrn.Sch.A._.B." localSheetId="20" hidden="1">{"Sch.A_CWC_Summary",#N/A,FALSE,"Sch.A,B";"Sch.B_LLSummary",#N/A,FALSE,"Sch.A,B"}</definedName>
    <definedName name="wrn.Sch.A._.B." localSheetId="37" hidden="1">{"Sch.A_CWC_Summary",#N/A,FALSE,"Sch.A,B";"Sch.B_LLSummary",#N/A,FALSE,"Sch.A,B"}</definedName>
    <definedName name="wrn.Sch.A._.B." localSheetId="38" hidden="1">{"Sch.A_CWC_Summary",#N/A,FALSE,"Sch.A,B";"Sch.B_LLSummary",#N/A,FALSE,"Sch.A,B"}</definedName>
    <definedName name="wrn.Sch.A._.B." localSheetId="53" hidden="1">{"Sch.A_CWC_Summary",#N/A,FALSE,"Sch.A,B";"Sch.B_LLSummary",#N/A,FALSE,"Sch.A,B"}</definedName>
    <definedName name="wrn.Sch.A._.B." localSheetId="4" hidden="1">{"Sch.A_CWC_Summary",#N/A,FALSE,"Sch.A,B";"Sch.B_LLSummary",#N/A,FALSE,"Sch.A,B"}</definedName>
    <definedName name="wrn.Sch.A._.B." localSheetId="54" hidden="1">{"Sch.A_CWC_Summary",#N/A,FALSE,"Sch.A,B";"Sch.B_LLSummary",#N/A,FALSE,"Sch.A,B"}</definedName>
    <definedName name="wrn.Sch.A._.B." localSheetId="58" hidden="1">{"Sch.A_CWC_Summary",#N/A,FALSE,"Sch.A,B";"Sch.B_LLSummary",#N/A,FALSE,"Sch.A,B"}</definedName>
    <definedName name="wrn.Sch.A._.B." hidden="1">{"Sch.A_CWC_Summary",#N/A,FALSE,"Sch.A,B";"Sch.B_LLSummary",#N/A,FALSE,"Sch.A,B"}</definedName>
    <definedName name="wrn.Sch.A._.B._1" hidden="1">{"Sch.A_CWC_Summary",#N/A,FALSE,"Sch.A,B";"Sch.B_LLSummary",#N/A,FALSE,"Sch.A,B"}</definedName>
    <definedName name="wrn.Sch.C." localSheetId="17" hidden="1">{"Sch.C_Rev_lag",#N/A,FALSE,"Sch.C"}</definedName>
    <definedName name="wrn.Sch.C." localSheetId="20" hidden="1">{"Sch.C_Rev_lag",#N/A,FALSE,"Sch.C"}</definedName>
    <definedName name="wrn.Sch.C." localSheetId="37" hidden="1">{"Sch.C_Rev_lag",#N/A,FALSE,"Sch.C"}</definedName>
    <definedName name="wrn.Sch.C." localSheetId="38" hidden="1">{"Sch.C_Rev_lag",#N/A,FALSE,"Sch.C"}</definedName>
    <definedName name="wrn.Sch.C." localSheetId="53" hidden="1">{"Sch.C_Rev_lag",#N/A,FALSE,"Sch.C"}</definedName>
    <definedName name="wrn.Sch.C." localSheetId="4" hidden="1">{"Sch.C_Rev_lag",#N/A,FALSE,"Sch.C"}</definedName>
    <definedName name="wrn.Sch.C." localSheetId="54" hidden="1">{"Sch.C_Rev_lag",#N/A,FALSE,"Sch.C"}</definedName>
    <definedName name="wrn.Sch.C." localSheetId="58" hidden="1">{"Sch.C_Rev_lag",#N/A,FALSE,"Sch.C"}</definedName>
    <definedName name="wrn.Sch.C." hidden="1">{"Sch.C_Rev_lag",#N/A,FALSE,"Sch.C"}</definedName>
    <definedName name="wrn.Sch.C._1" hidden="1">{"Sch.C_Rev_lag",#N/A,FALSE,"Sch.C"}</definedName>
    <definedName name="wrn.Sch.D." localSheetId="17" hidden="1">{"Sch.D1_GasPurch",#N/A,FALSE,"Sch.D";"Sch.D2_ElecPurch",#N/A,FALSE,"Sch.D"}</definedName>
    <definedName name="wrn.Sch.D." localSheetId="20" hidden="1">{"Sch.D1_GasPurch",#N/A,FALSE,"Sch.D";"Sch.D2_ElecPurch",#N/A,FALSE,"Sch.D"}</definedName>
    <definedName name="wrn.Sch.D." localSheetId="37" hidden="1">{"Sch.D1_GasPurch",#N/A,FALSE,"Sch.D";"Sch.D2_ElecPurch",#N/A,FALSE,"Sch.D"}</definedName>
    <definedName name="wrn.Sch.D." localSheetId="38" hidden="1">{"Sch.D1_GasPurch",#N/A,FALSE,"Sch.D";"Sch.D2_ElecPurch",#N/A,FALSE,"Sch.D"}</definedName>
    <definedName name="wrn.Sch.D." localSheetId="53" hidden="1">{"Sch.D1_GasPurch",#N/A,FALSE,"Sch.D";"Sch.D2_ElecPurch",#N/A,FALSE,"Sch.D"}</definedName>
    <definedName name="wrn.Sch.D." localSheetId="4" hidden="1">{"Sch.D1_GasPurch",#N/A,FALSE,"Sch.D";"Sch.D2_ElecPurch",#N/A,FALSE,"Sch.D"}</definedName>
    <definedName name="wrn.Sch.D." localSheetId="54" hidden="1">{"Sch.D1_GasPurch",#N/A,FALSE,"Sch.D";"Sch.D2_ElecPurch",#N/A,FALSE,"Sch.D"}</definedName>
    <definedName name="wrn.Sch.D." localSheetId="58" hidden="1">{"Sch.D1_GasPurch",#N/A,FALSE,"Sch.D";"Sch.D2_ElecPurch",#N/A,FALSE,"Sch.D"}</definedName>
    <definedName name="wrn.Sch.D." hidden="1">{"Sch.D1_GasPurch",#N/A,FALSE,"Sch.D";"Sch.D2_ElecPurch",#N/A,FALSE,"Sch.D"}</definedName>
    <definedName name="wrn.Sch.D._1" hidden="1">{"Sch.D1_GasPurch",#N/A,FALSE,"Sch.D";"Sch.D2_ElecPurch",#N/A,FALSE,"Sch.D"}</definedName>
    <definedName name="wrn.Sch.E._.F." localSheetId="17" hidden="1">{"Sch.E_PayrollExp",#N/A,TRUE,"Sch.E,F";"Sch.F_FICA",#N/A,TRUE,"Sch.E,F"}</definedName>
    <definedName name="wrn.Sch.E._.F." localSheetId="20" hidden="1">{"Sch.E_PayrollExp",#N/A,TRUE,"Sch.E,F";"Sch.F_FICA",#N/A,TRUE,"Sch.E,F"}</definedName>
    <definedName name="wrn.Sch.E._.F." localSheetId="37" hidden="1">{"Sch.E_PayrollExp",#N/A,TRUE,"Sch.E,F";"Sch.F_FICA",#N/A,TRUE,"Sch.E,F"}</definedName>
    <definedName name="wrn.Sch.E._.F." localSheetId="38" hidden="1">{"Sch.E_PayrollExp",#N/A,TRUE,"Sch.E,F";"Sch.F_FICA",#N/A,TRUE,"Sch.E,F"}</definedName>
    <definedName name="wrn.Sch.E._.F." localSheetId="53" hidden="1">{"Sch.E_PayrollExp",#N/A,TRUE,"Sch.E,F";"Sch.F_FICA",#N/A,TRUE,"Sch.E,F"}</definedName>
    <definedName name="wrn.Sch.E._.F." localSheetId="4" hidden="1">{"Sch.E_PayrollExp",#N/A,TRUE,"Sch.E,F";"Sch.F_FICA",#N/A,TRUE,"Sch.E,F"}</definedName>
    <definedName name="wrn.Sch.E._.F." localSheetId="54" hidden="1">{"Sch.E_PayrollExp",#N/A,TRUE,"Sch.E,F";"Sch.F_FICA",#N/A,TRUE,"Sch.E,F"}</definedName>
    <definedName name="wrn.Sch.E._.F." localSheetId="58" hidden="1">{"Sch.E_PayrollExp",#N/A,TRUE,"Sch.E,F";"Sch.F_FICA",#N/A,TRUE,"Sch.E,F"}</definedName>
    <definedName name="wrn.Sch.E._.F." hidden="1">{"Sch.E_PayrollExp",#N/A,TRUE,"Sch.E,F";"Sch.F_FICA",#N/A,TRUE,"Sch.E,F"}</definedName>
    <definedName name="wrn.Sch.E._.F._1" hidden="1">{"Sch.E_PayrollExp",#N/A,TRUE,"Sch.E,F";"Sch.F_FICA",#N/A,TRUE,"Sch.E,F"}</definedName>
    <definedName name="wrn.Sch.G." localSheetId="17" hidden="1">{"Sch.G_ICP",#N/A,FALSE,"Sch.G"}</definedName>
    <definedName name="wrn.Sch.G." localSheetId="20" hidden="1">{"Sch.G_ICP",#N/A,FALSE,"Sch.G"}</definedName>
    <definedName name="wrn.Sch.G." localSheetId="37" hidden="1">{"Sch.G_ICP",#N/A,FALSE,"Sch.G"}</definedName>
    <definedName name="wrn.Sch.G." localSheetId="38" hidden="1">{"Sch.G_ICP",#N/A,FALSE,"Sch.G"}</definedName>
    <definedName name="wrn.Sch.G." localSheetId="53" hidden="1">{"Sch.G_ICP",#N/A,FALSE,"Sch.G"}</definedName>
    <definedName name="wrn.Sch.G." localSheetId="4" hidden="1">{"Sch.G_ICP",#N/A,FALSE,"Sch.G"}</definedName>
    <definedName name="wrn.Sch.G." localSheetId="54" hidden="1">{"Sch.G_ICP",#N/A,FALSE,"Sch.G"}</definedName>
    <definedName name="wrn.Sch.G." localSheetId="58" hidden="1">{"Sch.G_ICP",#N/A,FALSE,"Sch.G"}</definedName>
    <definedName name="wrn.Sch.G." hidden="1">{"Sch.G_ICP",#N/A,FALSE,"Sch.G"}</definedName>
    <definedName name="wrn.Sch.G._1" hidden="1">{"Sch.G_ICP",#N/A,FALSE,"Sch.G"}</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5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5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5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7" hidden="1">{"Sch.I_Goods&amp;Svcs",#N/A,FALSE,"Sch.I"}</definedName>
    <definedName name="wrn.Sch.I." localSheetId="20" hidden="1">{"Sch.I_Goods&amp;Svcs",#N/A,FALSE,"Sch.I"}</definedName>
    <definedName name="wrn.Sch.I." localSheetId="37" hidden="1">{"Sch.I_Goods&amp;Svcs",#N/A,FALSE,"Sch.I"}</definedName>
    <definedName name="wrn.Sch.I." localSheetId="38" hidden="1">{"Sch.I_Goods&amp;Svcs",#N/A,FALSE,"Sch.I"}</definedName>
    <definedName name="wrn.Sch.I." localSheetId="53" hidden="1">{"Sch.I_Goods&amp;Svcs",#N/A,FALSE,"Sch.I"}</definedName>
    <definedName name="wrn.Sch.I." localSheetId="4" hidden="1">{"Sch.I_Goods&amp;Svcs",#N/A,FALSE,"Sch.I"}</definedName>
    <definedName name="wrn.Sch.I." localSheetId="54" hidden="1">{"Sch.I_Goods&amp;Svcs",#N/A,FALSE,"Sch.I"}</definedName>
    <definedName name="wrn.Sch.I." localSheetId="58" hidden="1">{"Sch.I_Goods&amp;Svcs",#N/A,FALSE,"Sch.I"}</definedName>
    <definedName name="wrn.Sch.I." hidden="1">{"Sch.I_Goods&amp;Svcs",#N/A,FALSE,"Sch.I"}</definedName>
    <definedName name="wrn.Sch.I._1" hidden="1">{"Sch.I_Goods&amp;Svcs",#N/A,FALSE,"Sch.I"}</definedName>
    <definedName name="wrn.Sch.J." localSheetId="17" hidden="1">{"Sch.J_CorpChgs",#N/A,FALSE,"Sch.J"}</definedName>
    <definedName name="wrn.Sch.J." localSheetId="20" hidden="1">{"Sch.J_CorpChgs",#N/A,FALSE,"Sch.J"}</definedName>
    <definedName name="wrn.Sch.J." localSheetId="37" hidden="1">{"Sch.J_CorpChgs",#N/A,FALSE,"Sch.J"}</definedName>
    <definedName name="wrn.Sch.J." localSheetId="38" hidden="1">{"Sch.J_CorpChgs",#N/A,FALSE,"Sch.J"}</definedName>
    <definedName name="wrn.Sch.J." localSheetId="53" hidden="1">{"Sch.J_CorpChgs",#N/A,FALSE,"Sch.J"}</definedName>
    <definedName name="wrn.Sch.J." localSheetId="4" hidden="1">{"Sch.J_CorpChgs",#N/A,FALSE,"Sch.J"}</definedName>
    <definedName name="wrn.Sch.J." localSheetId="54" hidden="1">{"Sch.J_CorpChgs",#N/A,FALSE,"Sch.J"}</definedName>
    <definedName name="wrn.Sch.J." localSheetId="58" hidden="1">{"Sch.J_CorpChgs",#N/A,FALSE,"Sch.J"}</definedName>
    <definedName name="wrn.Sch.J." hidden="1">{"Sch.J_CorpChgs",#N/A,FALSE,"Sch.J"}</definedName>
    <definedName name="wrn.Sch.J._1" hidden="1">{"Sch.J_CorpChgs",#N/A,FALSE,"Sch.J"}</definedName>
    <definedName name="wrn.Sch.K." localSheetId="17" hidden="1">{"Sch.K_P1_PropLease",#N/A,FALSE,"Sch.K";"Sch.K_P2_PropLease",#N/A,FALSE,"Sch.K"}</definedName>
    <definedName name="wrn.Sch.K." localSheetId="20" hidden="1">{"Sch.K_P1_PropLease",#N/A,FALSE,"Sch.K";"Sch.K_P2_PropLease",#N/A,FALSE,"Sch.K"}</definedName>
    <definedName name="wrn.Sch.K." localSheetId="37" hidden="1">{"Sch.K_P1_PropLease",#N/A,FALSE,"Sch.K";"Sch.K_P2_PropLease",#N/A,FALSE,"Sch.K"}</definedName>
    <definedName name="wrn.Sch.K." localSheetId="38" hidden="1">{"Sch.K_P1_PropLease",#N/A,FALSE,"Sch.K";"Sch.K_P2_PropLease",#N/A,FALSE,"Sch.K"}</definedName>
    <definedName name="wrn.Sch.K." localSheetId="53" hidden="1">{"Sch.K_P1_PropLease",#N/A,FALSE,"Sch.K";"Sch.K_P2_PropLease",#N/A,FALSE,"Sch.K"}</definedName>
    <definedName name="wrn.Sch.K." localSheetId="4" hidden="1">{"Sch.K_P1_PropLease",#N/A,FALSE,"Sch.K";"Sch.K_P2_PropLease",#N/A,FALSE,"Sch.K"}</definedName>
    <definedName name="wrn.Sch.K." localSheetId="54" hidden="1">{"Sch.K_P1_PropLease",#N/A,FALSE,"Sch.K";"Sch.K_P2_PropLease",#N/A,FALSE,"Sch.K"}</definedName>
    <definedName name="wrn.Sch.K." localSheetId="58" hidden="1">{"Sch.K_P1_PropLease",#N/A,FALSE,"Sch.K";"Sch.K_P2_PropLease",#N/A,FALSE,"Sch.K"}</definedName>
    <definedName name="wrn.Sch.K." hidden="1">{"Sch.K_P1_PropLease",#N/A,FALSE,"Sch.K";"Sch.K_P2_PropLease",#N/A,FALSE,"Sch.K"}</definedName>
    <definedName name="wrn.Sch.K._1" hidden="1">{"Sch.K_P1_PropLease",#N/A,FALSE,"Sch.K";"Sch.K_P2_PropLease",#N/A,FALSE,"Sch.K"}</definedName>
    <definedName name="wrn.Sch.L." localSheetId="17" hidden="1">{"Sch.L_MaterialIssue",#N/A,FALSE,"Sch.L"}</definedName>
    <definedName name="wrn.Sch.L." localSheetId="20" hidden="1">{"Sch.L_MaterialIssue",#N/A,FALSE,"Sch.L"}</definedName>
    <definedName name="wrn.Sch.L." localSheetId="37" hidden="1">{"Sch.L_MaterialIssue",#N/A,FALSE,"Sch.L"}</definedName>
    <definedName name="wrn.Sch.L." localSheetId="38" hidden="1">{"Sch.L_MaterialIssue",#N/A,FALSE,"Sch.L"}</definedName>
    <definedName name="wrn.Sch.L." localSheetId="53" hidden="1">{"Sch.L_MaterialIssue",#N/A,FALSE,"Sch.L"}</definedName>
    <definedName name="wrn.Sch.L." localSheetId="4" hidden="1">{"Sch.L_MaterialIssue",#N/A,FALSE,"Sch.L"}</definedName>
    <definedName name="wrn.Sch.L." localSheetId="54" hidden="1">{"Sch.L_MaterialIssue",#N/A,FALSE,"Sch.L"}</definedName>
    <definedName name="wrn.Sch.L." localSheetId="58" hidden="1">{"Sch.L_MaterialIssue",#N/A,FALSE,"Sch.L"}</definedName>
    <definedName name="wrn.Sch.L." hidden="1">{"Sch.L_MaterialIssue",#N/A,FALSE,"Sch.L"}</definedName>
    <definedName name="wrn.Sch.L._1" hidden="1">{"Sch.L_MaterialIssue",#N/A,FALSE,"Sch.L"}</definedName>
    <definedName name="wrn.Sch.M." localSheetId="17" hidden="1">{"Sch.M_Prop&amp;FFTaxes",#N/A,FALSE,"Sch.M"}</definedName>
    <definedName name="wrn.Sch.M." localSheetId="20" hidden="1">{"Sch.M_Prop&amp;FFTaxes",#N/A,FALSE,"Sch.M"}</definedName>
    <definedName name="wrn.Sch.M." localSheetId="37" hidden="1">{"Sch.M_Prop&amp;FFTaxes",#N/A,FALSE,"Sch.M"}</definedName>
    <definedName name="wrn.Sch.M." localSheetId="38" hidden="1">{"Sch.M_Prop&amp;FFTaxes",#N/A,FALSE,"Sch.M"}</definedName>
    <definedName name="wrn.Sch.M." localSheetId="53" hidden="1">{"Sch.M_Prop&amp;FFTaxes",#N/A,FALSE,"Sch.M"}</definedName>
    <definedName name="wrn.Sch.M." localSheetId="4" hidden="1">{"Sch.M_Prop&amp;FFTaxes",#N/A,FALSE,"Sch.M"}</definedName>
    <definedName name="wrn.Sch.M." localSheetId="54" hidden="1">{"Sch.M_Prop&amp;FFTaxes",#N/A,FALSE,"Sch.M"}</definedName>
    <definedName name="wrn.Sch.M." localSheetId="58" hidden="1">{"Sch.M_Prop&amp;FFTaxes",#N/A,FALSE,"Sch.M"}</definedName>
    <definedName name="wrn.Sch.M." hidden="1">{"Sch.M_Prop&amp;FFTaxes",#N/A,FALSE,"Sch.M"}</definedName>
    <definedName name="wrn.Sch.M._1" hidden="1">{"Sch.M_Prop&amp;FFTaxes",#N/A,FALSE,"Sch.M"}</definedName>
    <definedName name="wrn.Sch.N." localSheetId="17" hidden="1">{"Sch.N_IncTaxes",#N/A,FALSE,"Sch. N, O"}</definedName>
    <definedName name="wrn.Sch.N." localSheetId="20" hidden="1">{"Sch.N_IncTaxes",#N/A,FALSE,"Sch. N, O"}</definedName>
    <definedName name="wrn.Sch.N." localSheetId="37" hidden="1">{"Sch.N_IncTaxes",#N/A,FALSE,"Sch. N, O"}</definedName>
    <definedName name="wrn.Sch.N." localSheetId="38" hidden="1">{"Sch.N_IncTaxes",#N/A,FALSE,"Sch. N, O"}</definedName>
    <definedName name="wrn.Sch.N." localSheetId="53" hidden="1">{"Sch.N_IncTaxes",#N/A,FALSE,"Sch. N, O"}</definedName>
    <definedName name="wrn.Sch.N." localSheetId="4" hidden="1">{"Sch.N_IncTaxes",#N/A,FALSE,"Sch. N, O"}</definedName>
    <definedName name="wrn.Sch.N." localSheetId="54" hidden="1">{"Sch.N_IncTaxes",#N/A,FALSE,"Sch. N, O"}</definedName>
    <definedName name="wrn.Sch.N." localSheetId="58" hidden="1">{"Sch.N_IncTaxes",#N/A,FALSE,"Sch. N, O"}</definedName>
    <definedName name="wrn.Sch.N." hidden="1">{"Sch.N_IncTaxes",#N/A,FALSE,"Sch. N, O"}</definedName>
    <definedName name="wrn.Sch.N._1" hidden="1">{"Sch.N_IncTaxes",#N/A,FALSE,"Sch. N, O"}</definedName>
    <definedName name="wrn.Sch.O." localSheetId="17"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37" hidden="1">{"Sch.O1_FedITDeferred",#N/A,FALSE,"Sch. N, O";"Sch_O2_Depreciation",#N/A,FALSE,"Sch. N, O";"Sch_O3_AmortInsurance",#N/A,FALSE,"Sch. N, O"}</definedName>
    <definedName name="wrn.Sch.O." localSheetId="38" hidden="1">{"Sch.O1_FedITDeferred",#N/A,FALSE,"Sch. N, O";"Sch_O2_Depreciation",#N/A,FALSE,"Sch. N, O";"Sch_O3_AmortInsurance",#N/A,FALSE,"Sch. N, O"}</definedName>
    <definedName name="wrn.Sch.O." localSheetId="53"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54" hidden="1">{"Sch.O1_FedITDeferred",#N/A,FALSE,"Sch. N, O";"Sch_O2_Depreciation",#N/A,FALSE,"Sch. N, O";"Sch_O3_AmortInsurance",#N/A,FALSE,"Sch. N, O"}</definedName>
    <definedName name="wrn.Sch.O." localSheetId="58"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7" hidden="1">{"Sch.P_BS_Bal",#N/A,FALSE,"WP-BS Elem"}</definedName>
    <definedName name="wrn.Sch.P." localSheetId="20" hidden="1">{"Sch.P_BS_Bal",#N/A,FALSE,"WP-BS Elem"}</definedName>
    <definedName name="wrn.Sch.P." localSheetId="37" hidden="1">{"Sch.P_BS_Bal",#N/A,FALSE,"WP-BS Elem"}</definedName>
    <definedName name="wrn.Sch.P." localSheetId="38" hidden="1">{"Sch.P_BS_Bal",#N/A,FALSE,"WP-BS Elem"}</definedName>
    <definedName name="wrn.Sch.P." localSheetId="53" hidden="1">{"Sch.P_BS_Bal",#N/A,FALSE,"WP-BS Elem"}</definedName>
    <definedName name="wrn.Sch.P." localSheetId="4" hidden="1">{"Sch.P_BS_Bal",#N/A,FALSE,"WP-BS Elem"}</definedName>
    <definedName name="wrn.Sch.P." localSheetId="54" hidden="1">{"Sch.P_BS_Bal",#N/A,FALSE,"WP-BS Elem"}</definedName>
    <definedName name="wrn.Sch.P." localSheetId="58" hidden="1">{"Sch.P_BS_Bal",#N/A,FALSE,"WP-BS Elem"}</definedName>
    <definedName name="wrn.Sch.P." hidden="1">{"Sch.P_BS_Bal",#N/A,FALSE,"WP-BS Elem"}</definedName>
    <definedName name="wrn.Sch.P._.Accts." localSheetId="17" hidden="1">{"Sch.P_BS_Accts",#N/A,FALSE,"WP-BS Elem"}</definedName>
    <definedName name="wrn.Sch.P._.Accts." localSheetId="20" hidden="1">{"Sch.P_BS_Accts",#N/A,FALSE,"WP-BS Elem"}</definedName>
    <definedName name="wrn.Sch.P._.Accts." localSheetId="37" hidden="1">{"Sch.P_BS_Accts",#N/A,FALSE,"WP-BS Elem"}</definedName>
    <definedName name="wrn.Sch.P._.Accts." localSheetId="38" hidden="1">{"Sch.P_BS_Accts",#N/A,FALSE,"WP-BS Elem"}</definedName>
    <definedName name="wrn.Sch.P._.Accts." localSheetId="53" hidden="1">{"Sch.P_BS_Accts",#N/A,FALSE,"WP-BS Elem"}</definedName>
    <definedName name="wrn.Sch.P._.Accts." localSheetId="4" hidden="1">{"Sch.P_BS_Accts",#N/A,FALSE,"WP-BS Elem"}</definedName>
    <definedName name="wrn.Sch.P._.Accts." localSheetId="54" hidden="1">{"Sch.P_BS_Accts",#N/A,FALSE,"WP-BS Elem"}</definedName>
    <definedName name="wrn.Sch.P._.Accts." localSheetId="58" hidden="1">{"Sch.P_BS_Accts",#N/A,FALSE,"WP-BS Elem"}</definedName>
    <definedName name="wrn.Sch.P._.Accts." hidden="1">{"Sch.P_BS_Accts",#N/A,FALSE,"WP-BS Elem"}</definedName>
    <definedName name="wrn.Sch.P._.Accts._1" hidden="1">{"Sch.P_BS_Accts",#N/A,FALSE,"WP-BS Elem"}</definedName>
    <definedName name="wrn.Sch.P._1" hidden="1">{"Sch.P_BS_Bal",#N/A,FALSE,"WP-BS Elem"}</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3.2" hidden="1">{"SourcesUses",#N/A,TRUE,#N/A;"TransOverview",#N/A,TRUE,"CFMODEL"}</definedName>
    <definedName name="wrn.test4." hidden="1">{"SourcesUses",#N/A,TRUE,"FundsFlow";"TransOverview",#N/A,TRUE,"FundsFlow"}</definedName>
    <definedName name="wrn.test42." hidden="1">{"SourcesUses",#N/A,TRUE,"FundsFlow";"TransOverview",#N/A,TRUE,"FundsFlow"}</definedName>
    <definedName name="wrn.TEST610." hidden="1">{"TEST610",#N/A,FALSE,"Sheet1"}</definedName>
    <definedName name="wrn.TEST611." hidden="1">{"TEST611",#N/A,FALSE,"Sheet1"}</definedName>
    <definedName name="wrn.total._.10._.yr." hidden="1">{"total_10yr",#N/A,FALSE,"Data (t8-t4)"}</definedName>
    <definedName name="wrn.total._.98." hidden="1">{"total_98",#N/A,FALSE,"Data (t8-t4)"}</definedName>
    <definedName name="wrn.XX." hidden="1">{#N/A,#N/A,FALSE,"337"}</definedName>
    <definedName name="WTDEVCOSTS" hidden="1">#REF!</definedName>
    <definedName name="x" hidden="1">{"Page_1",#N/A,FALSE,"BAD4Q98";"Page_2",#N/A,FALSE,"BAD4Q98";"Page_3",#N/A,FALSE,"BAD4Q98";"Page_4",#N/A,FALSE,"BAD4Q98";"Page_5",#N/A,FALSE,"BAD4Q98";"Page_6",#N/A,FALSE,"BAD4Q98";"Input_1",#N/A,FALSE,"BAD4Q98";"Input_2",#N/A,FALSE,"BAD4Q98"}</definedName>
    <definedName name="xes" hidden="1">{#N/A,#N/A,FALSE,"Aging Summary";#N/A,#N/A,FALSE,"Ratio Analysis";#N/A,#N/A,FALSE,"Test 120 Day Accts";#N/A,#N/A,FALSE,"Tickmarks"}</definedName>
    <definedName name="XREF_COLUMN_1" hidden="1">#REF!</definedName>
    <definedName name="XREF_COLUMN_10"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1</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Row" hidden="1">#REF!</definedName>
    <definedName name="XRefPaste6" hidden="1">#REF!</definedName>
    <definedName name="XRefPaste6Row" hidden="1">#REF!</definedName>
    <definedName name="XRefPasteRangeCount" hidden="1">3</definedName>
    <definedName name="xxx" localSheetId="17" hidden="1">#REF!</definedName>
    <definedName name="xxx" localSheetId="20" hidden="1">#REF!</definedName>
    <definedName name="xxx" localSheetId="34" hidden="1">#REF!</definedName>
    <definedName name="xxx" localSheetId="38" hidden="1">#REF!</definedName>
    <definedName name="xxx" localSheetId="53" hidden="1">#REF!</definedName>
    <definedName name="xxx" localSheetId="4" hidden="1">#REF!</definedName>
    <definedName name="xxx" localSheetId="5" hidden="1">#REF!</definedName>
    <definedName name="xxx" localSheetId="58" hidden="1">#REF!</definedName>
    <definedName name="xxx" hidden="1">#REF!</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Z_598CECA0_5C60_11D3_B382_005004054BC5_.wvu.Rows" hidden="1">#REF!,#REF!,#REF!</definedName>
    <definedName name="zzzzzzzzzz" hidden="1">{"SourcesUses",#N/A,TRUE,"CFMODEL";"TransOverview",#N/A,TRUE,"CFMODEL"}</definedName>
    <definedName name="zzzzzzzzzzzzzzzzz" hidden="1">{"SourcesUses",#N/A,TRUE,"CFMODEL";"TransOverview",#N/A,TRUE,"CFMODEL"}</definedName>
    <definedName name="zzzzzzzzzzzzzzzzzzzzzzzzz" hidden="1">{"Income Statement",#N/A,FALSE,"CFMODEL";"Balance Sheet",#N/A,FALSE,"CFMODEL"}</definedName>
    <definedName name="zzzzzzzzzzzzzzzzzzzzzzzzzzz" hidden="1">{"SourcesUses",#N/A,TRUE,"FundsFlow";"TransOverview",#N/A,TRUE,"FundsFlow"}</definedName>
    <definedName name="zzzzzzzzzzzzzzzzzzzzzzzzzzzzz" hidden="1">{"SourcesUses",#N/A,TRUE,"CFMODEL";"TransOverview",#N/A,TRUE,"CFMODEL"}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40" l="1"/>
  <c r="E40" i="40"/>
  <c r="E33" i="40"/>
  <c r="E32" i="40"/>
  <c r="H34" i="42"/>
  <c r="H35" i="42" s="1"/>
  <c r="H36" i="42" s="1"/>
  <c r="H37" i="42" s="1"/>
  <c r="H38" i="42" s="1"/>
  <c r="H39" i="42" s="1"/>
  <c r="H40" i="42" s="1"/>
  <c r="H41" i="42" s="1"/>
  <c r="H42" i="42" s="1"/>
  <c r="H43" i="42" s="1"/>
  <c r="H44" i="42" s="1"/>
  <c r="H45" i="42" s="1"/>
  <c r="H46" i="42" s="1"/>
  <c r="H47" i="42" s="1"/>
  <c r="H48" i="42" s="1"/>
  <c r="H49" i="42" s="1"/>
  <c r="H50" i="42" s="1"/>
  <c r="H51" i="42" s="1"/>
  <c r="H52" i="42" s="1"/>
  <c r="H53" i="42" s="1"/>
  <c r="H54" i="42" s="1"/>
  <c r="H55" i="42" s="1"/>
  <c r="H56" i="42" s="1"/>
  <c r="H57" i="42" s="1"/>
  <c r="H58" i="42" s="1"/>
  <c r="H59" i="42" s="1"/>
  <c r="H60" i="42" s="1"/>
  <c r="H61" i="42" s="1"/>
  <c r="A34" i="42"/>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E24" i="42"/>
  <c r="E23" i="42"/>
  <c r="E22" i="42"/>
  <c r="E16" i="42"/>
  <c r="E56" i="42"/>
  <c r="E54" i="42"/>
  <c r="E51" i="42"/>
  <c r="E38" i="42"/>
  <c r="E14" i="42"/>
  <c r="E12" i="42"/>
  <c r="E11" i="42"/>
  <c r="D24" i="84" l="1"/>
  <c r="D25" i="84" s="1"/>
  <c r="D26" i="84" s="1"/>
  <c r="D27" i="84" s="1"/>
  <c r="D28" i="84" s="1"/>
  <c r="D29" i="84" s="1"/>
  <c r="D30" i="84" s="1"/>
  <c r="D31" i="84" s="1"/>
  <c r="D32" i="84" s="1"/>
  <c r="D33" i="84" s="1"/>
  <c r="A24" i="84"/>
  <c r="A25" i="84" s="1"/>
  <c r="A26" i="84" s="1"/>
  <c r="A27" i="84" s="1"/>
  <c r="A28" i="84" s="1"/>
  <c r="A29" i="84" s="1"/>
  <c r="A30" i="84" s="1"/>
  <c r="A31" i="84" s="1"/>
  <c r="A32" i="84" s="1"/>
  <c r="A33" i="84" s="1"/>
  <c r="E14" i="59" l="1"/>
  <c r="E13" i="59"/>
  <c r="J14" i="167"/>
  <c r="E13" i="45"/>
  <c r="F56" i="150"/>
  <c r="F57" i="150"/>
  <c r="F58" i="150"/>
  <c r="F59" i="150"/>
  <c r="F60" i="150"/>
  <c r="F61" i="150"/>
  <c r="A56" i="150"/>
  <c r="A57" i="150" s="1"/>
  <c r="A58" i="150" s="1"/>
  <c r="A59" i="150" s="1"/>
  <c r="A60" i="150" s="1"/>
  <c r="A61" i="150" s="1"/>
  <c r="D58" i="150"/>
  <c r="K35" i="165"/>
  <c r="K24" i="165"/>
  <c r="K19" i="165"/>
  <c r="K15" i="165"/>
  <c r="K14" i="165"/>
  <c r="K13" i="165"/>
  <c r="J13" i="167"/>
  <c r="J35" i="167"/>
  <c r="J24" i="167"/>
  <c r="J19" i="167"/>
  <c r="J15" i="167"/>
  <c r="E17" i="27"/>
  <c r="K25" i="24" l="1"/>
  <c r="K26" i="24"/>
  <c r="K27" i="24"/>
  <c r="M25" i="24"/>
  <c r="M26" i="24" s="1"/>
  <c r="M27" i="24" s="1"/>
  <c r="M28" i="24" s="1"/>
  <c r="M29" i="24" s="1"/>
  <c r="M30" i="24" s="1"/>
  <c r="M31" i="24" s="1"/>
  <c r="M32" i="24" s="1"/>
  <c r="M33" i="24" s="1"/>
  <c r="M34" i="24" s="1"/>
  <c r="M35" i="24" s="1"/>
  <c r="M36" i="24" s="1"/>
  <c r="M37" i="24" s="1"/>
  <c r="M38" i="24" s="1"/>
  <c r="M39" i="24" s="1"/>
  <c r="A25" i="24"/>
  <c r="A26" i="24" s="1"/>
  <c r="A27" i="24" s="1"/>
  <c r="A28" i="24" s="1"/>
  <c r="A29" i="24" s="1"/>
  <c r="A30" i="24" s="1"/>
  <c r="A31" i="24" s="1"/>
  <c r="A32" i="24" s="1"/>
  <c r="A33" i="24" s="1"/>
  <c r="A34" i="24" s="1"/>
  <c r="A35" i="24" s="1"/>
  <c r="A36" i="24" s="1"/>
  <c r="A37" i="24" s="1"/>
  <c r="A38" i="24" s="1"/>
  <c r="A39" i="24" s="1"/>
  <c r="K25" i="152"/>
  <c r="K26" i="152"/>
  <c r="K27" i="152"/>
  <c r="M25" i="152"/>
  <c r="M26" i="152" s="1"/>
  <c r="M27" i="152" s="1"/>
  <c r="M28" i="152" s="1"/>
  <c r="M29" i="152" s="1"/>
  <c r="M30" i="152" s="1"/>
  <c r="M31" i="152" s="1"/>
  <c r="M32" i="152" s="1"/>
  <c r="M33" i="152" s="1"/>
  <c r="M34" i="152" s="1"/>
  <c r="M35" i="152" s="1"/>
  <c r="M36" i="152" s="1"/>
  <c r="M37" i="152" s="1"/>
  <c r="M38" i="152" s="1"/>
  <c r="M39" i="152" s="1"/>
  <c r="A25" i="152"/>
  <c r="A26" i="152" s="1"/>
  <c r="A27" i="152" s="1"/>
  <c r="A28" i="152" s="1"/>
  <c r="A29" i="152" s="1"/>
  <c r="A30" i="152" s="1"/>
  <c r="A31" i="152" s="1"/>
  <c r="A32" i="152" s="1"/>
  <c r="A33" i="152" s="1"/>
  <c r="A34" i="152" s="1"/>
  <c r="A35" i="152" s="1"/>
  <c r="A36" i="152" s="1"/>
  <c r="A37" i="152" s="1"/>
  <c r="A38" i="152" s="1"/>
  <c r="A39" i="152" s="1"/>
  <c r="E18" i="27" l="1"/>
  <c r="E14" i="27"/>
  <c r="E13" i="27"/>
  <c r="K24" i="10"/>
  <c r="K25" i="10"/>
  <c r="K26" i="10"/>
  <c r="M24" i="10"/>
  <c r="M25" i="10" s="1"/>
  <c r="M26" i="10" s="1"/>
  <c r="M27" i="10" s="1"/>
  <c r="M28" i="10" s="1"/>
  <c r="M29" i="10" s="1"/>
  <c r="M30" i="10" s="1"/>
  <c r="M31" i="10" s="1"/>
  <c r="M32" i="10" s="1"/>
  <c r="M33" i="10" s="1"/>
  <c r="M34" i="10" s="1"/>
  <c r="M35" i="10" s="1"/>
  <c r="M36" i="10" s="1"/>
  <c r="M37" i="10" s="1"/>
  <c r="M38" i="10" s="1"/>
  <c r="A24" i="10"/>
  <c r="A25" i="10" s="1"/>
  <c r="A26" i="10" s="1"/>
  <c r="A27" i="10" s="1"/>
  <c r="A28" i="10" s="1"/>
  <c r="A29" i="10" s="1"/>
  <c r="A30" i="10" s="1"/>
  <c r="A31" i="10" s="1"/>
  <c r="A32" i="10" s="1"/>
  <c r="A33" i="10" s="1"/>
  <c r="A34" i="10" s="1"/>
  <c r="A35" i="10" s="1"/>
  <c r="A36" i="10" s="1"/>
  <c r="A37" i="10" s="1"/>
  <c r="A38" i="10" s="1"/>
  <c r="M24" i="11"/>
  <c r="M25" i="11" s="1"/>
  <c r="M26" i="11" s="1"/>
  <c r="M27" i="11" s="1"/>
  <c r="M28" i="11" s="1"/>
  <c r="M29" i="11" s="1"/>
  <c r="M30" i="11" s="1"/>
  <c r="M31" i="11" s="1"/>
  <c r="M32" i="11" s="1"/>
  <c r="M33" i="11" s="1"/>
  <c r="M34" i="11" s="1"/>
  <c r="M35" i="11" s="1"/>
  <c r="M36" i="11" s="1"/>
  <c r="M37" i="11" s="1"/>
  <c r="M38" i="11" s="1"/>
  <c r="A24" i="11"/>
  <c r="A25" i="11" s="1"/>
  <c r="A26" i="11" s="1"/>
  <c r="A27" i="11" s="1"/>
  <c r="A28" i="11" s="1"/>
  <c r="A29" i="11" s="1"/>
  <c r="A30" i="11" s="1"/>
  <c r="A31" i="11" s="1"/>
  <c r="A32" i="11" s="1"/>
  <c r="A33" i="11" s="1"/>
  <c r="A34" i="11" s="1"/>
  <c r="A35" i="11" s="1"/>
  <c r="A36" i="11" s="1"/>
  <c r="A37" i="11" s="1"/>
  <c r="A38" i="11" s="1"/>
  <c r="K24" i="11"/>
  <c r="K25" i="11"/>
  <c r="K26" i="11"/>
  <c r="C23" i="169" l="1"/>
  <c r="H74" i="41" l="1"/>
  <c r="H75" i="41" s="1"/>
  <c r="A74" i="41"/>
  <c r="A75" i="41"/>
  <c r="E62" i="41" l="1"/>
  <c r="E22" i="40" s="1"/>
  <c r="E24" i="41" l="1"/>
  <c r="F26" i="168" l="1"/>
  <c r="E41" i="40" l="1"/>
  <c r="E39" i="40"/>
  <c r="E38" i="40"/>
  <c r="E36" i="40"/>
  <c r="E35" i="40"/>
  <c r="E34" i="40"/>
  <c r="E24" i="69" s="1"/>
  <c r="F24" i="42"/>
  <c r="E21" i="42"/>
  <c r="E20" i="42"/>
  <c r="E18" i="42"/>
  <c r="F18" i="42" s="1"/>
  <c r="E17" i="42"/>
  <c r="F17" i="42" s="1"/>
  <c r="F22" i="42"/>
  <c r="E46" i="42"/>
  <c r="E19" i="42" s="1"/>
  <c r="F19" i="42" s="1"/>
  <c r="E55" i="41"/>
  <c r="E21" i="41" s="1"/>
  <c r="F21" i="41" s="1"/>
  <c r="E14" i="26"/>
  <c r="E14" i="25"/>
  <c r="H14" i="23"/>
  <c r="H26" i="23"/>
  <c r="H31" i="23"/>
  <c r="E16" i="26"/>
  <c r="E16" i="25"/>
  <c r="E64" i="41"/>
  <c r="E37" i="41" s="1"/>
  <c r="E65" i="41"/>
  <c r="E25" i="40" s="1"/>
  <c r="E63" i="41"/>
  <c r="E36" i="41" s="1"/>
  <c r="F36" i="41" s="1"/>
  <c r="E54" i="41"/>
  <c r="E19" i="40" s="1"/>
  <c r="G36" i="82"/>
  <c r="E26" i="40"/>
  <c r="K45" i="165"/>
  <c r="K40" i="165"/>
  <c r="K30" i="165"/>
  <c r="J30" i="167"/>
  <c r="E23" i="40"/>
  <c r="E11" i="41"/>
  <c r="F11" i="41" s="1"/>
  <c r="F24" i="41"/>
  <c r="B52" i="169"/>
  <c r="C46" i="169"/>
  <c r="G19" i="156" s="1"/>
  <c r="B46" i="169"/>
  <c r="B44" i="169"/>
  <c r="B42" i="169"/>
  <c r="C38" i="169"/>
  <c r="B38" i="169"/>
  <c r="B36" i="169"/>
  <c r="D34" i="169"/>
  <c r="C34" i="169"/>
  <c r="C40" i="169" s="1"/>
  <c r="B34" i="169"/>
  <c r="D32" i="169"/>
  <c r="C32" i="169"/>
  <c r="C44" i="169"/>
  <c r="C42" i="169"/>
  <c r="F19" i="156" s="1"/>
  <c r="C17" i="169"/>
  <c r="C27" i="169" s="1"/>
  <c r="C48" i="169" s="1"/>
  <c r="A13" i="169"/>
  <c r="D36" i="169"/>
  <c r="A12" i="169"/>
  <c r="E11" i="169"/>
  <c r="E12" i="169"/>
  <c r="E13" i="169"/>
  <c r="E14" i="169"/>
  <c r="E15" i="169"/>
  <c r="E16" i="169"/>
  <c r="E17" i="169"/>
  <c r="E18" i="169"/>
  <c r="E19" i="169"/>
  <c r="E20" i="169"/>
  <c r="E21" i="169"/>
  <c r="E22" i="169"/>
  <c r="E23" i="169"/>
  <c r="E24" i="169"/>
  <c r="E25" i="169"/>
  <c r="E26" i="169"/>
  <c r="E27" i="169"/>
  <c r="E28" i="169"/>
  <c r="E33" i="169"/>
  <c r="E34" i="169"/>
  <c r="E35" i="169"/>
  <c r="E36" i="169"/>
  <c r="E37" i="169"/>
  <c r="E38" i="169"/>
  <c r="E39" i="169"/>
  <c r="E40" i="169"/>
  <c r="E41" i="169"/>
  <c r="E42" i="169"/>
  <c r="E43" i="169"/>
  <c r="E44" i="169"/>
  <c r="E45" i="169"/>
  <c r="E46" i="169"/>
  <c r="E47" i="169"/>
  <c r="E48" i="169"/>
  <c r="E49" i="169"/>
  <c r="E50" i="169"/>
  <c r="E51" i="169"/>
  <c r="E52" i="169"/>
  <c r="E53" i="169"/>
  <c r="C36" i="169"/>
  <c r="A14" i="169"/>
  <c r="A15" i="169"/>
  <c r="D38" i="169"/>
  <c r="A16" i="169"/>
  <c r="A17" i="169"/>
  <c r="D17" i="169"/>
  <c r="A18" i="169"/>
  <c r="A19" i="169"/>
  <c r="D42" i="169"/>
  <c r="A20" i="169"/>
  <c r="A21" i="169"/>
  <c r="D23" i="169"/>
  <c r="A22" i="169"/>
  <c r="A23" i="169"/>
  <c r="D44" i="169"/>
  <c r="A24" i="169"/>
  <c r="A25" i="169"/>
  <c r="D46" i="169"/>
  <c r="A26" i="169"/>
  <c r="A27" i="169"/>
  <c r="A28" i="169"/>
  <c r="A33" i="169"/>
  <c r="A34" i="169"/>
  <c r="D27" i="169"/>
  <c r="A35" i="169"/>
  <c r="A36" i="169"/>
  <c r="A37" i="169"/>
  <c r="A38" i="169"/>
  <c r="A39" i="169"/>
  <c r="A40" i="169"/>
  <c r="A41" i="169"/>
  <c r="A42" i="169"/>
  <c r="A43" i="169"/>
  <c r="A44" i="169"/>
  <c r="A45" i="169"/>
  <c r="A46" i="169"/>
  <c r="A47" i="169"/>
  <c r="A48" i="169"/>
  <c r="D40" i="169"/>
  <c r="A49" i="169"/>
  <c r="A50" i="169"/>
  <c r="A51" i="169"/>
  <c r="A52" i="169"/>
  <c r="A53" i="169"/>
  <c r="D52" i="169"/>
  <c r="D48" i="169"/>
  <c r="B5" i="156"/>
  <c r="G43" i="40"/>
  <c r="H43" i="40"/>
  <c r="A43" i="40"/>
  <c r="A44" i="40"/>
  <c r="F28" i="42"/>
  <c r="F13" i="42"/>
  <c r="F15" i="42"/>
  <c r="E44" i="40" s="1"/>
  <c r="F20" i="42"/>
  <c r="F23" i="42"/>
  <c r="F25" i="41"/>
  <c r="F13" i="41"/>
  <c r="F14" i="41"/>
  <c r="F16" i="41"/>
  <c r="F17" i="41"/>
  <c r="F18" i="41"/>
  <c r="F22" i="41"/>
  <c r="F12" i="41"/>
  <c r="D15" i="27"/>
  <c r="B6" i="24"/>
  <c r="B5" i="10"/>
  <c r="D15" i="14"/>
  <c r="F14" i="42"/>
  <c r="F11" i="42"/>
  <c r="D26" i="42"/>
  <c r="D30" i="42" s="1"/>
  <c r="E30" i="40" s="1"/>
  <c r="F10" i="150"/>
  <c r="A12" i="150"/>
  <c r="A13" i="150" s="1"/>
  <c r="A11" i="150"/>
  <c r="B5" i="167"/>
  <c r="B5" i="165"/>
  <c r="I45" i="165"/>
  <c r="G42" i="165"/>
  <c r="E42" i="165"/>
  <c r="C42" i="165"/>
  <c r="I41" i="165"/>
  <c r="I40" i="165"/>
  <c r="I42" i="165"/>
  <c r="G37" i="165"/>
  <c r="E37" i="165"/>
  <c r="C37" i="165"/>
  <c r="I36" i="165"/>
  <c r="I35" i="165"/>
  <c r="I37" i="165" s="1"/>
  <c r="G32" i="165"/>
  <c r="E32" i="165"/>
  <c r="C32" i="165"/>
  <c r="I31" i="165"/>
  <c r="I30" i="165"/>
  <c r="G26" i="165"/>
  <c r="E26" i="165"/>
  <c r="C26" i="165"/>
  <c r="I25" i="165"/>
  <c r="I24" i="165"/>
  <c r="I26" i="165" s="1"/>
  <c r="E15" i="34" s="1"/>
  <c r="G21" i="165"/>
  <c r="E21" i="165"/>
  <c r="C21" i="165"/>
  <c r="I20" i="165"/>
  <c r="I19" i="165"/>
  <c r="I21" i="165" s="1"/>
  <c r="G16" i="165"/>
  <c r="E16" i="165"/>
  <c r="C16" i="165"/>
  <c r="I15" i="165"/>
  <c r="I14" i="165"/>
  <c r="I13" i="165"/>
  <c r="A13" i="165"/>
  <c r="A14" i="165"/>
  <c r="A15" i="165"/>
  <c r="A16" i="165"/>
  <c r="A17" i="165"/>
  <c r="A18" i="165"/>
  <c r="A19" i="165"/>
  <c r="L12" i="165"/>
  <c r="L13" i="165"/>
  <c r="L14" i="165"/>
  <c r="L15" i="165"/>
  <c r="L16" i="165"/>
  <c r="L17" i="165"/>
  <c r="L18" i="165"/>
  <c r="L19" i="165"/>
  <c r="L20" i="165"/>
  <c r="L21" i="165"/>
  <c r="L22" i="165"/>
  <c r="L23" i="165"/>
  <c r="L24" i="165"/>
  <c r="L25" i="165"/>
  <c r="L26" i="165"/>
  <c r="L27" i="165"/>
  <c r="L28" i="165"/>
  <c r="L29" i="165"/>
  <c r="L30" i="165"/>
  <c r="L31" i="165"/>
  <c r="L32" i="165"/>
  <c r="L33" i="165"/>
  <c r="L34" i="165"/>
  <c r="L35" i="165"/>
  <c r="L36" i="165"/>
  <c r="L37" i="165"/>
  <c r="L38" i="165"/>
  <c r="L39" i="165"/>
  <c r="L40" i="165"/>
  <c r="L41" i="165"/>
  <c r="L42" i="165"/>
  <c r="L43" i="165"/>
  <c r="L44" i="165"/>
  <c r="L45" i="165"/>
  <c r="J37" i="152"/>
  <c r="J39" i="152" s="1"/>
  <c r="I37" i="152"/>
  <c r="H37" i="152"/>
  <c r="G37" i="152"/>
  <c r="F37" i="152"/>
  <c r="E37" i="152"/>
  <c r="D37" i="152"/>
  <c r="K35" i="152"/>
  <c r="K34" i="152"/>
  <c r="K33" i="152"/>
  <c r="K32" i="152"/>
  <c r="K31" i="152"/>
  <c r="K30" i="152"/>
  <c r="K29" i="152"/>
  <c r="K28" i="152"/>
  <c r="K24" i="152"/>
  <c r="J22" i="152"/>
  <c r="I22" i="152"/>
  <c r="H22" i="152"/>
  <c r="G22" i="152"/>
  <c r="F22" i="152"/>
  <c r="F39" i="152" s="1"/>
  <c r="E22" i="152"/>
  <c r="D22" i="152"/>
  <c r="K20" i="152"/>
  <c r="K19" i="152"/>
  <c r="K18" i="152"/>
  <c r="K17" i="152"/>
  <c r="A17" i="152"/>
  <c r="A18" i="152" s="1"/>
  <c r="A19" i="152" s="1"/>
  <c r="A20" i="152" s="1"/>
  <c r="M16" i="152"/>
  <c r="M17" i="152" s="1"/>
  <c r="M18" i="152" s="1"/>
  <c r="M19" i="152" s="1"/>
  <c r="M20" i="152" s="1"/>
  <c r="M21" i="152" s="1"/>
  <c r="M22" i="152" s="1"/>
  <c r="M23" i="152" s="1"/>
  <c r="M24" i="152" s="1"/>
  <c r="K16" i="152"/>
  <c r="B6" i="152"/>
  <c r="J36" i="10"/>
  <c r="I36" i="10"/>
  <c r="H36" i="10"/>
  <c r="G36" i="10"/>
  <c r="F36" i="10"/>
  <c r="E36" i="10"/>
  <c r="E38" i="10" s="1"/>
  <c r="D36" i="10"/>
  <c r="K34" i="10"/>
  <c r="K33" i="10"/>
  <c r="K32" i="10"/>
  <c r="K31" i="10"/>
  <c r="K30" i="10"/>
  <c r="K29" i="10"/>
  <c r="K28" i="10"/>
  <c r="K27" i="10"/>
  <c r="K23" i="10"/>
  <c r="J21" i="10"/>
  <c r="I21" i="10"/>
  <c r="H21" i="10"/>
  <c r="G21" i="10"/>
  <c r="F21" i="10"/>
  <c r="E21" i="10"/>
  <c r="D21" i="10"/>
  <c r="K19" i="10"/>
  <c r="K18" i="10"/>
  <c r="K17" i="10"/>
  <c r="K16" i="10"/>
  <c r="A16" i="10"/>
  <c r="A17" i="10" s="1"/>
  <c r="A18" i="10" s="1"/>
  <c r="A19" i="10" s="1"/>
  <c r="M15" i="10"/>
  <c r="M16" i="10" s="1"/>
  <c r="M17" i="10" s="1"/>
  <c r="M18" i="10" s="1"/>
  <c r="M19" i="10" s="1"/>
  <c r="M20" i="10" s="1"/>
  <c r="M21" i="10" s="1"/>
  <c r="M22" i="10" s="1"/>
  <c r="M23" i="10" s="1"/>
  <c r="K15" i="10"/>
  <c r="I32" i="165"/>
  <c r="I16" i="165"/>
  <c r="E11" i="34" s="1"/>
  <c r="H38" i="10"/>
  <c r="A20" i="165"/>
  <c r="A21" i="165"/>
  <c r="A22" i="165"/>
  <c r="A23" i="165"/>
  <c r="A24" i="165"/>
  <c r="K16" i="165"/>
  <c r="A25" i="165"/>
  <c r="A26" i="165"/>
  <c r="A27" i="165"/>
  <c r="A28" i="165"/>
  <c r="A29" i="165"/>
  <c r="A30" i="165"/>
  <c r="K21" i="165"/>
  <c r="A31" i="165"/>
  <c r="A32" i="165"/>
  <c r="A33" i="165"/>
  <c r="A34" i="165"/>
  <c r="A35" i="165"/>
  <c r="K26" i="165"/>
  <c r="A36" i="165"/>
  <c r="A37" i="165"/>
  <c r="A38" i="165"/>
  <c r="A39" i="165"/>
  <c r="A40" i="165"/>
  <c r="K32" i="165"/>
  <c r="A41" i="165"/>
  <c r="A42" i="165"/>
  <c r="A43" i="165"/>
  <c r="A44" i="165"/>
  <c r="A45" i="165"/>
  <c r="K37" i="165"/>
  <c r="K42" i="165"/>
  <c r="D17" i="157"/>
  <c r="F17" i="157" s="1"/>
  <c r="B5" i="168"/>
  <c r="B26" i="168"/>
  <c r="B15" i="168"/>
  <c r="B14" i="168"/>
  <c r="E28" i="168"/>
  <c r="E31" i="168"/>
  <c r="F34" i="9"/>
  <c r="C28" i="168"/>
  <c r="C31" i="168"/>
  <c r="A15" i="168"/>
  <c r="A16" i="168"/>
  <c r="A17" i="168"/>
  <c r="A18" i="168"/>
  <c r="A19" i="168"/>
  <c r="A20" i="168"/>
  <c r="A21" i="168"/>
  <c r="A22" i="168"/>
  <c r="A23" i="168"/>
  <c r="A24" i="168"/>
  <c r="A25" i="168"/>
  <c r="A26" i="168"/>
  <c r="G14" i="168"/>
  <c r="G15" i="168"/>
  <c r="G16" i="168"/>
  <c r="G17" i="168"/>
  <c r="G18" i="168"/>
  <c r="G19" i="168"/>
  <c r="G20" i="168"/>
  <c r="G21" i="168"/>
  <c r="G22" i="168"/>
  <c r="G23" i="168"/>
  <c r="G24" i="168"/>
  <c r="G25" i="168"/>
  <c r="G26" i="168"/>
  <c r="G27" i="168"/>
  <c r="G28" i="168"/>
  <c r="G29" i="168"/>
  <c r="G30" i="168"/>
  <c r="G31" i="168"/>
  <c r="G32" i="168"/>
  <c r="D31" i="168"/>
  <c r="F28" i="168"/>
  <c r="F31" i="168"/>
  <c r="D28" i="168"/>
  <c r="A27" i="168"/>
  <c r="A28" i="168"/>
  <c r="A29" i="168"/>
  <c r="A30" i="168"/>
  <c r="A31" i="168"/>
  <c r="A32" i="168"/>
  <c r="G21" i="66"/>
  <c r="B5" i="154"/>
  <c r="E38" i="114"/>
  <c r="C26" i="113"/>
  <c r="C28" i="84"/>
  <c r="G87" i="82" s="1"/>
  <c r="G98" i="82" s="1"/>
  <c r="E52" i="150"/>
  <c r="F12" i="150"/>
  <c r="E24" i="150"/>
  <c r="C59" i="42"/>
  <c r="B5" i="84"/>
  <c r="B5" i="112"/>
  <c r="K15" i="11"/>
  <c r="K16" i="11"/>
  <c r="K17" i="11"/>
  <c r="K18" i="11"/>
  <c r="K19" i="11"/>
  <c r="D21" i="11"/>
  <c r="E21" i="11"/>
  <c r="F21" i="11"/>
  <c r="G21" i="11"/>
  <c r="H21" i="11"/>
  <c r="I21" i="11"/>
  <c r="J21" i="11"/>
  <c r="K23" i="11"/>
  <c r="K27" i="11"/>
  <c r="K28" i="11"/>
  <c r="K29" i="11"/>
  <c r="K30" i="11"/>
  <c r="K31" i="11"/>
  <c r="K32" i="11"/>
  <c r="K36" i="11" s="1"/>
  <c r="B5" i="161"/>
  <c r="J40" i="167"/>
  <c r="B2" i="158"/>
  <c r="B2" i="157"/>
  <c r="B2" i="154"/>
  <c r="B2" i="156"/>
  <c r="B2" i="114"/>
  <c r="B2" i="113"/>
  <c r="B38" i="113"/>
  <c r="B2" i="111"/>
  <c r="B3" i="158"/>
  <c r="G31" i="46"/>
  <c r="C42" i="154"/>
  <c r="C44" i="154"/>
  <c r="B52" i="146"/>
  <c r="B51" i="146"/>
  <c r="G27" i="46"/>
  <c r="G25" i="46"/>
  <c r="G23" i="46"/>
  <c r="G21" i="46"/>
  <c r="G93" i="113"/>
  <c r="G15" i="46"/>
  <c r="E15" i="46"/>
  <c r="E23" i="41"/>
  <c r="F23" i="41" s="1"/>
  <c r="B71" i="40"/>
  <c r="B27" i="163"/>
  <c r="B16" i="163"/>
  <c r="B15" i="163"/>
  <c r="B5" i="163"/>
  <c r="B5" i="9"/>
  <c r="G146" i="82"/>
  <c r="G143" i="82"/>
  <c r="G134" i="82"/>
  <c r="G144" i="82"/>
  <c r="J126" i="82"/>
  <c r="J127" i="82"/>
  <c r="J128" i="82"/>
  <c r="J129" i="82"/>
  <c r="J130" i="82"/>
  <c r="J131" i="82"/>
  <c r="J132" i="82"/>
  <c r="J133" i="82"/>
  <c r="J134" i="82"/>
  <c r="J135" i="82"/>
  <c r="J136" i="82"/>
  <c r="J137" i="82"/>
  <c r="J138" i="82"/>
  <c r="J139" i="82"/>
  <c r="J140" i="82"/>
  <c r="J141" i="82"/>
  <c r="J142" i="82"/>
  <c r="J143" i="82"/>
  <c r="J144" i="82"/>
  <c r="J145" i="82"/>
  <c r="J146" i="82"/>
  <c r="J147" i="82"/>
  <c r="J148" i="82"/>
  <c r="J149" i="82"/>
  <c r="J150" i="82"/>
  <c r="J151" i="82"/>
  <c r="J152" i="82"/>
  <c r="J153" i="82"/>
  <c r="J154" i="82"/>
  <c r="J155" i="82"/>
  <c r="B146" i="82"/>
  <c r="B145" i="82"/>
  <c r="B143" i="82"/>
  <c r="B142" i="82"/>
  <c r="B134" i="82"/>
  <c r="B131" i="82"/>
  <c r="B130" i="82"/>
  <c r="A126" i="82"/>
  <c r="A127" i="82"/>
  <c r="A128" i="82"/>
  <c r="A129" i="82"/>
  <c r="A130" i="82"/>
  <c r="A131" i="82"/>
  <c r="A132" i="82"/>
  <c r="A133" i="82"/>
  <c r="A134" i="82"/>
  <c r="A135" i="82"/>
  <c r="A136" i="82"/>
  <c r="A137" i="82"/>
  <c r="A138" i="82"/>
  <c r="A139" i="82"/>
  <c r="A140" i="82"/>
  <c r="A141" i="82"/>
  <c r="A142" i="82"/>
  <c r="A143" i="82"/>
  <c r="A144" i="82"/>
  <c r="A145" i="82"/>
  <c r="A146" i="82"/>
  <c r="A147" i="82"/>
  <c r="A148" i="82"/>
  <c r="A149" i="82"/>
  <c r="A150" i="82"/>
  <c r="A151" i="82"/>
  <c r="A152" i="82"/>
  <c r="A153" i="82"/>
  <c r="A154" i="82"/>
  <c r="A155" i="82"/>
  <c r="H10" i="162"/>
  <c r="H11" i="162"/>
  <c r="H12" i="162"/>
  <c r="H13" i="162"/>
  <c r="H14" i="162"/>
  <c r="H15" i="162"/>
  <c r="H16" i="162"/>
  <c r="A11" i="162"/>
  <c r="A12" i="162"/>
  <c r="A13" i="162"/>
  <c r="A14" i="162"/>
  <c r="A15" i="162"/>
  <c r="A16" i="162"/>
  <c r="I142" i="82"/>
  <c r="I143" i="82"/>
  <c r="I151" i="82"/>
  <c r="I144" i="82"/>
  <c r="I145" i="82"/>
  <c r="I155" i="82"/>
  <c r="E84" i="146"/>
  <c r="F80" i="146"/>
  <c r="F81" i="146"/>
  <c r="F82" i="146"/>
  <c r="F83" i="146"/>
  <c r="F84" i="146"/>
  <c r="F60" i="146"/>
  <c r="F61" i="146"/>
  <c r="F62" i="146"/>
  <c r="F63" i="146"/>
  <c r="F64" i="146"/>
  <c r="F65" i="146"/>
  <c r="F66" i="146"/>
  <c r="F67" i="146"/>
  <c r="F68" i="146"/>
  <c r="F69" i="146"/>
  <c r="F70" i="146"/>
  <c r="F71" i="146"/>
  <c r="F72" i="146"/>
  <c r="F73" i="146"/>
  <c r="F74" i="146"/>
  <c r="F75" i="146"/>
  <c r="F76" i="146"/>
  <c r="F77" i="146"/>
  <c r="F78" i="146"/>
  <c r="F79" i="146"/>
  <c r="J45" i="167"/>
  <c r="I45" i="167"/>
  <c r="G21" i="34"/>
  <c r="G42" i="167"/>
  <c r="E42" i="167"/>
  <c r="C42" i="167"/>
  <c r="I41" i="167"/>
  <c r="I40" i="167"/>
  <c r="G37" i="167"/>
  <c r="E37" i="167"/>
  <c r="C37" i="167"/>
  <c r="I36" i="167"/>
  <c r="I35" i="167"/>
  <c r="I37" i="167" s="1"/>
  <c r="G32" i="167"/>
  <c r="E32" i="167"/>
  <c r="C32" i="167"/>
  <c r="I31" i="167"/>
  <c r="I30" i="167"/>
  <c r="G26" i="167"/>
  <c r="E26" i="167"/>
  <c r="C26" i="167"/>
  <c r="I25" i="167"/>
  <c r="I26" i="167" s="1"/>
  <c r="G15" i="34" s="1"/>
  <c r="I24" i="167"/>
  <c r="G21" i="167"/>
  <c r="E21" i="167"/>
  <c r="C21" i="167"/>
  <c r="I20" i="167"/>
  <c r="I19" i="167"/>
  <c r="I21" i="167" s="1"/>
  <c r="G16" i="167"/>
  <c r="E16" i="167"/>
  <c r="C16" i="167"/>
  <c r="I15" i="167"/>
  <c r="I14" i="167"/>
  <c r="I13" i="167"/>
  <c r="A13" i="167"/>
  <c r="K12" i="167"/>
  <c r="K13" i="167"/>
  <c r="K14" i="167"/>
  <c r="K15" i="167"/>
  <c r="K16" i="167"/>
  <c r="K17" i="167"/>
  <c r="K18" i="167"/>
  <c r="K19" i="167"/>
  <c r="K20" i="167"/>
  <c r="K21" i="167"/>
  <c r="K22" i="167"/>
  <c r="K23" i="167"/>
  <c r="K24" i="167"/>
  <c r="K25" i="167"/>
  <c r="K26" i="167"/>
  <c r="K27" i="167"/>
  <c r="K28" i="167"/>
  <c r="K29" i="167"/>
  <c r="K30" i="167"/>
  <c r="K31" i="167"/>
  <c r="K32" i="167"/>
  <c r="K33" i="167"/>
  <c r="K34" i="167"/>
  <c r="K35" i="167"/>
  <c r="K36" i="167"/>
  <c r="K37" i="167"/>
  <c r="K38" i="167"/>
  <c r="K39" i="167"/>
  <c r="K40" i="167"/>
  <c r="K41" i="167"/>
  <c r="K42" i="167"/>
  <c r="K43" i="167"/>
  <c r="K44" i="167"/>
  <c r="K45" i="167"/>
  <c r="E21" i="34"/>
  <c r="A14" i="167"/>
  <c r="A15" i="167"/>
  <c r="A16" i="167"/>
  <c r="A17" i="167"/>
  <c r="A18" i="167"/>
  <c r="A19" i="167"/>
  <c r="A20" i="167"/>
  <c r="A21" i="167"/>
  <c r="A22" i="167"/>
  <c r="A23" i="167"/>
  <c r="A24" i="167"/>
  <c r="A25" i="167"/>
  <c r="A26" i="167"/>
  <c r="A27" i="167"/>
  <c r="A28" i="167"/>
  <c r="A29" i="167"/>
  <c r="A30" i="167"/>
  <c r="J16" i="167"/>
  <c r="I32" i="167"/>
  <c r="I42" i="167"/>
  <c r="C84" i="146"/>
  <c r="I16" i="167"/>
  <c r="A31" i="167"/>
  <c r="A32" i="167"/>
  <c r="A33" i="167"/>
  <c r="A34" i="167"/>
  <c r="A35" i="167"/>
  <c r="J32" i="167"/>
  <c r="G11" i="34"/>
  <c r="J21" i="167"/>
  <c r="A36" i="167"/>
  <c r="A37" i="167"/>
  <c r="A38" i="167"/>
  <c r="A39" i="167"/>
  <c r="A40" i="167"/>
  <c r="J37" i="167"/>
  <c r="J26" i="167"/>
  <c r="A41" i="167"/>
  <c r="A42" i="167"/>
  <c r="A43" i="167"/>
  <c r="A44" i="167"/>
  <c r="A45" i="167"/>
  <c r="J42" i="167"/>
  <c r="K11" i="34"/>
  <c r="K13" i="34"/>
  <c r="I23" i="34"/>
  <c r="C46" i="146"/>
  <c r="I19" i="34"/>
  <c r="C41" i="146"/>
  <c r="E29" i="163"/>
  <c r="E32" i="163"/>
  <c r="I23" i="2"/>
  <c r="C29" i="163"/>
  <c r="C32" i="163"/>
  <c r="A16" i="163"/>
  <c r="A17" i="163"/>
  <c r="A18" i="163"/>
  <c r="A19" i="163"/>
  <c r="A20" i="163"/>
  <c r="A21" i="163"/>
  <c r="A22" i="163"/>
  <c r="A23" i="163"/>
  <c r="A24" i="163"/>
  <c r="A25" i="163"/>
  <c r="A26" i="163"/>
  <c r="A27" i="163"/>
  <c r="G15" i="163"/>
  <c r="G16" i="163"/>
  <c r="G17" i="163"/>
  <c r="G18" i="163"/>
  <c r="G19" i="163"/>
  <c r="G20" i="163"/>
  <c r="G21" i="163"/>
  <c r="G22" i="163"/>
  <c r="G23" i="163"/>
  <c r="G24" i="163"/>
  <c r="G25" i="163"/>
  <c r="G26" i="163"/>
  <c r="G27" i="163"/>
  <c r="G28" i="163"/>
  <c r="G29" i="163"/>
  <c r="G30" i="163"/>
  <c r="G31" i="163"/>
  <c r="G32" i="163"/>
  <c r="G33" i="163"/>
  <c r="K15" i="34"/>
  <c r="D32" i="163"/>
  <c r="F29" i="163"/>
  <c r="F32" i="163"/>
  <c r="D29" i="163"/>
  <c r="A28" i="163"/>
  <c r="A29" i="163"/>
  <c r="A30" i="163"/>
  <c r="A31" i="163"/>
  <c r="A32" i="163"/>
  <c r="A33" i="163"/>
  <c r="K23" i="2"/>
  <c r="K21" i="34"/>
  <c r="D34" i="154"/>
  <c r="C46" i="112"/>
  <c r="D34" i="112"/>
  <c r="E19" i="146"/>
  <c r="C34" i="146"/>
  <c r="C20" i="146"/>
  <c r="E33" i="161"/>
  <c r="C33" i="161"/>
  <c r="G32" i="161"/>
  <c r="G31" i="161"/>
  <c r="G30" i="161"/>
  <c r="G29" i="161"/>
  <c r="G28" i="161"/>
  <c r="E25" i="161"/>
  <c r="C25" i="161"/>
  <c r="G24" i="161"/>
  <c r="G23" i="161"/>
  <c r="G22" i="161"/>
  <c r="G21" i="161"/>
  <c r="E18" i="161"/>
  <c r="C18" i="161"/>
  <c r="G17" i="161"/>
  <c r="G16" i="161"/>
  <c r="G15" i="161"/>
  <c r="G14" i="161"/>
  <c r="G13" i="161"/>
  <c r="A13" i="161"/>
  <c r="A14" i="161"/>
  <c r="A15" i="161"/>
  <c r="A16" i="161"/>
  <c r="A17" i="161"/>
  <c r="I12" i="161"/>
  <c r="I13" i="161"/>
  <c r="I14" i="161"/>
  <c r="I15" i="161"/>
  <c r="I16" i="161"/>
  <c r="I17" i="161"/>
  <c r="I18" i="161"/>
  <c r="I19" i="161"/>
  <c r="I20" i="161"/>
  <c r="I21" i="161"/>
  <c r="I22" i="161"/>
  <c r="I23" i="161"/>
  <c r="I24" i="161"/>
  <c r="I25" i="161"/>
  <c r="I26" i="161"/>
  <c r="I27" i="161"/>
  <c r="I28" i="161"/>
  <c r="I29" i="161"/>
  <c r="I30" i="161"/>
  <c r="I31" i="161"/>
  <c r="I32" i="161"/>
  <c r="I33" i="161"/>
  <c r="G33" i="161"/>
  <c r="E16" i="75"/>
  <c r="G18" i="161"/>
  <c r="E14" i="75"/>
  <c r="G25" i="161"/>
  <c r="E15" i="75"/>
  <c r="E20" i="146"/>
  <c r="E34" i="146"/>
  <c r="H18" i="161"/>
  <c r="A18" i="161"/>
  <c r="A19" i="161"/>
  <c r="A20" i="161"/>
  <c r="A21" i="161"/>
  <c r="G14" i="75"/>
  <c r="A22" i="161"/>
  <c r="A23" i="161"/>
  <c r="A24" i="161"/>
  <c r="A25" i="161"/>
  <c r="A26" i="161"/>
  <c r="A27" i="161"/>
  <c r="A28" i="161"/>
  <c r="G15" i="75"/>
  <c r="H25" i="161"/>
  <c r="A29" i="161"/>
  <c r="A30" i="161"/>
  <c r="A31" i="161"/>
  <c r="A32" i="161"/>
  <c r="A33" i="161"/>
  <c r="G16" i="75"/>
  <c r="H33" i="161"/>
  <c r="D12" i="159"/>
  <c r="G19" i="75"/>
  <c r="E19" i="41"/>
  <c r="F19" i="41" s="1"/>
  <c r="D21" i="154"/>
  <c r="D19" i="154"/>
  <c r="D15" i="154"/>
  <c r="D13" i="154"/>
  <c r="D11" i="154"/>
  <c r="C17" i="154"/>
  <c r="C23" i="154" s="1"/>
  <c r="C27" i="154" s="1"/>
  <c r="C48" i="154" s="1"/>
  <c r="C52" i="154" s="1"/>
  <c r="C46" i="154"/>
  <c r="C38" i="154"/>
  <c r="C36" i="154"/>
  <c r="C34" i="154"/>
  <c r="C40" i="154" s="1"/>
  <c r="B52" i="154"/>
  <c r="B46" i="154"/>
  <c r="B44" i="154"/>
  <c r="B42" i="154"/>
  <c r="B38" i="154"/>
  <c r="B36" i="154"/>
  <c r="B34" i="154"/>
  <c r="D32" i="154"/>
  <c r="C32" i="154"/>
  <c r="B5" i="159"/>
  <c r="A13" i="159"/>
  <c r="A14" i="159"/>
  <c r="A15" i="159"/>
  <c r="A16" i="159"/>
  <c r="A17" i="159"/>
  <c r="G12" i="159"/>
  <c r="G13" i="159"/>
  <c r="G14" i="159"/>
  <c r="G15" i="159"/>
  <c r="G16" i="159"/>
  <c r="G17" i="159"/>
  <c r="C16" i="159"/>
  <c r="F16" i="159"/>
  <c r="E13" i="135"/>
  <c r="E11" i="135"/>
  <c r="E15" i="135" s="1"/>
  <c r="G14" i="114" s="1"/>
  <c r="B46" i="112"/>
  <c r="D32" i="112"/>
  <c r="C32" i="112"/>
  <c r="B42" i="113"/>
  <c r="B40" i="113"/>
  <c r="C17" i="158"/>
  <c r="D17" i="158"/>
  <c r="D24" i="158" s="1"/>
  <c r="E28" i="157"/>
  <c r="E27" i="157"/>
  <c r="E26" i="157"/>
  <c r="E25" i="157"/>
  <c r="E24" i="157"/>
  <c r="E23" i="157"/>
  <c r="E22" i="157"/>
  <c r="E21" i="157"/>
  <c r="E20" i="157"/>
  <c r="E19" i="157"/>
  <c r="E18" i="157"/>
  <c r="E17" i="157"/>
  <c r="B4" i="157"/>
  <c r="B4" i="158" s="1"/>
  <c r="B3" i="157"/>
  <c r="B3" i="156"/>
  <c r="B5" i="158"/>
  <c r="B5" i="157"/>
  <c r="C17" i="157" s="1"/>
  <c r="C25" i="158"/>
  <c r="I12" i="158"/>
  <c r="H12" i="158"/>
  <c r="G12" i="158"/>
  <c r="F12" i="158"/>
  <c r="E12" i="158"/>
  <c r="A12" i="158"/>
  <c r="A13" i="158"/>
  <c r="A14" i="158"/>
  <c r="A15" i="158"/>
  <c r="A16" i="158"/>
  <c r="A17" i="158"/>
  <c r="A18" i="158"/>
  <c r="A19" i="158"/>
  <c r="A20" i="158"/>
  <c r="A21" i="158"/>
  <c r="A22" i="158"/>
  <c r="A23" i="158"/>
  <c r="A24" i="158"/>
  <c r="A25" i="158"/>
  <c r="A26" i="158"/>
  <c r="A27" i="158"/>
  <c r="A28" i="158"/>
  <c r="A29" i="158"/>
  <c r="A30" i="158"/>
  <c r="D21" i="112"/>
  <c r="J11" i="158"/>
  <c r="J12" i="158"/>
  <c r="J13" i="158"/>
  <c r="J14" i="158"/>
  <c r="J15" i="158"/>
  <c r="J16" i="158"/>
  <c r="J17" i="158"/>
  <c r="J18" i="158"/>
  <c r="J19" i="158"/>
  <c r="J20" i="158"/>
  <c r="J21" i="158"/>
  <c r="J22" i="158"/>
  <c r="J23" i="158"/>
  <c r="J24" i="158"/>
  <c r="J25" i="158"/>
  <c r="J26" i="158"/>
  <c r="J27" i="158"/>
  <c r="J28" i="158"/>
  <c r="J29" i="158"/>
  <c r="J30" i="158"/>
  <c r="H12" i="157"/>
  <c r="G12" i="157"/>
  <c r="F12" i="157"/>
  <c r="E12" i="157"/>
  <c r="A12" i="157"/>
  <c r="A13" i="157"/>
  <c r="A14" i="157"/>
  <c r="A15" i="157"/>
  <c r="A16" i="157"/>
  <c r="A17" i="157"/>
  <c r="A18" i="157"/>
  <c r="A19" i="157"/>
  <c r="A20" i="157"/>
  <c r="A21" i="157"/>
  <c r="A22" i="157"/>
  <c r="A23" i="157"/>
  <c r="A24" i="157"/>
  <c r="A25" i="157"/>
  <c r="A26" i="157"/>
  <c r="A27" i="157"/>
  <c r="A28" i="157"/>
  <c r="A29" i="157"/>
  <c r="B38" i="158"/>
  <c r="I11" i="157"/>
  <c r="I12" i="157"/>
  <c r="I13" i="157"/>
  <c r="I14" i="157"/>
  <c r="I15" i="157"/>
  <c r="I16" i="157"/>
  <c r="I17" i="157"/>
  <c r="I18" i="157"/>
  <c r="I19" i="157"/>
  <c r="I20" i="157"/>
  <c r="I21" i="157"/>
  <c r="I22" i="157"/>
  <c r="I23" i="157"/>
  <c r="I24" i="157"/>
  <c r="I25" i="157"/>
  <c r="I26" i="157"/>
  <c r="I27" i="157"/>
  <c r="I28" i="157"/>
  <c r="I29" i="157"/>
  <c r="M12" i="156"/>
  <c r="L12" i="156"/>
  <c r="K12" i="156"/>
  <c r="I12" i="156"/>
  <c r="H12" i="156"/>
  <c r="A11" i="156"/>
  <c r="A12" i="156"/>
  <c r="A13" i="156"/>
  <c r="A14" i="156"/>
  <c r="A15" i="156"/>
  <c r="A16" i="156"/>
  <c r="A17" i="156"/>
  <c r="A18" i="156"/>
  <c r="A19" i="156"/>
  <c r="A20" i="156"/>
  <c r="A21" i="156"/>
  <c r="A22" i="156"/>
  <c r="A23" i="156"/>
  <c r="A24" i="156"/>
  <c r="A25" i="156"/>
  <c r="A26" i="156"/>
  <c r="A27" i="156"/>
  <c r="A28" i="156"/>
  <c r="A29" i="156"/>
  <c r="A30" i="156"/>
  <c r="D19" i="112"/>
  <c r="N11" i="156"/>
  <c r="N12" i="156"/>
  <c r="N13" i="156"/>
  <c r="N14" i="156"/>
  <c r="N15" i="156"/>
  <c r="N16" i="156"/>
  <c r="N17" i="156"/>
  <c r="N18" i="156"/>
  <c r="N19" i="156"/>
  <c r="N20" i="156"/>
  <c r="N21" i="156"/>
  <c r="N22" i="156"/>
  <c r="N23" i="156"/>
  <c r="N24" i="156"/>
  <c r="N25" i="156"/>
  <c r="N26" i="156"/>
  <c r="N27" i="156"/>
  <c r="N28" i="156"/>
  <c r="N29" i="156"/>
  <c r="N30" i="156"/>
  <c r="N31" i="156"/>
  <c r="C19" i="156"/>
  <c r="C27" i="156" s="1"/>
  <c r="A31" i="156"/>
  <c r="F12" i="156"/>
  <c r="C19" i="158"/>
  <c r="C23" i="158"/>
  <c r="C27" i="158"/>
  <c r="C18" i="158"/>
  <c r="C20" i="158"/>
  <c r="C22" i="158"/>
  <c r="C24" i="158"/>
  <c r="C26" i="158"/>
  <c r="C28" i="158"/>
  <c r="D19" i="158"/>
  <c r="C21" i="158"/>
  <c r="D23" i="158"/>
  <c r="D27" i="158"/>
  <c r="D18" i="158"/>
  <c r="D22" i="158"/>
  <c r="D21" i="158"/>
  <c r="C23" i="156"/>
  <c r="C25" i="156"/>
  <c r="C24" i="156"/>
  <c r="C29" i="156"/>
  <c r="C28" i="156"/>
  <c r="C21" i="156"/>
  <c r="C20" i="156"/>
  <c r="C30" i="156"/>
  <c r="C22" i="156"/>
  <c r="E26" i="136"/>
  <c r="E25" i="136"/>
  <c r="E24" i="136"/>
  <c r="E23" i="136"/>
  <c r="E22" i="136"/>
  <c r="E21" i="136"/>
  <c r="E20" i="136"/>
  <c r="E19" i="136"/>
  <c r="E18" i="136"/>
  <c r="E17" i="136"/>
  <c r="E16" i="136"/>
  <c r="E15" i="136"/>
  <c r="E14" i="136"/>
  <c r="A12" i="154"/>
  <c r="A13" i="154"/>
  <c r="D36" i="154"/>
  <c r="E11" i="154"/>
  <c r="E12" i="154"/>
  <c r="E13" i="154"/>
  <c r="E14" i="154"/>
  <c r="E15" i="154"/>
  <c r="E16" i="154"/>
  <c r="E17" i="154"/>
  <c r="E18" i="154"/>
  <c r="E19" i="154"/>
  <c r="E20" i="154"/>
  <c r="E21" i="154"/>
  <c r="E22" i="154"/>
  <c r="E23" i="154"/>
  <c r="E24" i="154"/>
  <c r="E25" i="154"/>
  <c r="E26" i="154"/>
  <c r="E27" i="154"/>
  <c r="E28" i="154"/>
  <c r="E33" i="154"/>
  <c r="E34" i="154"/>
  <c r="E35" i="154"/>
  <c r="E36" i="154"/>
  <c r="E37" i="154"/>
  <c r="E38" i="154"/>
  <c r="E39" i="154"/>
  <c r="E40" i="154"/>
  <c r="E41" i="154"/>
  <c r="E42" i="154"/>
  <c r="E43" i="154"/>
  <c r="E44" i="154"/>
  <c r="E45" i="154"/>
  <c r="E46" i="154"/>
  <c r="E47" i="154"/>
  <c r="E48" i="154"/>
  <c r="E49" i="154"/>
  <c r="E50" i="154"/>
  <c r="E51" i="154"/>
  <c r="E52" i="154"/>
  <c r="E53" i="154"/>
  <c r="A14" i="154"/>
  <c r="A15" i="154"/>
  <c r="D38" i="154"/>
  <c r="D17" i="154"/>
  <c r="A16" i="154"/>
  <c r="B3" i="85"/>
  <c r="A17" i="154"/>
  <c r="A18" i="154"/>
  <c r="A19" i="154"/>
  <c r="D42" i="154"/>
  <c r="B2" i="135"/>
  <c r="A20" i="154"/>
  <c r="A21" i="154"/>
  <c r="D44" i="154"/>
  <c r="A22" i="154"/>
  <c r="A23" i="154"/>
  <c r="D23" i="154"/>
  <c r="B3" i="114"/>
  <c r="B3" i="113"/>
  <c r="B3" i="111"/>
  <c r="A24" i="154"/>
  <c r="A25" i="154"/>
  <c r="B39" i="113"/>
  <c r="D27" i="154"/>
  <c r="D46" i="154"/>
  <c r="A26" i="154"/>
  <c r="A27" i="154"/>
  <c r="A28" i="154"/>
  <c r="A33" i="154"/>
  <c r="A34" i="154"/>
  <c r="A35" i="154"/>
  <c r="A36" i="154"/>
  <c r="A37" i="154"/>
  <c r="A38" i="154"/>
  <c r="A39" i="154"/>
  <c r="A40" i="154"/>
  <c r="D54" i="153"/>
  <c r="D53" i="153"/>
  <c r="D52" i="153"/>
  <c r="D51" i="153"/>
  <c r="D50" i="153"/>
  <c r="D49" i="153"/>
  <c r="D48" i="153"/>
  <c r="D47" i="153"/>
  <c r="D46" i="153"/>
  <c r="D45" i="153"/>
  <c r="D44" i="153"/>
  <c r="D43" i="153"/>
  <c r="D42" i="153"/>
  <c r="D41" i="153"/>
  <c r="D40" i="153"/>
  <c r="D39" i="153"/>
  <c r="D38" i="153"/>
  <c r="D37" i="153"/>
  <c r="D36" i="153"/>
  <c r="D35" i="153"/>
  <c r="D34" i="153"/>
  <c r="D33" i="153"/>
  <c r="D32" i="153"/>
  <c r="D31" i="153"/>
  <c r="D30" i="153"/>
  <c r="D29" i="153"/>
  <c r="D28" i="153"/>
  <c r="D27" i="153"/>
  <c r="D26" i="153"/>
  <c r="D25" i="153"/>
  <c r="D24" i="153"/>
  <c r="D23" i="153"/>
  <c r="D22" i="153"/>
  <c r="D21" i="153"/>
  <c r="D20" i="153"/>
  <c r="D19" i="153"/>
  <c r="D18" i="153"/>
  <c r="D17" i="153"/>
  <c r="D16" i="153"/>
  <c r="D15" i="153"/>
  <c r="D14" i="153"/>
  <c r="D13" i="153"/>
  <c r="D12" i="153"/>
  <c r="D11" i="153"/>
  <c r="D10" i="153"/>
  <c r="D40" i="154"/>
  <c r="A41" i="154"/>
  <c r="A42" i="154"/>
  <c r="A43" i="154"/>
  <c r="A44" i="154"/>
  <c r="A45" i="154"/>
  <c r="A46" i="154"/>
  <c r="A47" i="154"/>
  <c r="A48" i="154"/>
  <c r="A49" i="154"/>
  <c r="A50" i="154"/>
  <c r="A51" i="154"/>
  <c r="A52" i="154"/>
  <c r="A53" i="154"/>
  <c r="D52" i="154"/>
  <c r="D48" i="154"/>
  <c r="F20" i="8"/>
  <c r="E26" i="150"/>
  <c r="E25" i="150"/>
  <c r="D9" i="153"/>
  <c r="C72" i="41"/>
  <c r="B52" i="112"/>
  <c r="B4" i="41"/>
  <c r="B5" i="150"/>
  <c r="B4" i="42"/>
  <c r="E17" i="75"/>
  <c r="L11" i="34"/>
  <c r="L12" i="34"/>
  <c r="L13" i="34"/>
  <c r="L14" i="34"/>
  <c r="L15" i="34"/>
  <c r="L16" i="34"/>
  <c r="L17" i="34"/>
  <c r="L18" i="34"/>
  <c r="L19" i="34"/>
  <c r="L20" i="34"/>
  <c r="L21" i="34"/>
  <c r="L22" i="34"/>
  <c r="L23" i="34"/>
  <c r="A12" i="34"/>
  <c r="A13" i="34"/>
  <c r="A14" i="34"/>
  <c r="A15" i="34"/>
  <c r="B5" i="85"/>
  <c r="B6" i="84"/>
  <c r="A16" i="34"/>
  <c r="A17" i="34"/>
  <c r="A18" i="34"/>
  <c r="A19" i="34"/>
  <c r="A20" i="34"/>
  <c r="A21" i="34"/>
  <c r="A22" i="34"/>
  <c r="A23" i="34"/>
  <c r="K17" i="34"/>
  <c r="B5" i="71"/>
  <c r="B5" i="70"/>
  <c r="B4" i="153"/>
  <c r="B4" i="135"/>
  <c r="B3" i="153"/>
  <c r="A14" i="84"/>
  <c r="A15" i="84" s="1"/>
  <c r="A16" i="84" s="1"/>
  <c r="A17" i="84" s="1"/>
  <c r="A18" i="84" s="1"/>
  <c r="A19" i="84" s="1"/>
  <c r="A20" i="84" s="1"/>
  <c r="A21" i="84" s="1"/>
  <c r="A22" i="84" s="1"/>
  <c r="A23" i="84" s="1"/>
  <c r="E16" i="111"/>
  <c r="C34" i="114"/>
  <c r="G13" i="66"/>
  <c r="E9" i="153"/>
  <c r="E10" i="153"/>
  <c r="E11" i="153"/>
  <c r="E12" i="153"/>
  <c r="E13" i="153"/>
  <c r="E14" i="153"/>
  <c r="E15" i="153"/>
  <c r="E16" i="153"/>
  <c r="E17" i="153"/>
  <c r="E18" i="153"/>
  <c r="E19" i="153"/>
  <c r="E20" i="153"/>
  <c r="E21" i="153"/>
  <c r="E22" i="153"/>
  <c r="E23" i="153"/>
  <c r="E24" i="153"/>
  <c r="E25" i="153"/>
  <c r="E26" i="153"/>
  <c r="E27" i="153"/>
  <c r="E28" i="153"/>
  <c r="E29" i="153"/>
  <c r="E30" i="153"/>
  <c r="E31" i="153"/>
  <c r="E32" i="153"/>
  <c r="E33" i="153"/>
  <c r="E34" i="153"/>
  <c r="E35" i="153"/>
  <c r="E36" i="153"/>
  <c r="E37" i="153"/>
  <c r="E38" i="153"/>
  <c r="E39" i="153"/>
  <c r="E40" i="153"/>
  <c r="E41" i="153"/>
  <c r="E42" i="153"/>
  <c r="E43" i="153"/>
  <c r="E44" i="153"/>
  <c r="E45" i="153"/>
  <c r="E46" i="153"/>
  <c r="E47" i="153"/>
  <c r="E48" i="153"/>
  <c r="E49" i="153"/>
  <c r="E50" i="153"/>
  <c r="E51" i="153"/>
  <c r="E52" i="153"/>
  <c r="E53" i="153"/>
  <c r="E54" i="153"/>
  <c r="E55" i="153"/>
  <c r="E56" i="153"/>
  <c r="E57" i="153"/>
  <c r="A10" i="153"/>
  <c r="A11" i="153"/>
  <c r="A12" i="153"/>
  <c r="A13" i="153"/>
  <c r="A14" i="153"/>
  <c r="A15" i="153"/>
  <c r="A16" i="153"/>
  <c r="A17" i="153"/>
  <c r="A18" i="153"/>
  <c r="A19" i="153"/>
  <c r="A20" i="153"/>
  <c r="A21" i="153"/>
  <c r="A22" i="153"/>
  <c r="A23" i="153"/>
  <c r="A24" i="153"/>
  <c r="A25" i="153"/>
  <c r="A26" i="153"/>
  <c r="A27" i="153"/>
  <c r="A28" i="153"/>
  <c r="A29" i="153"/>
  <c r="A30" i="153"/>
  <c r="A31" i="153"/>
  <c r="A32" i="153"/>
  <c r="A33" i="153"/>
  <c r="A34" i="153"/>
  <c r="A35" i="153"/>
  <c r="A36" i="153"/>
  <c r="A37" i="153"/>
  <c r="A38" i="153"/>
  <c r="A39" i="153"/>
  <c r="A40" i="153"/>
  <c r="A41" i="153"/>
  <c r="A42" i="153"/>
  <c r="A43" i="153"/>
  <c r="A44" i="153"/>
  <c r="A45" i="153"/>
  <c r="A46" i="153"/>
  <c r="A47" i="153"/>
  <c r="A48" i="153"/>
  <c r="A49" i="153"/>
  <c r="A50" i="153"/>
  <c r="A51" i="153"/>
  <c r="A52" i="153"/>
  <c r="A53" i="153"/>
  <c r="A54" i="153"/>
  <c r="A55" i="153"/>
  <c r="A56" i="153"/>
  <c r="A57" i="153"/>
  <c r="G12" i="40"/>
  <c r="D56" i="153"/>
  <c r="E12" i="40"/>
  <c r="E15" i="66"/>
  <c r="E19" i="66" s="1"/>
  <c r="E23" i="66" s="1"/>
  <c r="B5" i="111"/>
  <c r="B4" i="146" s="1"/>
  <c r="B53" i="146" s="1"/>
  <c r="B5" i="11"/>
  <c r="E68" i="146"/>
  <c r="F11" i="146"/>
  <c r="F12" i="146"/>
  <c r="F13" i="146"/>
  <c r="F14" i="146"/>
  <c r="G83" i="113"/>
  <c r="A12" i="146"/>
  <c r="A13" i="146"/>
  <c r="A14" i="146"/>
  <c r="A15" i="146"/>
  <c r="E25" i="146"/>
  <c r="E24" i="146"/>
  <c r="B4" i="162"/>
  <c r="F15" i="146"/>
  <c r="G85" i="113"/>
  <c r="E16" i="146"/>
  <c r="A16" i="146"/>
  <c r="G47" i="113"/>
  <c r="B13" i="59"/>
  <c r="B17" i="27"/>
  <c r="B5" i="59"/>
  <c r="A14" i="59"/>
  <c r="A15" i="59"/>
  <c r="G17" i="46"/>
  <c r="F13" i="59"/>
  <c r="F14" i="59"/>
  <c r="F15" i="59"/>
  <c r="F16" i="59"/>
  <c r="B13" i="27"/>
  <c r="B5" i="27"/>
  <c r="A14" i="27"/>
  <c r="E15" i="27"/>
  <c r="F13" i="27"/>
  <c r="F14" i="27"/>
  <c r="F15" i="27"/>
  <c r="F16" i="27"/>
  <c r="F17" i="27"/>
  <c r="F18" i="27"/>
  <c r="F19" i="27"/>
  <c r="F20" i="27"/>
  <c r="F21" i="27"/>
  <c r="F22" i="27"/>
  <c r="F23" i="27"/>
  <c r="B17" i="14"/>
  <c r="B13" i="14"/>
  <c r="B5" i="14"/>
  <c r="A14" i="14"/>
  <c r="E15" i="14"/>
  <c r="F13" i="14"/>
  <c r="F14" i="14"/>
  <c r="F15" i="14"/>
  <c r="F16" i="14"/>
  <c r="F17" i="14"/>
  <c r="F18" i="14"/>
  <c r="F19" i="14"/>
  <c r="F20" i="14"/>
  <c r="F21" i="14"/>
  <c r="F22" i="14"/>
  <c r="F23" i="14"/>
  <c r="F16" i="146"/>
  <c r="F17" i="146"/>
  <c r="F18" i="146"/>
  <c r="F19" i="146"/>
  <c r="F20" i="146"/>
  <c r="F21" i="146"/>
  <c r="F22" i="146"/>
  <c r="F23" i="146"/>
  <c r="F24" i="146"/>
  <c r="F25" i="146"/>
  <c r="F26" i="146"/>
  <c r="F27" i="146"/>
  <c r="F28" i="146"/>
  <c r="F29" i="146"/>
  <c r="F30" i="146"/>
  <c r="F31" i="146"/>
  <c r="F32" i="146"/>
  <c r="F33" i="146"/>
  <c r="F34" i="146"/>
  <c r="F35" i="146"/>
  <c r="F36" i="146"/>
  <c r="F37" i="146"/>
  <c r="F38" i="146"/>
  <c r="F39" i="146"/>
  <c r="F40" i="146"/>
  <c r="F41" i="146"/>
  <c r="F42" i="146"/>
  <c r="F43" i="146"/>
  <c r="F44" i="146"/>
  <c r="F45" i="146"/>
  <c r="F46" i="146"/>
  <c r="F47" i="146"/>
  <c r="F48" i="146"/>
  <c r="A15" i="27"/>
  <c r="A16" i="27"/>
  <c r="A17" i="27"/>
  <c r="A17" i="146"/>
  <c r="A18" i="146"/>
  <c r="A19" i="146"/>
  <c r="A16" i="59"/>
  <c r="D15" i="59"/>
  <c r="E17" i="46" s="1"/>
  <c r="D19" i="27"/>
  <c r="G17" i="22" s="1"/>
  <c r="E17" i="22"/>
  <c r="D19" i="14"/>
  <c r="G29" i="2" s="1"/>
  <c r="A15" i="14"/>
  <c r="A20" i="146"/>
  <c r="A21" i="146"/>
  <c r="D22" i="14"/>
  <c r="E29" i="2"/>
  <c r="D22" i="27"/>
  <c r="A18" i="27"/>
  <c r="A19" i="27"/>
  <c r="E22" i="27"/>
  <c r="A16" i="14"/>
  <c r="A17" i="14"/>
  <c r="A22" i="146"/>
  <c r="A23" i="146"/>
  <c r="A24" i="146"/>
  <c r="E21" i="146"/>
  <c r="E19" i="27"/>
  <c r="A20" i="27"/>
  <c r="A21" i="27"/>
  <c r="A22" i="27"/>
  <c r="A18" i="14"/>
  <c r="A19" i="14"/>
  <c r="E19" i="14"/>
  <c r="A23" i="27"/>
  <c r="K17" i="22"/>
  <c r="A25" i="146"/>
  <c r="A26" i="146"/>
  <c r="A20" i="14"/>
  <c r="A21" i="14"/>
  <c r="A22" i="14"/>
  <c r="E22" i="14"/>
  <c r="E26" i="146"/>
  <c r="A23" i="14"/>
  <c r="K29" i="2"/>
  <c r="A27" i="146"/>
  <c r="A28" i="146"/>
  <c r="A29" i="146"/>
  <c r="A30" i="146"/>
  <c r="A31" i="146"/>
  <c r="A32" i="146"/>
  <c r="E32" i="146"/>
  <c r="A33" i="146"/>
  <c r="A34" i="146"/>
  <c r="A35" i="146"/>
  <c r="A36" i="146"/>
  <c r="I88" i="82"/>
  <c r="A37" i="146"/>
  <c r="A38" i="146"/>
  <c r="A39" i="146"/>
  <c r="E36" i="146"/>
  <c r="A40" i="146"/>
  <c r="A41" i="146"/>
  <c r="A42" i="146"/>
  <c r="A43" i="146"/>
  <c r="A44" i="146"/>
  <c r="E41" i="146"/>
  <c r="A45" i="146"/>
  <c r="A46" i="146"/>
  <c r="A47" i="146"/>
  <c r="A48" i="146"/>
  <c r="E75" i="146"/>
  <c r="E46" i="146"/>
  <c r="B5" i="46"/>
  <c r="B5" i="40"/>
  <c r="B5" i="38"/>
  <c r="E65" i="146"/>
  <c r="F11" i="150"/>
  <c r="E76" i="146"/>
  <c r="E77" i="146"/>
  <c r="J12" i="114"/>
  <c r="J13" i="114"/>
  <c r="J14" i="114"/>
  <c r="J15" i="114"/>
  <c r="J16" i="114"/>
  <c r="J17" i="114"/>
  <c r="J18" i="114"/>
  <c r="J19" i="114"/>
  <c r="J20" i="114"/>
  <c r="J21" i="114"/>
  <c r="J22" i="114"/>
  <c r="J23" i="114"/>
  <c r="J24" i="114"/>
  <c r="J25" i="114"/>
  <c r="J26" i="114"/>
  <c r="J27" i="114"/>
  <c r="J28" i="114"/>
  <c r="J29" i="114"/>
  <c r="J30" i="114"/>
  <c r="J31" i="114"/>
  <c r="J32" i="114"/>
  <c r="J33" i="114"/>
  <c r="J34" i="114"/>
  <c r="J35" i="114"/>
  <c r="J36" i="114"/>
  <c r="J37" i="114"/>
  <c r="J38" i="114"/>
  <c r="J39" i="114"/>
  <c r="J40" i="114"/>
  <c r="J41" i="114"/>
  <c r="J42" i="114"/>
  <c r="A13" i="114"/>
  <c r="A14" i="114"/>
  <c r="E78" i="146"/>
  <c r="E72" i="146"/>
  <c r="A15" i="114"/>
  <c r="A16" i="114"/>
  <c r="A17" i="114"/>
  <c r="A18" i="114"/>
  <c r="I18" i="114"/>
  <c r="E12" i="146"/>
  <c r="A19" i="114"/>
  <c r="A20" i="114"/>
  <c r="A21" i="114"/>
  <c r="A22" i="114"/>
  <c r="A23" i="114"/>
  <c r="A24" i="114"/>
  <c r="A25" i="114"/>
  <c r="E13" i="146"/>
  <c r="A26" i="114"/>
  <c r="A27" i="114"/>
  <c r="A28" i="114"/>
  <c r="A29" i="114"/>
  <c r="A30" i="114"/>
  <c r="A31" i="114"/>
  <c r="A32" i="114"/>
  <c r="A33" i="114"/>
  <c r="A34" i="114"/>
  <c r="A35" i="114"/>
  <c r="A36" i="114"/>
  <c r="H47" i="113"/>
  <c r="H48" i="113"/>
  <c r="H49" i="113"/>
  <c r="H50" i="113"/>
  <c r="H51" i="113"/>
  <c r="H52" i="113"/>
  <c r="H53" i="113"/>
  <c r="H54" i="113"/>
  <c r="H55" i="113"/>
  <c r="H56" i="113"/>
  <c r="H57" i="113"/>
  <c r="H58" i="113"/>
  <c r="H59" i="113"/>
  <c r="H60" i="113"/>
  <c r="H61" i="113"/>
  <c r="H62" i="113"/>
  <c r="H63" i="113"/>
  <c r="H64" i="113"/>
  <c r="H65" i="113"/>
  <c r="H66" i="113"/>
  <c r="H67" i="113"/>
  <c r="H68" i="113"/>
  <c r="H69" i="113"/>
  <c r="H70" i="113"/>
  <c r="H71" i="113"/>
  <c r="H72" i="113"/>
  <c r="H73" i="113"/>
  <c r="H74" i="113"/>
  <c r="H75" i="113"/>
  <c r="H76" i="113"/>
  <c r="H77" i="113"/>
  <c r="H78" i="113"/>
  <c r="H79" i="113"/>
  <c r="H80" i="113"/>
  <c r="H81" i="113"/>
  <c r="H82" i="113"/>
  <c r="H83" i="113"/>
  <c r="H84" i="113"/>
  <c r="H85" i="113"/>
  <c r="H86" i="113"/>
  <c r="H87" i="113"/>
  <c r="H88" i="113"/>
  <c r="H89" i="113"/>
  <c r="H90" i="113"/>
  <c r="H91" i="113"/>
  <c r="H92" i="113"/>
  <c r="H93" i="113"/>
  <c r="H94" i="113"/>
  <c r="H95" i="113"/>
  <c r="H96" i="113"/>
  <c r="H97" i="113"/>
  <c r="A48" i="113"/>
  <c r="A49" i="113"/>
  <c r="A5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H34" i="113"/>
  <c r="H35" i="113"/>
  <c r="A12" i="113"/>
  <c r="E12" i="111"/>
  <c r="E14" i="111"/>
  <c r="E17" i="111"/>
  <c r="H11" i="111"/>
  <c r="H12" i="111"/>
  <c r="H13" i="111"/>
  <c r="H14" i="111"/>
  <c r="H15" i="111"/>
  <c r="A12" i="111"/>
  <c r="B42" i="112"/>
  <c r="E9" i="2"/>
  <c r="E9" i="34" s="1"/>
  <c r="B38" i="112"/>
  <c r="B36" i="112"/>
  <c r="B34" i="112"/>
  <c r="E11" i="112"/>
  <c r="E12" i="112"/>
  <c r="A12" i="112"/>
  <c r="A13" i="112"/>
  <c r="C17" i="85"/>
  <c r="C15" i="85"/>
  <c r="A12" i="85"/>
  <c r="A13" i="85"/>
  <c r="A14" i="85"/>
  <c r="A15" i="85"/>
  <c r="A16" i="85"/>
  <c r="A17" i="85"/>
  <c r="A18" i="85"/>
  <c r="A19" i="85"/>
  <c r="E11" i="85"/>
  <c r="E12" i="85"/>
  <c r="E13" i="85"/>
  <c r="E14" i="85"/>
  <c r="E15" i="85"/>
  <c r="E16" i="85"/>
  <c r="E17" i="85"/>
  <c r="E18" i="85"/>
  <c r="E19" i="85"/>
  <c r="E20" i="85"/>
  <c r="E21" i="85"/>
  <c r="E22" i="85"/>
  <c r="E23" i="85"/>
  <c r="E24" i="85"/>
  <c r="E25" i="85"/>
  <c r="E26" i="85"/>
  <c r="E27" i="85"/>
  <c r="E28" i="85"/>
  <c r="B4" i="84"/>
  <c r="D13" i="84"/>
  <c r="D14" i="84" s="1"/>
  <c r="D15" i="84" s="1"/>
  <c r="D16" i="84" s="1"/>
  <c r="D17" i="84" s="1"/>
  <c r="D18" i="84" s="1"/>
  <c r="D19" i="84" s="1"/>
  <c r="D20" i="84" s="1"/>
  <c r="D21" i="84" s="1"/>
  <c r="D22" i="84" s="1"/>
  <c r="D23" i="84" s="1"/>
  <c r="J81" i="82"/>
  <c r="J82" i="82"/>
  <c r="J83" i="82"/>
  <c r="J84" i="82"/>
  <c r="J85" i="82"/>
  <c r="J86" i="82"/>
  <c r="J87" i="82"/>
  <c r="J88" i="82"/>
  <c r="J89" i="82"/>
  <c r="J90" i="82"/>
  <c r="J91" i="82"/>
  <c r="J92" i="82"/>
  <c r="J93" i="82"/>
  <c r="J94" i="82"/>
  <c r="J95" i="82"/>
  <c r="J96" i="82"/>
  <c r="J97" i="82"/>
  <c r="J98" i="82"/>
  <c r="J99" i="82"/>
  <c r="J100" i="82"/>
  <c r="J101" i="82"/>
  <c r="J102" i="82"/>
  <c r="J103" i="82"/>
  <c r="J104" i="82"/>
  <c r="J105" i="82"/>
  <c r="J106" i="82"/>
  <c r="J107" i="82"/>
  <c r="J108" i="82"/>
  <c r="J109" i="82"/>
  <c r="J110" i="82"/>
  <c r="A81" i="82"/>
  <c r="A82" i="82"/>
  <c r="A83" i="82"/>
  <c r="A84" i="82"/>
  <c r="A85" i="82"/>
  <c r="E49" i="82"/>
  <c r="A12" i="82"/>
  <c r="A13" i="82"/>
  <c r="A14" i="82"/>
  <c r="A15" i="82"/>
  <c r="A16" i="82"/>
  <c r="A17" i="82"/>
  <c r="A18" i="82"/>
  <c r="A19" i="82"/>
  <c r="A20" i="82"/>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J38" i="82"/>
  <c r="J39" i="82"/>
  <c r="J40" i="82"/>
  <c r="J41" i="82"/>
  <c r="J42" i="82"/>
  <c r="J43" i="82"/>
  <c r="J44" i="82"/>
  <c r="J45" i="82"/>
  <c r="J46" i="82"/>
  <c r="J47" i="82"/>
  <c r="J48" i="82"/>
  <c r="J49" i="82"/>
  <c r="J50" i="82"/>
  <c r="J51" i="82"/>
  <c r="J52" i="82"/>
  <c r="J53" i="82"/>
  <c r="J54" i="82"/>
  <c r="J55" i="82"/>
  <c r="J56" i="82"/>
  <c r="J57" i="82"/>
  <c r="J58" i="82"/>
  <c r="J59" i="82"/>
  <c r="J60" i="82"/>
  <c r="J61" i="82"/>
  <c r="J62" i="82"/>
  <c r="J63" i="82"/>
  <c r="J64" i="82"/>
  <c r="J65" i="82"/>
  <c r="G59" i="40"/>
  <c r="H11" i="40"/>
  <c r="H12" i="40"/>
  <c r="H13" i="40"/>
  <c r="H14" i="40"/>
  <c r="H15" i="40"/>
  <c r="H16" i="40"/>
  <c r="H17" i="40"/>
  <c r="H18" i="40"/>
  <c r="H19" i="40"/>
  <c r="H20" i="40"/>
  <c r="H21" i="40"/>
  <c r="H22" i="40"/>
  <c r="H23" i="40"/>
  <c r="H24" i="40"/>
  <c r="H25" i="40"/>
  <c r="H26" i="40"/>
  <c r="A12" i="40"/>
  <c r="G12" i="111"/>
  <c r="G9" i="2"/>
  <c r="G9" i="34" s="1"/>
  <c r="A12" i="2"/>
  <c r="A13" i="2" s="1"/>
  <c r="A14" i="2" s="1"/>
  <c r="A15" i="2" s="1"/>
  <c r="A16" i="2" s="1"/>
  <c r="A17" i="2" s="1"/>
  <c r="L11" i="2"/>
  <c r="L12" i="2" s="1"/>
  <c r="L13" i="2" s="1"/>
  <c r="L14" i="2" s="1"/>
  <c r="L15" i="2" s="1"/>
  <c r="L16" i="2" s="1"/>
  <c r="L17" i="2" s="1"/>
  <c r="L18" i="2" s="1"/>
  <c r="L19" i="2" s="1"/>
  <c r="L20" i="2" s="1"/>
  <c r="L21" i="2" s="1"/>
  <c r="L22" i="2" s="1"/>
  <c r="L23" i="2" s="1"/>
  <c r="L24" i="2" s="1"/>
  <c r="L25" i="2" s="1"/>
  <c r="L26" i="2" s="1"/>
  <c r="L27" i="2" s="1"/>
  <c r="L28" i="2" s="1"/>
  <c r="L29" i="2" s="1"/>
  <c r="L30" i="2" s="1"/>
  <c r="L31" i="2" s="1"/>
  <c r="L32" i="2" s="1"/>
  <c r="L33" i="2" s="1"/>
  <c r="L34" i="2" s="1"/>
  <c r="L35" i="2" s="1"/>
  <c r="L36" i="2" s="1"/>
  <c r="L37" i="2" s="1"/>
  <c r="L38" i="2" s="1"/>
  <c r="L39" i="2" s="1"/>
  <c r="L40" i="2" s="1"/>
  <c r="L41" i="2" s="1"/>
  <c r="L42" i="2" s="1"/>
  <c r="L43" i="2" s="1"/>
  <c r="L44" i="2" s="1"/>
  <c r="L45" i="2" s="1"/>
  <c r="A12" i="22"/>
  <c r="A13" i="22" s="1"/>
  <c r="L11" i="22"/>
  <c r="L12" i="22" s="1"/>
  <c r="L13" i="22" s="1"/>
  <c r="L14" i="22" s="1"/>
  <c r="L15" i="22" s="1"/>
  <c r="L16" i="22" s="1"/>
  <c r="L17" i="22" s="1"/>
  <c r="L18" i="22" s="1"/>
  <c r="L19" i="22" s="1"/>
  <c r="L20" i="22" s="1"/>
  <c r="L21" i="22" s="1"/>
  <c r="L22" i="22" s="1"/>
  <c r="L23" i="22" s="1"/>
  <c r="L24" i="22" s="1"/>
  <c r="L25" i="22" s="1"/>
  <c r="L26" i="22" s="1"/>
  <c r="L27" i="22" s="1"/>
  <c r="L28" i="22" s="1"/>
  <c r="L29" i="22" s="1"/>
  <c r="D7" i="135"/>
  <c r="C7" i="135"/>
  <c r="G11" i="135"/>
  <c r="G12" i="135"/>
  <c r="G13" i="135"/>
  <c r="G14" i="135"/>
  <c r="G15" i="135"/>
  <c r="G16" i="135"/>
  <c r="H11" i="38"/>
  <c r="H11" i="45"/>
  <c r="H12" i="45"/>
  <c r="H13" i="45"/>
  <c r="H14" i="45"/>
  <c r="H15" i="45"/>
  <c r="H16" i="45"/>
  <c r="H17" i="45"/>
  <c r="H18" i="45"/>
  <c r="H19" i="45"/>
  <c r="H20" i="45"/>
  <c r="H21" i="45"/>
  <c r="H22" i="45"/>
  <c r="H23" i="45"/>
  <c r="H24" i="45"/>
  <c r="H25" i="45"/>
  <c r="H26" i="45"/>
  <c r="H27" i="45"/>
  <c r="A12" i="45"/>
  <c r="A13" i="45"/>
  <c r="H29" i="40"/>
  <c r="H30" i="40"/>
  <c r="H31" i="40"/>
  <c r="H32" i="40"/>
  <c r="H33" i="40"/>
  <c r="H34" i="40"/>
  <c r="H35" i="40"/>
  <c r="H36" i="40"/>
  <c r="H37" i="40"/>
  <c r="H38" i="40"/>
  <c r="H39" i="40"/>
  <c r="H40" i="40"/>
  <c r="H41" i="40"/>
  <c r="H42" i="40"/>
  <c r="H27" i="40"/>
  <c r="H28" i="40"/>
  <c r="H44" i="40"/>
  <c r="H45" i="40"/>
  <c r="H46" i="40"/>
  <c r="H47" i="40"/>
  <c r="H48" i="40"/>
  <c r="H49" i="40"/>
  <c r="H50" i="40"/>
  <c r="H51" i="40"/>
  <c r="H52" i="40"/>
  <c r="H53" i="40"/>
  <c r="H54" i="40"/>
  <c r="H55" i="40"/>
  <c r="H56" i="40"/>
  <c r="H57" i="40"/>
  <c r="H58" i="40"/>
  <c r="H59" i="40"/>
  <c r="H60" i="40"/>
  <c r="H61" i="40"/>
  <c r="H62" i="40"/>
  <c r="H63" i="40"/>
  <c r="H64" i="40"/>
  <c r="H65" i="40"/>
  <c r="H66" i="40"/>
  <c r="H67" i="40"/>
  <c r="H68" i="40"/>
  <c r="E14" i="146"/>
  <c r="I36" i="114"/>
  <c r="A37" i="114"/>
  <c r="A38" i="114"/>
  <c r="A39" i="114"/>
  <c r="A40" i="114"/>
  <c r="I38" i="114"/>
  <c r="I34" i="114"/>
  <c r="A13" i="113"/>
  <c r="A14" i="113"/>
  <c r="A15" i="113"/>
  <c r="A16" i="113"/>
  <c r="A17" i="113"/>
  <c r="A18" i="113"/>
  <c r="A19" i="113"/>
  <c r="A20" i="113"/>
  <c r="A21" i="113"/>
  <c r="A22" i="113"/>
  <c r="D36" i="112"/>
  <c r="A14" i="112"/>
  <c r="A15" i="112"/>
  <c r="A16" i="112"/>
  <c r="A17" i="112"/>
  <c r="C19" i="85"/>
  <c r="A20" i="85"/>
  <c r="A21" i="85"/>
  <c r="A22" i="85"/>
  <c r="A23" i="85"/>
  <c r="A11" i="135"/>
  <c r="A13" i="40"/>
  <c r="A14" i="40"/>
  <c r="A15" i="40"/>
  <c r="H16" i="111"/>
  <c r="H17" i="111"/>
  <c r="H18" i="111"/>
  <c r="H19" i="111"/>
  <c r="H20" i="111"/>
  <c r="H21" i="111"/>
  <c r="H22" i="111"/>
  <c r="H23" i="111"/>
  <c r="H24" i="111"/>
  <c r="H25" i="111"/>
  <c r="H26" i="111"/>
  <c r="H27" i="111"/>
  <c r="A13" i="111"/>
  <c r="A14" i="111"/>
  <c r="A14" i="45"/>
  <c r="A15" i="45"/>
  <c r="B5" i="113"/>
  <c r="B41" i="113" s="1"/>
  <c r="A51" i="113"/>
  <c r="A52" i="113"/>
  <c r="A53" i="113"/>
  <c r="A54" i="113"/>
  <c r="A55" i="113"/>
  <c r="A56" i="113"/>
  <c r="A57" i="113"/>
  <c r="A58" i="113"/>
  <c r="A59" i="113"/>
  <c r="A60" i="113"/>
  <c r="G52" i="113"/>
  <c r="D15" i="85"/>
  <c r="I17" i="82"/>
  <c r="G25" i="82"/>
  <c r="G32" i="82"/>
  <c r="G17" i="82"/>
  <c r="C47" i="82" s="1"/>
  <c r="I97" i="82"/>
  <c r="A86" i="82"/>
  <c r="A21" i="82"/>
  <c r="A22" i="82"/>
  <c r="A23" i="82"/>
  <c r="A24" i="82"/>
  <c r="A25" i="82"/>
  <c r="I27" i="82"/>
  <c r="G39" i="82"/>
  <c r="C49" i="82" s="1"/>
  <c r="C48" i="82"/>
  <c r="H11" i="46"/>
  <c r="H12" i="46"/>
  <c r="H13" i="46"/>
  <c r="H14" i="46"/>
  <c r="H15" i="46"/>
  <c r="H16" i="46"/>
  <c r="H17" i="46"/>
  <c r="H18" i="46"/>
  <c r="H19" i="46"/>
  <c r="H20" i="46"/>
  <c r="H21" i="46"/>
  <c r="H22" i="46"/>
  <c r="H23" i="46"/>
  <c r="H24" i="46"/>
  <c r="H25" i="46"/>
  <c r="H26" i="46"/>
  <c r="H27" i="46"/>
  <c r="H28" i="46"/>
  <c r="H29" i="46"/>
  <c r="H30" i="46"/>
  <c r="H31" i="46"/>
  <c r="H32" i="46"/>
  <c r="H33" i="46"/>
  <c r="H11" i="66"/>
  <c r="H12" i="66"/>
  <c r="H13" i="66"/>
  <c r="H14" i="66"/>
  <c r="H15" i="66"/>
  <c r="H16" i="66"/>
  <c r="H17" i="66"/>
  <c r="H18" i="66"/>
  <c r="H19" i="66"/>
  <c r="H20" i="66"/>
  <c r="H21" i="66"/>
  <c r="H22" i="66"/>
  <c r="H23" i="66"/>
  <c r="H24" i="66"/>
  <c r="H25" i="66"/>
  <c r="H26" i="66"/>
  <c r="H27" i="66"/>
  <c r="H28" i="66"/>
  <c r="H29" i="66"/>
  <c r="H30" i="66"/>
  <c r="H31" i="66"/>
  <c r="H32" i="66"/>
  <c r="H33" i="66"/>
  <c r="H34" i="66"/>
  <c r="H35" i="66"/>
  <c r="H36" i="66"/>
  <c r="H37" i="66"/>
  <c r="H38" i="66"/>
  <c r="A12" i="66"/>
  <c r="A13" i="66"/>
  <c r="G15" i="66"/>
  <c r="E27" i="69"/>
  <c r="A12" i="69"/>
  <c r="A13" i="69"/>
  <c r="J11" i="69"/>
  <c r="J12" i="69"/>
  <c r="J13" i="69"/>
  <c r="J14" i="69"/>
  <c r="J15" i="69"/>
  <c r="J16" i="69"/>
  <c r="J17" i="69"/>
  <c r="J18" i="69"/>
  <c r="J19" i="69"/>
  <c r="J20" i="69"/>
  <c r="J21" i="69"/>
  <c r="J22" i="69"/>
  <c r="J23" i="69"/>
  <c r="J24" i="69"/>
  <c r="J25" i="69"/>
  <c r="J26" i="69"/>
  <c r="J27" i="69"/>
  <c r="J28" i="69"/>
  <c r="J29" i="69"/>
  <c r="A11" i="75"/>
  <c r="B25" i="71"/>
  <c r="B14" i="71"/>
  <c r="B13" i="71"/>
  <c r="A16" i="40"/>
  <c r="A17" i="40"/>
  <c r="A18" i="40"/>
  <c r="A19" i="40"/>
  <c r="A20" i="40"/>
  <c r="A21" i="40"/>
  <c r="A22" i="40"/>
  <c r="A23" i="40"/>
  <c r="A24" i="40"/>
  <c r="A25" i="40"/>
  <c r="A26" i="40"/>
  <c r="C63" i="82"/>
  <c r="E15" i="146"/>
  <c r="E79" i="146"/>
  <c r="I40" i="114"/>
  <c r="A41" i="114"/>
  <c r="A42" i="114"/>
  <c r="D15" i="112"/>
  <c r="I42" i="114"/>
  <c r="A23" i="113"/>
  <c r="A24" i="113"/>
  <c r="A25" i="113"/>
  <c r="A26" i="113"/>
  <c r="A27" i="113"/>
  <c r="A28" i="113"/>
  <c r="A29" i="113"/>
  <c r="A30" i="113"/>
  <c r="A31" i="113"/>
  <c r="A32" i="113"/>
  <c r="A33" i="113"/>
  <c r="A34" i="113"/>
  <c r="A35" i="113"/>
  <c r="D13" i="112"/>
  <c r="G24" i="113"/>
  <c r="A18" i="112"/>
  <c r="A19" i="112"/>
  <c r="A20" i="112"/>
  <c r="A21" i="112"/>
  <c r="A22" i="112"/>
  <c r="A23" i="112"/>
  <c r="A24" i="112"/>
  <c r="A25" i="112"/>
  <c r="A26" i="112"/>
  <c r="A27" i="112"/>
  <c r="A28" i="112"/>
  <c r="D17" i="112"/>
  <c r="D38" i="112"/>
  <c r="A61" i="113"/>
  <c r="A62" i="113"/>
  <c r="G62" i="113"/>
  <c r="C23" i="85"/>
  <c r="C27" i="85"/>
  <c r="G21" i="114"/>
  <c r="C30" i="84"/>
  <c r="C32" i="84" s="1"/>
  <c r="D23" i="85"/>
  <c r="G12" i="113"/>
  <c r="A87" i="82"/>
  <c r="A88" i="82"/>
  <c r="B24" i="75"/>
  <c r="A24" i="85"/>
  <c r="A25" i="85"/>
  <c r="A26" i="85"/>
  <c r="A27" i="85"/>
  <c r="I21" i="114"/>
  <c r="E21" i="75"/>
  <c r="G86" i="82"/>
  <c r="A12" i="135"/>
  <c r="A13" i="135"/>
  <c r="A14" i="135"/>
  <c r="A15" i="135"/>
  <c r="A15" i="111"/>
  <c r="A16" i="111"/>
  <c r="A17" i="111"/>
  <c r="G14" i="111"/>
  <c r="H11" i="75"/>
  <c r="H12" i="75"/>
  <c r="A14" i="66"/>
  <c r="A15" i="66"/>
  <c r="A16" i="66"/>
  <c r="A17" i="66"/>
  <c r="A18" i="66"/>
  <c r="A19" i="66"/>
  <c r="A20" i="66"/>
  <c r="A21" i="66"/>
  <c r="A22" i="66"/>
  <c r="A23" i="66"/>
  <c r="A16" i="45"/>
  <c r="A17" i="45"/>
  <c r="A18" i="45"/>
  <c r="A19" i="45"/>
  <c r="A20" i="45"/>
  <c r="A21" i="45"/>
  <c r="A22" i="45"/>
  <c r="A23" i="45"/>
  <c r="G25" i="45"/>
  <c r="D19" i="85"/>
  <c r="E48" i="82"/>
  <c r="I25" i="82"/>
  <c r="A26" i="82"/>
  <c r="A27" i="82"/>
  <c r="A14" i="69"/>
  <c r="A15" i="69"/>
  <c r="I15" i="69"/>
  <c r="A12" i="75"/>
  <c r="A14" i="71"/>
  <c r="A15" i="71"/>
  <c r="A16" i="71"/>
  <c r="A17" i="71"/>
  <c r="A18" i="71"/>
  <c r="A19" i="71"/>
  <c r="A20" i="71"/>
  <c r="A21" i="71"/>
  <c r="A22" i="71"/>
  <c r="A23" i="71"/>
  <c r="A24" i="71"/>
  <c r="A25" i="71"/>
  <c r="E13" i="71"/>
  <c r="E14" i="71"/>
  <c r="E15" i="71"/>
  <c r="E16" i="71"/>
  <c r="E17" i="71"/>
  <c r="E18" i="71"/>
  <c r="E19" i="71"/>
  <c r="E20" i="71"/>
  <c r="E21" i="71"/>
  <c r="E22" i="71"/>
  <c r="E23" i="71"/>
  <c r="E24" i="71"/>
  <c r="E25" i="71"/>
  <c r="E26" i="71"/>
  <c r="E27" i="71"/>
  <c r="E28" i="71"/>
  <c r="E29" i="71"/>
  <c r="E30" i="71"/>
  <c r="E31" i="71"/>
  <c r="B27" i="70"/>
  <c r="B16" i="70"/>
  <c r="B15" i="70"/>
  <c r="A27" i="40"/>
  <c r="G27" i="40"/>
  <c r="D27" i="85"/>
  <c r="D44" i="112"/>
  <c r="D42" i="112"/>
  <c r="D23" i="112"/>
  <c r="G28" i="113"/>
  <c r="G33" i="113"/>
  <c r="G26" i="113"/>
  <c r="A63" i="113"/>
  <c r="A64" i="113"/>
  <c r="A65" i="113"/>
  <c r="A66" i="113"/>
  <c r="A67" i="113"/>
  <c r="A68" i="113"/>
  <c r="A69" i="113"/>
  <c r="A70" i="113"/>
  <c r="A71" i="113"/>
  <c r="A72" i="113"/>
  <c r="A73" i="113"/>
  <c r="A74" i="113"/>
  <c r="A75" i="113"/>
  <c r="A76" i="113"/>
  <c r="G16" i="113"/>
  <c r="A24" i="66"/>
  <c r="A25" i="66"/>
  <c r="A26" i="66"/>
  <c r="A27" i="66"/>
  <c r="F15" i="135"/>
  <c r="I98" i="82"/>
  <c r="A26" i="71"/>
  <c r="A27" i="71"/>
  <c r="A28" i="71"/>
  <c r="A29" i="71"/>
  <c r="A30" i="71"/>
  <c r="D27" i="71"/>
  <c r="A28" i="85"/>
  <c r="G17" i="111"/>
  <c r="A16" i="69"/>
  <c r="A17" i="69"/>
  <c r="A18" i="69"/>
  <c r="A19" i="69"/>
  <c r="E29" i="146"/>
  <c r="G71" i="113"/>
  <c r="A13" i="75"/>
  <c r="A14" i="75"/>
  <c r="H13" i="75"/>
  <c r="H14" i="75"/>
  <c r="H15" i="75"/>
  <c r="H16" i="75"/>
  <c r="A16" i="135"/>
  <c r="A18" i="111"/>
  <c r="A19" i="111"/>
  <c r="A20" i="111"/>
  <c r="A21" i="111"/>
  <c r="A24" i="45"/>
  <c r="A25" i="45"/>
  <c r="G57" i="113"/>
  <c r="G35" i="113"/>
  <c r="I47" i="82"/>
  <c r="A28" i="82"/>
  <c r="A29" i="82"/>
  <c r="A30" i="82"/>
  <c r="I36" i="82"/>
  <c r="I99" i="82"/>
  <c r="A89" i="82"/>
  <c r="I134" i="82"/>
  <c r="G19" i="66"/>
  <c r="I19" i="69"/>
  <c r="A16" i="70"/>
  <c r="A17" i="70"/>
  <c r="A18" i="70"/>
  <c r="A19" i="70"/>
  <c r="A20" i="70"/>
  <c r="A21" i="70"/>
  <c r="A22" i="70"/>
  <c r="A23" i="70"/>
  <c r="A24" i="70"/>
  <c r="A25" i="70"/>
  <c r="A26" i="70"/>
  <c r="A27" i="70"/>
  <c r="E15" i="70"/>
  <c r="E16" i="70"/>
  <c r="E17" i="70"/>
  <c r="E18" i="70"/>
  <c r="E19" i="70"/>
  <c r="E20" i="70"/>
  <c r="E21" i="70"/>
  <c r="E22" i="70"/>
  <c r="E23" i="70"/>
  <c r="E24" i="70"/>
  <c r="E25" i="70"/>
  <c r="E26" i="70"/>
  <c r="E27" i="70"/>
  <c r="E28" i="70"/>
  <c r="E29" i="70"/>
  <c r="E30" i="70"/>
  <c r="E31" i="70"/>
  <c r="E32" i="70"/>
  <c r="E33" i="70"/>
  <c r="B15" i="56"/>
  <c r="B5" i="56"/>
  <c r="A16" i="56"/>
  <c r="E15" i="56"/>
  <c r="E16" i="56"/>
  <c r="A12" i="42"/>
  <c r="A13" i="42" s="1"/>
  <c r="A14" i="42" s="1"/>
  <c r="A15" i="42" s="1"/>
  <c r="H11" i="42"/>
  <c r="H12" i="42" s="1"/>
  <c r="H13" i="42" s="1"/>
  <c r="H14" i="42" s="1"/>
  <c r="H15" i="42" s="1"/>
  <c r="H16" i="42" s="1"/>
  <c r="H17" i="42" s="1"/>
  <c r="H18" i="42" s="1"/>
  <c r="H19" i="42" s="1"/>
  <c r="H20" i="42" s="1"/>
  <c r="H21" i="42" s="1"/>
  <c r="H22" i="42" s="1"/>
  <c r="H23" i="42" s="1"/>
  <c r="H24" i="42" s="1"/>
  <c r="H25" i="42" s="1"/>
  <c r="H26" i="42" s="1"/>
  <c r="H27" i="42" s="1"/>
  <c r="H28" i="42" s="1"/>
  <c r="H29" i="42" s="1"/>
  <c r="H30" i="42" s="1"/>
  <c r="H31" i="42" s="1"/>
  <c r="H32" i="42" s="1"/>
  <c r="H33" i="42" s="1"/>
  <c r="A12" i="41"/>
  <c r="A13" i="41" s="1"/>
  <c r="A14" i="41" s="1"/>
  <c r="A15" i="41" s="1"/>
  <c r="A16" i="41" s="1"/>
  <c r="A17" i="41" s="1"/>
  <c r="A18" i="41" s="1"/>
  <c r="A19" i="41" s="1"/>
  <c r="A20" i="41" s="1"/>
  <c r="A21" i="41" s="1"/>
  <c r="A22" i="41" s="1"/>
  <c r="A23" i="41" s="1"/>
  <c r="A24" i="41" s="1"/>
  <c r="A25" i="41" s="1"/>
  <c r="F45" i="41"/>
  <c r="E21" i="40"/>
  <c r="E18" i="40"/>
  <c r="E17" i="40"/>
  <c r="A28" i="40"/>
  <c r="A29" i="40"/>
  <c r="A30" i="40"/>
  <c r="A31" i="40"/>
  <c r="A32" i="40"/>
  <c r="A33" i="40"/>
  <c r="A34" i="40"/>
  <c r="I22" i="69"/>
  <c r="G50" i="113"/>
  <c r="G61" i="82"/>
  <c r="G62" i="82"/>
  <c r="G27" i="66"/>
  <c r="A28" i="66"/>
  <c r="A29" i="66"/>
  <c r="A30" i="66"/>
  <c r="A31" i="66"/>
  <c r="A32" i="66"/>
  <c r="A33" i="66"/>
  <c r="A34" i="66"/>
  <c r="A35" i="66"/>
  <c r="A36" i="66"/>
  <c r="A37" i="66"/>
  <c r="A38" i="66"/>
  <c r="G60" i="113"/>
  <c r="A77" i="113"/>
  <c r="A78" i="113"/>
  <c r="A79" i="113"/>
  <c r="A80" i="113"/>
  <c r="G89" i="113"/>
  <c r="D46" i="112"/>
  <c r="D27" i="112"/>
  <c r="A15" i="75"/>
  <c r="A16" i="75"/>
  <c r="G17" i="75"/>
  <c r="G21" i="111"/>
  <c r="A28" i="70"/>
  <c r="A29" i="70"/>
  <c r="A30" i="70"/>
  <c r="A31" i="70"/>
  <c r="A32" i="70"/>
  <c r="D29" i="70"/>
  <c r="A20" i="69"/>
  <c r="A21" i="69"/>
  <c r="A22" i="69"/>
  <c r="A23" i="69"/>
  <c r="A24" i="69"/>
  <c r="A25" i="69"/>
  <c r="E30" i="146"/>
  <c r="G72" i="113"/>
  <c r="A31" i="71"/>
  <c r="I17" i="69"/>
  <c r="E15" i="41"/>
  <c r="F15" i="41" s="1"/>
  <c r="D41" i="41"/>
  <c r="H17" i="75"/>
  <c r="H18" i="75"/>
  <c r="H19" i="75"/>
  <c r="H20" i="75"/>
  <c r="H21" i="75"/>
  <c r="A22" i="111"/>
  <c r="A23" i="111"/>
  <c r="G25" i="111"/>
  <c r="G23" i="111"/>
  <c r="G14" i="113"/>
  <c r="G27" i="45"/>
  <c r="A26" i="45"/>
  <c r="A27" i="45"/>
  <c r="G19" i="46"/>
  <c r="G67" i="113"/>
  <c r="A90" i="82"/>
  <c r="A91" i="82"/>
  <c r="A31" i="82"/>
  <c r="I24" i="69"/>
  <c r="A35" i="40"/>
  <c r="A36" i="40"/>
  <c r="A37" i="40"/>
  <c r="A38" i="40"/>
  <c r="A39" i="40"/>
  <c r="A40" i="40"/>
  <c r="A41" i="40"/>
  <c r="A42" i="40"/>
  <c r="A17" i="75"/>
  <c r="G65" i="82"/>
  <c r="G130" i="82"/>
  <c r="G136" i="82"/>
  <c r="G145" i="82"/>
  <c r="G60" i="82"/>
  <c r="G63" i="82"/>
  <c r="G153" i="82"/>
  <c r="D63" i="82"/>
  <c r="A81" i="113"/>
  <c r="A82" i="113"/>
  <c r="A83" i="113"/>
  <c r="G20" i="113"/>
  <c r="I25" i="69"/>
  <c r="A33" i="70"/>
  <c r="I11" i="69"/>
  <c r="A18" i="75"/>
  <c r="A19" i="75"/>
  <c r="A20" i="75"/>
  <c r="A21" i="75"/>
  <c r="I86" i="82"/>
  <c r="A24" i="111"/>
  <c r="A25" i="111"/>
  <c r="A26" i="111"/>
  <c r="A27" i="111"/>
  <c r="D11" i="112"/>
  <c r="G18" i="113"/>
  <c r="I100" i="82"/>
  <c r="A92" i="82"/>
  <c r="A93" i="82"/>
  <c r="A94" i="82"/>
  <c r="A95" i="82"/>
  <c r="A96" i="82"/>
  <c r="A97" i="82"/>
  <c r="A98" i="82"/>
  <c r="A99" i="82"/>
  <c r="A100" i="82"/>
  <c r="A101" i="82"/>
  <c r="I146" i="82"/>
  <c r="A32" i="82"/>
  <c r="I32" i="82"/>
  <c r="G23" i="66"/>
  <c r="A26" i="69"/>
  <c r="A27" i="69"/>
  <c r="I29" i="69"/>
  <c r="A45" i="40"/>
  <c r="G45" i="40"/>
  <c r="A84" i="113"/>
  <c r="A85" i="113"/>
  <c r="A86" i="113"/>
  <c r="A87" i="113"/>
  <c r="A88" i="113"/>
  <c r="A89" i="113"/>
  <c r="A90" i="113"/>
  <c r="A91" i="113"/>
  <c r="A92" i="113"/>
  <c r="A93" i="113"/>
  <c r="A94" i="113"/>
  <c r="A95" i="113"/>
  <c r="A96" i="113"/>
  <c r="A97" i="113"/>
  <c r="G142" i="82"/>
  <c r="G148" i="82"/>
  <c r="G151" i="82"/>
  <c r="G155" i="82"/>
  <c r="G21" i="75"/>
  <c r="G27" i="111"/>
  <c r="G74" i="113"/>
  <c r="G36" i="66"/>
  <c r="K19" i="22"/>
  <c r="G46" i="40"/>
  <c r="K33" i="2"/>
  <c r="A102" i="82"/>
  <c r="A103" i="82"/>
  <c r="I106" i="82"/>
  <c r="I48" i="82"/>
  <c r="A33" i="82"/>
  <c r="A34" i="82"/>
  <c r="A35" i="82"/>
  <c r="A28" i="69"/>
  <c r="A29" i="69"/>
  <c r="H11" i="41"/>
  <c r="H12" i="41" s="1"/>
  <c r="H13" i="41" s="1"/>
  <c r="H14" i="41" s="1"/>
  <c r="H15" i="41" s="1"/>
  <c r="H16" i="41" s="1"/>
  <c r="H17" i="41" s="1"/>
  <c r="H18" i="41" s="1"/>
  <c r="H19" i="41" s="1"/>
  <c r="H20" i="41" s="1"/>
  <c r="H21" i="41" s="1"/>
  <c r="H22" i="41" s="1"/>
  <c r="H23" i="41" s="1"/>
  <c r="H24" i="41" s="1"/>
  <c r="H25" i="41" s="1"/>
  <c r="H26" i="41" s="1"/>
  <c r="H27" i="41" s="1"/>
  <c r="H28" i="41" s="1"/>
  <c r="H29" i="41" s="1"/>
  <c r="H30" i="41" s="1"/>
  <c r="H31" i="41" s="1"/>
  <c r="H32" i="41" s="1"/>
  <c r="H33" i="41" s="1"/>
  <c r="H34" i="41" s="1"/>
  <c r="H35" i="41" s="1"/>
  <c r="H36" i="41" s="1"/>
  <c r="H37" i="41" s="1"/>
  <c r="H38" i="41" s="1"/>
  <c r="H39" i="41" s="1"/>
  <c r="H40" i="41" s="1"/>
  <c r="H41" i="41" s="1"/>
  <c r="H42" i="41" s="1"/>
  <c r="H43" i="41" s="1"/>
  <c r="H44" i="41" s="1"/>
  <c r="H45" i="41" s="1"/>
  <c r="H46" i="41" s="1"/>
  <c r="H47" i="41" s="1"/>
  <c r="H48" i="41" s="1"/>
  <c r="H49" i="41" s="1"/>
  <c r="H50" i="41" s="1"/>
  <c r="H51" i="41" s="1"/>
  <c r="H52" i="41" s="1"/>
  <c r="H53" i="41" s="1"/>
  <c r="H54" i="41" s="1"/>
  <c r="H55" i="41" s="1"/>
  <c r="H56" i="41" s="1"/>
  <c r="H57" i="41" s="1"/>
  <c r="H58" i="41" s="1"/>
  <c r="H59" i="41" s="1"/>
  <c r="H60" i="41" s="1"/>
  <c r="H61" i="41" s="1"/>
  <c r="H62" i="41" s="1"/>
  <c r="H63" i="41" s="1"/>
  <c r="H64" i="41" s="1"/>
  <c r="H65" i="41" s="1"/>
  <c r="H66" i="41" s="1"/>
  <c r="H67" i="41" s="1"/>
  <c r="H68" i="41" s="1"/>
  <c r="H69" i="41" s="1"/>
  <c r="H70" i="41" s="1"/>
  <c r="H71" i="41" s="1"/>
  <c r="H72" i="41" s="1"/>
  <c r="H73" i="41" s="1"/>
  <c r="B26" i="109"/>
  <c r="B15" i="109"/>
  <c r="B14" i="109"/>
  <c r="B6" i="109"/>
  <c r="A15" i="109"/>
  <c r="A16" i="109"/>
  <c r="A17" i="109"/>
  <c r="A18" i="109"/>
  <c r="A19" i="109"/>
  <c r="A20" i="109"/>
  <c r="A21" i="109"/>
  <c r="A22" i="109"/>
  <c r="A23" i="109"/>
  <c r="A24" i="109"/>
  <c r="A25" i="109"/>
  <c r="A26" i="109"/>
  <c r="E14" i="109"/>
  <c r="E15" i="109"/>
  <c r="E16" i="109"/>
  <c r="E17" i="109"/>
  <c r="E18" i="109"/>
  <c r="E19" i="109"/>
  <c r="E20" i="109"/>
  <c r="E21" i="109"/>
  <c r="E22" i="109"/>
  <c r="E23" i="109"/>
  <c r="E24" i="109"/>
  <c r="E25" i="109"/>
  <c r="E26" i="109"/>
  <c r="E27" i="109"/>
  <c r="E28" i="109"/>
  <c r="E29" i="109"/>
  <c r="E30" i="109"/>
  <c r="E31" i="109"/>
  <c r="E32" i="109"/>
  <c r="G15" i="22"/>
  <c r="E15" i="22"/>
  <c r="B16" i="26"/>
  <c r="B14" i="26"/>
  <c r="B5" i="26"/>
  <c r="A15" i="26"/>
  <c r="A16" i="26"/>
  <c r="E19" i="26"/>
  <c r="F14" i="26"/>
  <c r="F15" i="26"/>
  <c r="F16" i="26"/>
  <c r="F17" i="26" s="1"/>
  <c r="F18" i="26" s="1"/>
  <c r="F19" i="26" s="1"/>
  <c r="F20" i="26" s="1"/>
  <c r="G13" i="22"/>
  <c r="E13" i="22"/>
  <c r="B16" i="25"/>
  <c r="B14" i="25"/>
  <c r="B5" i="25"/>
  <c r="A15" i="25"/>
  <c r="A16" i="25" s="1"/>
  <c r="F14" i="25"/>
  <c r="F15" i="25" s="1"/>
  <c r="F16" i="25" s="1"/>
  <c r="F17" i="25" s="1"/>
  <c r="F18" i="25" s="1"/>
  <c r="F19" i="25" s="1"/>
  <c r="F20" i="25" s="1"/>
  <c r="F37" i="24"/>
  <c r="K18" i="24"/>
  <c r="K20" i="24"/>
  <c r="K30" i="24"/>
  <c r="K34" i="24"/>
  <c r="K19" i="24"/>
  <c r="A17" i="24"/>
  <c r="A18" i="24" s="1"/>
  <c r="A19" i="24" s="1"/>
  <c r="A20" i="24" s="1"/>
  <c r="M16" i="24"/>
  <c r="M17" i="24" s="1"/>
  <c r="M18" i="24" s="1"/>
  <c r="M19" i="24" s="1"/>
  <c r="M20" i="24" s="1"/>
  <c r="M21" i="24" s="1"/>
  <c r="M22" i="24" s="1"/>
  <c r="M23" i="24" s="1"/>
  <c r="M24" i="24" s="1"/>
  <c r="B26" i="136"/>
  <c r="B15" i="136"/>
  <c r="A15" i="136"/>
  <c r="A16" i="136"/>
  <c r="A17" i="136"/>
  <c r="A18" i="136"/>
  <c r="A19" i="136"/>
  <c r="A20" i="136"/>
  <c r="A21" i="136"/>
  <c r="A22" i="136"/>
  <c r="A23" i="136"/>
  <c r="A24" i="136"/>
  <c r="A25" i="136"/>
  <c r="A26" i="136"/>
  <c r="G14" i="136"/>
  <c r="G15" i="136"/>
  <c r="G16" i="136"/>
  <c r="G17" i="136"/>
  <c r="G18" i="136"/>
  <c r="G19" i="136"/>
  <c r="G20" i="136"/>
  <c r="G21" i="136"/>
  <c r="G22" i="136"/>
  <c r="G23" i="136"/>
  <c r="G24" i="136"/>
  <c r="G25" i="136"/>
  <c r="G26" i="136"/>
  <c r="G27" i="136"/>
  <c r="G28" i="136"/>
  <c r="G29" i="136"/>
  <c r="G30" i="136"/>
  <c r="G31" i="136"/>
  <c r="G32" i="136"/>
  <c r="B14" i="136"/>
  <c r="B5" i="136"/>
  <c r="B26" i="23"/>
  <c r="B15" i="23"/>
  <c r="B14" i="23"/>
  <c r="B5" i="23"/>
  <c r="A15" i="23"/>
  <c r="A16" i="23" s="1"/>
  <c r="A17" i="23" s="1"/>
  <c r="A18" i="23" s="1"/>
  <c r="A19" i="23" s="1"/>
  <c r="A20" i="23" s="1"/>
  <c r="A21" i="23" s="1"/>
  <c r="A22" i="23" s="1"/>
  <c r="A23" i="23" s="1"/>
  <c r="A24" i="23" s="1"/>
  <c r="A25" i="23" s="1"/>
  <c r="A26" i="23" s="1"/>
  <c r="I14" i="23"/>
  <c r="I15" i="23" s="1"/>
  <c r="I16" i="23" s="1"/>
  <c r="I17" i="23" s="1"/>
  <c r="I18" i="23" s="1"/>
  <c r="I19" i="23" s="1"/>
  <c r="I20" i="23" s="1"/>
  <c r="I21" i="23" s="1"/>
  <c r="I22" i="23" s="1"/>
  <c r="I23" i="23" s="1"/>
  <c r="I24" i="23" s="1"/>
  <c r="I25" i="23" s="1"/>
  <c r="I26" i="23" s="1"/>
  <c r="I27" i="23" s="1"/>
  <c r="I28" i="23" s="1"/>
  <c r="I29" i="23" s="1"/>
  <c r="I30" i="23" s="1"/>
  <c r="I31" i="23" s="1"/>
  <c r="I32" i="23" s="1"/>
  <c r="I33" i="23" s="1"/>
  <c r="I34" i="23" s="1"/>
  <c r="I35" i="23" s="1"/>
  <c r="I36" i="23" s="1"/>
  <c r="G27" i="2"/>
  <c r="E27" i="2"/>
  <c r="B16" i="13"/>
  <c r="B14" i="13"/>
  <c r="B5" i="13"/>
  <c r="A15" i="13"/>
  <c r="A16" i="13" s="1"/>
  <c r="F14" i="13"/>
  <c r="F15" i="13" s="1"/>
  <c r="F16" i="13" s="1"/>
  <c r="F17" i="13" s="1"/>
  <c r="F18" i="13" s="1"/>
  <c r="F19" i="13" s="1"/>
  <c r="F20" i="13" s="1"/>
  <c r="G25" i="2"/>
  <c r="E25" i="2"/>
  <c r="B16" i="3"/>
  <c r="B14" i="3"/>
  <c r="B5" i="3"/>
  <c r="A15" i="3"/>
  <c r="A16" i="3"/>
  <c r="D19" i="3"/>
  <c r="E14" i="3"/>
  <c r="E15" i="3"/>
  <c r="E16" i="3"/>
  <c r="E17" i="3"/>
  <c r="E18" i="3"/>
  <c r="E19" i="3"/>
  <c r="E20" i="3"/>
  <c r="K33" i="11"/>
  <c r="A16" i="11"/>
  <c r="A17" i="11" s="1"/>
  <c r="A18" i="11" s="1"/>
  <c r="A19" i="11" s="1"/>
  <c r="M15" i="11"/>
  <c r="M16" i="11"/>
  <c r="M17" i="11" s="1"/>
  <c r="M18" i="11" s="1"/>
  <c r="M19" i="11" s="1"/>
  <c r="M20" i="11" s="1"/>
  <c r="M21" i="11" s="1"/>
  <c r="M22" i="11" s="1"/>
  <c r="M23" i="11" s="1"/>
  <c r="A46" i="40"/>
  <c r="A47" i="40"/>
  <c r="G47" i="40"/>
  <c r="G87" i="113"/>
  <c r="K33" i="24"/>
  <c r="K29" i="24"/>
  <c r="A27" i="109"/>
  <c r="A28" i="109"/>
  <c r="A29" i="109"/>
  <c r="A30" i="109"/>
  <c r="A31" i="109"/>
  <c r="D28" i="109"/>
  <c r="E31" i="146"/>
  <c r="G73" i="113"/>
  <c r="A27" i="136"/>
  <c r="A28" i="136"/>
  <c r="A29" i="136"/>
  <c r="A30" i="136"/>
  <c r="A31" i="136"/>
  <c r="H34" i="23"/>
  <c r="D31" i="136"/>
  <c r="F31" i="136"/>
  <c r="D28" i="136"/>
  <c r="F28" i="136"/>
  <c r="K31" i="24"/>
  <c r="G78" i="113"/>
  <c r="G80" i="113"/>
  <c r="A104" i="82"/>
  <c r="A105" i="82"/>
  <c r="A106" i="82"/>
  <c r="A36" i="82"/>
  <c r="A37" i="82"/>
  <c r="A38" i="82"/>
  <c r="A39" i="82"/>
  <c r="A40" i="82"/>
  <c r="A41" i="82"/>
  <c r="A42" i="82"/>
  <c r="F30" i="41"/>
  <c r="F31" i="41"/>
  <c r="F35" i="41"/>
  <c r="F32" i="41"/>
  <c r="F39" i="41"/>
  <c r="D27" i="41"/>
  <c r="F34" i="41"/>
  <c r="F33" i="41"/>
  <c r="C19" i="26"/>
  <c r="A17" i="26"/>
  <c r="A18" i="26" s="1"/>
  <c r="A19" i="26" s="1"/>
  <c r="C19" i="25"/>
  <c r="J37" i="24"/>
  <c r="J39" i="24" s="1"/>
  <c r="J22" i="24"/>
  <c r="I37" i="24"/>
  <c r="I22" i="24"/>
  <c r="H37" i="24"/>
  <c r="H22" i="24"/>
  <c r="G37" i="24"/>
  <c r="G22" i="24"/>
  <c r="E37" i="24"/>
  <c r="K35" i="24"/>
  <c r="K17" i="24"/>
  <c r="E22" i="24"/>
  <c r="K32" i="24"/>
  <c r="D37" i="24"/>
  <c r="K28" i="24"/>
  <c r="D22" i="24"/>
  <c r="K16" i="24"/>
  <c r="F22" i="24"/>
  <c r="K24" i="24"/>
  <c r="C28" i="136"/>
  <c r="C31" i="136" s="1"/>
  <c r="A32" i="136"/>
  <c r="F28" i="23"/>
  <c r="F31" i="23" s="1"/>
  <c r="C28" i="23"/>
  <c r="C31" i="23" s="1"/>
  <c r="C19" i="13"/>
  <c r="C19" i="3"/>
  <c r="A17" i="3"/>
  <c r="A18" i="3"/>
  <c r="A19" i="3"/>
  <c r="J36" i="11"/>
  <c r="J38" i="11" s="1"/>
  <c r="I36" i="11"/>
  <c r="H36" i="11"/>
  <c r="H38" i="11" s="1"/>
  <c r="G36" i="11"/>
  <c r="F36" i="11"/>
  <c r="E36" i="11"/>
  <c r="K34" i="11"/>
  <c r="D36" i="11"/>
  <c r="B26" i="9"/>
  <c r="B15" i="9"/>
  <c r="B14" i="9"/>
  <c r="A15" i="9"/>
  <c r="A16" i="9" s="1"/>
  <c r="A17" i="9" s="1"/>
  <c r="A18" i="9" s="1"/>
  <c r="A19" i="9" s="1"/>
  <c r="A20" i="9" s="1"/>
  <c r="A21" i="9" s="1"/>
  <c r="A22" i="9" s="1"/>
  <c r="A23" i="9" s="1"/>
  <c r="A24" i="9" s="1"/>
  <c r="A25" i="9" s="1"/>
  <c r="A26" i="9" s="1"/>
  <c r="I14" i="9"/>
  <c r="I15" i="9" s="1"/>
  <c r="I16" i="9" s="1"/>
  <c r="I17" i="9" s="1"/>
  <c r="I18" i="9" s="1"/>
  <c r="I19" i="9" s="1"/>
  <c r="I20" i="9" s="1"/>
  <c r="I21" i="9" s="1"/>
  <c r="I22" i="9" s="1"/>
  <c r="I23" i="9" s="1"/>
  <c r="I24" i="9" s="1"/>
  <c r="I25" i="9" s="1"/>
  <c r="I26" i="9" s="1"/>
  <c r="I27" i="9" s="1"/>
  <c r="I28" i="9" s="1"/>
  <c r="I29" i="9" s="1"/>
  <c r="I30" i="9" s="1"/>
  <c r="I31" i="9" s="1"/>
  <c r="I32" i="9" s="1"/>
  <c r="I33" i="9" s="1"/>
  <c r="I34" i="9" s="1"/>
  <c r="I35" i="9" s="1"/>
  <c r="I36" i="9" s="1"/>
  <c r="G19" i="2"/>
  <c r="E19" i="2"/>
  <c r="B17" i="8"/>
  <c r="B15" i="8"/>
  <c r="B5" i="8"/>
  <c r="A16" i="8"/>
  <c r="A17" i="8"/>
  <c r="E20" i="8" s="1"/>
  <c r="I15" i="8"/>
  <c r="I16" i="8"/>
  <c r="I17" i="8" s="1"/>
  <c r="I18" i="8" s="1"/>
  <c r="I19" i="8" s="1"/>
  <c r="I20" i="8" s="1"/>
  <c r="I21" i="8" s="1"/>
  <c r="B26" i="7"/>
  <c r="B15" i="7"/>
  <c r="B14" i="7"/>
  <c r="B5" i="7"/>
  <c r="A15" i="7"/>
  <c r="A16" i="7" s="1"/>
  <c r="A17" i="7" s="1"/>
  <c r="A18" i="7" s="1"/>
  <c r="A19" i="7" s="1"/>
  <c r="A20" i="7" s="1"/>
  <c r="A21" i="7" s="1"/>
  <c r="A22" i="7" s="1"/>
  <c r="A23" i="7" s="1"/>
  <c r="A24" i="7" s="1"/>
  <c r="A25" i="7" s="1"/>
  <c r="A26" i="7" s="1"/>
  <c r="I14" i="7"/>
  <c r="I15" i="7" s="1"/>
  <c r="I16" i="7" s="1"/>
  <c r="I17" i="7" s="1"/>
  <c r="I18" i="7" s="1"/>
  <c r="I19" i="7" s="1"/>
  <c r="I20" i="7" s="1"/>
  <c r="I21" i="7" s="1"/>
  <c r="I22" i="7" s="1"/>
  <c r="I23" i="7" s="1"/>
  <c r="I24" i="7" s="1"/>
  <c r="I25" i="7" s="1"/>
  <c r="I26" i="7" s="1"/>
  <c r="I27" i="7" s="1"/>
  <c r="I28" i="7" s="1"/>
  <c r="I29" i="7" s="1"/>
  <c r="I30" i="7" s="1"/>
  <c r="I31" i="7" s="1"/>
  <c r="I32" i="7" s="1"/>
  <c r="B26" i="6"/>
  <c r="B15" i="6"/>
  <c r="B14" i="6"/>
  <c r="B5" i="6"/>
  <c r="A15" i="6"/>
  <c r="A16" i="6"/>
  <c r="A17" i="6"/>
  <c r="A18" i="6"/>
  <c r="A19" i="6"/>
  <c r="A20" i="6"/>
  <c r="A21" i="6"/>
  <c r="A22" i="6"/>
  <c r="A23" i="6"/>
  <c r="A24" i="6"/>
  <c r="A25" i="6"/>
  <c r="A26" i="6"/>
  <c r="G14" i="6"/>
  <c r="G15" i="6"/>
  <c r="G16" i="6"/>
  <c r="G17" i="6"/>
  <c r="G18" i="6"/>
  <c r="G19" i="6"/>
  <c r="G20" i="6"/>
  <c r="G21" i="6"/>
  <c r="G22" i="6"/>
  <c r="G23" i="6"/>
  <c r="G24" i="6"/>
  <c r="G25" i="6"/>
  <c r="G26" i="6"/>
  <c r="G27" i="6"/>
  <c r="G28" i="6"/>
  <c r="G29" i="6"/>
  <c r="G30" i="6"/>
  <c r="G31" i="6"/>
  <c r="G32" i="6"/>
  <c r="B26" i="5"/>
  <c r="B15" i="5"/>
  <c r="B14" i="5"/>
  <c r="B5" i="5"/>
  <c r="A15" i="5"/>
  <c r="A16" i="5"/>
  <c r="A17" i="5"/>
  <c r="A18" i="5"/>
  <c r="A19" i="5"/>
  <c r="A20" i="5"/>
  <c r="A21" i="5"/>
  <c r="A22" i="5"/>
  <c r="A23" i="5"/>
  <c r="A24" i="5"/>
  <c r="A25" i="5"/>
  <c r="A26" i="5"/>
  <c r="G14" i="5"/>
  <c r="G15" i="5"/>
  <c r="G16" i="5"/>
  <c r="G17" i="5"/>
  <c r="G18" i="5"/>
  <c r="G19" i="5"/>
  <c r="G20" i="5"/>
  <c r="G21" i="5"/>
  <c r="G22" i="5"/>
  <c r="G23" i="5"/>
  <c r="G24" i="5"/>
  <c r="G25" i="5"/>
  <c r="G26" i="5"/>
  <c r="G27" i="5"/>
  <c r="G28" i="5"/>
  <c r="G29" i="5"/>
  <c r="G30" i="5"/>
  <c r="G31" i="5"/>
  <c r="G32" i="5"/>
  <c r="B26" i="4"/>
  <c r="B15" i="4"/>
  <c r="B14" i="4"/>
  <c r="B5" i="4"/>
  <c r="A15" i="4"/>
  <c r="A16" i="4" s="1"/>
  <c r="A17" i="4" s="1"/>
  <c r="A18" i="4" s="1"/>
  <c r="A19" i="4" s="1"/>
  <c r="A20" i="4" s="1"/>
  <c r="A21" i="4" s="1"/>
  <c r="A22" i="4" s="1"/>
  <c r="A23" i="4" s="1"/>
  <c r="A24" i="4" s="1"/>
  <c r="A25" i="4" s="1"/>
  <c r="A26" i="4" s="1"/>
  <c r="I14" i="4"/>
  <c r="I15" i="4" s="1"/>
  <c r="I16" i="4" s="1"/>
  <c r="I17" i="4" s="1"/>
  <c r="I18" i="4" s="1"/>
  <c r="I19" i="4" s="1"/>
  <c r="I20" i="4" s="1"/>
  <c r="I21" i="4" s="1"/>
  <c r="I22" i="4" s="1"/>
  <c r="I23" i="4" s="1"/>
  <c r="I24" i="4" s="1"/>
  <c r="I25" i="4" s="1"/>
  <c r="I26" i="4" s="1"/>
  <c r="I27" i="4" s="1"/>
  <c r="I28" i="4" s="1"/>
  <c r="I29" i="4" s="1"/>
  <c r="I30" i="4" s="1"/>
  <c r="I31" i="4" s="1"/>
  <c r="I32" i="4" s="1"/>
  <c r="A48" i="40"/>
  <c r="A49" i="40"/>
  <c r="G91" i="113"/>
  <c r="I38" i="11"/>
  <c r="D38" i="11"/>
  <c r="A27" i="5"/>
  <c r="A28" i="5"/>
  <c r="A29" i="5"/>
  <c r="A30" i="5"/>
  <c r="A31" i="5"/>
  <c r="D28" i="5"/>
  <c r="D31" i="5"/>
  <c r="F28" i="5"/>
  <c r="A27" i="6"/>
  <c r="A28" i="6"/>
  <c r="A29" i="6"/>
  <c r="A30" i="6"/>
  <c r="A31" i="6"/>
  <c r="D31" i="6"/>
  <c r="D28" i="6"/>
  <c r="F28" i="6"/>
  <c r="F31" i="6"/>
  <c r="E28" i="5"/>
  <c r="E31" i="5"/>
  <c r="I13" i="2"/>
  <c r="A20" i="3"/>
  <c r="K25" i="2"/>
  <c r="A32" i="109"/>
  <c r="G11" i="38"/>
  <c r="G65" i="113"/>
  <c r="C28" i="5"/>
  <c r="C31" i="5"/>
  <c r="A43" i="82"/>
  <c r="A44" i="82"/>
  <c r="A45" i="82"/>
  <c r="A46" i="82"/>
  <c r="I49" i="82"/>
  <c r="I39" i="82"/>
  <c r="A107" i="82"/>
  <c r="A108" i="82"/>
  <c r="G34" i="66"/>
  <c r="H39" i="24"/>
  <c r="F28" i="9"/>
  <c r="F31" i="9" s="1"/>
  <c r="F36" i="9" s="1"/>
  <c r="I21" i="2" s="1"/>
  <c r="C28" i="9"/>
  <c r="C31" i="9" s="1"/>
  <c r="C20" i="8"/>
  <c r="F28" i="7"/>
  <c r="F31" i="7" s="1"/>
  <c r="I17" i="2" s="1"/>
  <c r="E61" i="40" s="1"/>
  <c r="C28" i="7"/>
  <c r="C31" i="7" s="1"/>
  <c r="E28" i="6"/>
  <c r="E31" i="6"/>
  <c r="I15" i="2"/>
  <c r="C28" i="6"/>
  <c r="C31" i="6"/>
  <c r="F28" i="4"/>
  <c r="F31" i="4" s="1"/>
  <c r="I11" i="2" s="1"/>
  <c r="E59" i="40" s="1"/>
  <c r="C28" i="4"/>
  <c r="C31" i="4" s="1"/>
  <c r="G49" i="40"/>
  <c r="A50" i="40"/>
  <c r="A51" i="40"/>
  <c r="A52" i="40"/>
  <c r="I23" i="69"/>
  <c r="G55" i="113"/>
  <c r="G97" i="113"/>
  <c r="G95" i="113"/>
  <c r="A32" i="6"/>
  <c r="K15" i="2"/>
  <c r="A47" i="82"/>
  <c r="A48" i="82"/>
  <c r="A109" i="82"/>
  <c r="A110" i="82"/>
  <c r="I16" i="114"/>
  <c r="A32" i="5"/>
  <c r="K13" i="2"/>
  <c r="I110" i="82"/>
  <c r="G38" i="66"/>
  <c r="A53" i="40"/>
  <c r="A54" i="40"/>
  <c r="A55" i="40"/>
  <c r="A56" i="40"/>
  <c r="G58" i="40"/>
  <c r="G56" i="40"/>
  <c r="G22" i="113"/>
  <c r="G76" i="113"/>
  <c r="G19" i="111"/>
  <c r="A49" i="82"/>
  <c r="A57" i="40"/>
  <c r="A58" i="40"/>
  <c r="A50" i="82"/>
  <c r="I50" i="82"/>
  <c r="I52" i="82"/>
  <c r="C28" i="109"/>
  <c r="C31" i="109" s="1"/>
  <c r="E11" i="38" s="1"/>
  <c r="C19" i="146" s="1"/>
  <c r="C21" i="146" s="1"/>
  <c r="A59" i="40"/>
  <c r="A60" i="40"/>
  <c r="A61" i="40"/>
  <c r="A62" i="40"/>
  <c r="A63" i="40"/>
  <c r="A64" i="40"/>
  <c r="A65" i="40"/>
  <c r="A66" i="40"/>
  <c r="I108" i="82"/>
  <c r="A51" i="82"/>
  <c r="A52" i="82"/>
  <c r="A53" i="82"/>
  <c r="A54" i="82"/>
  <c r="A55" i="82"/>
  <c r="G66" i="40"/>
  <c r="A67" i="40"/>
  <c r="A68" i="40"/>
  <c r="G68" i="40"/>
  <c r="A56" i="82"/>
  <c r="I85" i="82"/>
  <c r="G25" i="66"/>
  <c r="G48" i="40"/>
  <c r="A57" i="82"/>
  <c r="A58" i="82"/>
  <c r="A59" i="82"/>
  <c r="A60" i="82"/>
  <c r="A61" i="82"/>
  <c r="A62" i="82"/>
  <c r="I65" i="82"/>
  <c r="A63" i="82"/>
  <c r="I63" i="82"/>
  <c r="A64" i="82"/>
  <c r="A65" i="82"/>
  <c r="I130" i="82"/>
  <c r="I153" i="82"/>
  <c r="C27" i="71"/>
  <c r="C30" i="71" s="1"/>
  <c r="G17" i="69" s="1"/>
  <c r="B44" i="112"/>
  <c r="E13" i="112"/>
  <c r="E14" i="112"/>
  <c r="E15" i="112"/>
  <c r="E16" i="112"/>
  <c r="E17" i="112"/>
  <c r="E18" i="112"/>
  <c r="E19" i="112"/>
  <c r="E20" i="112"/>
  <c r="E21" i="112"/>
  <c r="E22" i="112"/>
  <c r="E23" i="112"/>
  <c r="E24" i="112"/>
  <c r="E25" i="112"/>
  <c r="E26" i="112"/>
  <c r="E27" i="112"/>
  <c r="E28" i="112"/>
  <c r="E33" i="112"/>
  <c r="E34" i="112"/>
  <c r="E35" i="112"/>
  <c r="E36" i="112"/>
  <c r="E37" i="112"/>
  <c r="E38" i="112"/>
  <c r="E39" i="112"/>
  <c r="E40" i="112"/>
  <c r="E41" i="112"/>
  <c r="E42" i="112"/>
  <c r="E43" i="112"/>
  <c r="E44" i="112"/>
  <c r="E45" i="112"/>
  <c r="E46" i="112"/>
  <c r="E47" i="112"/>
  <c r="E48" i="112"/>
  <c r="E49" i="112"/>
  <c r="E50" i="112"/>
  <c r="E51" i="112"/>
  <c r="E52" i="112"/>
  <c r="E53" i="112"/>
  <c r="E22" i="150"/>
  <c r="E58" i="150" s="1"/>
  <c r="E42" i="150"/>
  <c r="E38" i="150"/>
  <c r="E54" i="150"/>
  <c r="E53" i="150"/>
  <c r="E51" i="150"/>
  <c r="E50" i="150"/>
  <c r="E49" i="150"/>
  <c r="E48" i="150"/>
  <c r="E47" i="150"/>
  <c r="E46" i="150"/>
  <c r="E45" i="150"/>
  <c r="E44" i="150"/>
  <c r="E43" i="150"/>
  <c r="E39" i="150"/>
  <c r="E23" i="150"/>
  <c r="I21" i="34"/>
  <c r="C25" i="146"/>
  <c r="A33" i="112"/>
  <c r="A34" i="112"/>
  <c r="A35" i="112"/>
  <c r="A36" i="112"/>
  <c r="A37" i="112"/>
  <c r="A38" i="112"/>
  <c r="A39" i="112"/>
  <c r="A40" i="112"/>
  <c r="A41" i="112"/>
  <c r="A42" i="112"/>
  <c r="A43" i="112"/>
  <c r="A44" i="112"/>
  <c r="A45" i="112"/>
  <c r="A46" i="112"/>
  <c r="A47" i="112"/>
  <c r="A48" i="112"/>
  <c r="A49" i="112"/>
  <c r="A50" i="112"/>
  <c r="A51" i="112"/>
  <c r="A52" i="112"/>
  <c r="A53" i="112"/>
  <c r="D40" i="112"/>
  <c r="D48" i="112"/>
  <c r="D52" i="112"/>
  <c r="G33" i="114"/>
  <c r="G31" i="114"/>
  <c r="G29" i="114"/>
  <c r="G27" i="114"/>
  <c r="G25" i="114"/>
  <c r="G36" i="114"/>
  <c r="G38" i="114"/>
  <c r="G40" i="114"/>
  <c r="E34" i="66"/>
  <c r="C15" i="135"/>
  <c r="D15" i="135"/>
  <c r="C29" i="70"/>
  <c r="C32" i="70" s="1"/>
  <c r="G11" i="69" s="1"/>
  <c r="D16" i="159"/>
  <c r="E16" i="159"/>
  <c r="F12" i="42"/>
  <c r="G27" i="82" l="1"/>
  <c r="E47" i="82" s="1"/>
  <c r="A14" i="150"/>
  <c r="F13" i="150"/>
  <c r="I15" i="34"/>
  <c r="I13" i="22"/>
  <c r="A14" i="22"/>
  <c r="A15" i="22" s="1"/>
  <c r="E28" i="23"/>
  <c r="H28" i="23"/>
  <c r="A27" i="23"/>
  <c r="A28" i="23" s="1"/>
  <c r="A29" i="23" s="1"/>
  <c r="A30" i="23" s="1"/>
  <c r="A31" i="23" s="1"/>
  <c r="E31" i="23"/>
  <c r="E28" i="136"/>
  <c r="E31" i="136" s="1"/>
  <c r="F34" i="23" s="1"/>
  <c r="F36" i="23" s="1"/>
  <c r="I11" i="22" s="1"/>
  <c r="C68" i="146" s="1"/>
  <c r="D39" i="24"/>
  <c r="E39" i="24"/>
  <c r="I39" i="24"/>
  <c r="A21" i="24"/>
  <c r="A22" i="24" s="1"/>
  <c r="L22" i="24"/>
  <c r="G39" i="24"/>
  <c r="K37" i="24"/>
  <c r="K22" i="24"/>
  <c r="K22" i="152"/>
  <c r="K37" i="152"/>
  <c r="D39" i="152"/>
  <c r="G39" i="152"/>
  <c r="L22" i="152"/>
  <c r="A21" i="152"/>
  <c r="A22" i="152" s="1"/>
  <c r="I39" i="152"/>
  <c r="E39" i="152"/>
  <c r="H39" i="152"/>
  <c r="E19" i="25"/>
  <c r="A17" i="25"/>
  <c r="A18" i="25" s="1"/>
  <c r="A19" i="25" s="1"/>
  <c r="A20" i="26"/>
  <c r="K15" i="22"/>
  <c r="I15" i="22"/>
  <c r="I17" i="22"/>
  <c r="I25" i="2"/>
  <c r="H28" i="4"/>
  <c r="E31" i="4"/>
  <c r="E28" i="4"/>
  <c r="A27" i="4"/>
  <c r="A28" i="4" s="1"/>
  <c r="A29" i="4" s="1"/>
  <c r="A30" i="4" s="1"/>
  <c r="A31" i="4" s="1"/>
  <c r="A27" i="9"/>
  <c r="A28" i="9" s="1"/>
  <c r="A29" i="9" s="1"/>
  <c r="A30" i="9" s="1"/>
  <c r="A31" i="9" s="1"/>
  <c r="E31" i="9"/>
  <c r="E28" i="9"/>
  <c r="H28" i="9"/>
  <c r="K21" i="10"/>
  <c r="K36" i="10"/>
  <c r="D38" i="10"/>
  <c r="L21" i="10"/>
  <c r="A20" i="10"/>
  <c r="A21" i="10" s="1"/>
  <c r="J38" i="10"/>
  <c r="F38" i="10"/>
  <c r="G38" i="10"/>
  <c r="I38" i="10"/>
  <c r="E38" i="11"/>
  <c r="G38" i="11"/>
  <c r="A20" i="11"/>
  <c r="A21" i="11" s="1"/>
  <c r="L21" i="11"/>
  <c r="F38" i="11"/>
  <c r="K21" i="11"/>
  <c r="K38" i="11" s="1"/>
  <c r="E19" i="13"/>
  <c r="A17" i="13"/>
  <c r="A18" i="13" s="1"/>
  <c r="A19" i="13" s="1"/>
  <c r="A18" i="8"/>
  <c r="A19" i="8" s="1"/>
  <c r="A20" i="8" s="1"/>
  <c r="H20" i="8"/>
  <c r="I19" i="2"/>
  <c r="E62" i="40" s="1"/>
  <c r="E31" i="7"/>
  <c r="H28" i="7"/>
  <c r="A27" i="7"/>
  <c r="A28" i="7" s="1"/>
  <c r="A29" i="7" s="1"/>
  <c r="A30" i="7" s="1"/>
  <c r="A31" i="7" s="1"/>
  <c r="E28" i="7"/>
  <c r="A18" i="2"/>
  <c r="A19" i="2" s="1"/>
  <c r="G61" i="40"/>
  <c r="G9" i="22"/>
  <c r="I27" i="2"/>
  <c r="E64" i="40" s="1"/>
  <c r="D26" i="158"/>
  <c r="D28" i="158"/>
  <c r="E9" i="22"/>
  <c r="B5" i="66"/>
  <c r="B5" i="69"/>
  <c r="B5" i="34"/>
  <c r="B5" i="114"/>
  <c r="B5" i="75"/>
  <c r="B5" i="2"/>
  <c r="C26" i="156"/>
  <c r="B5" i="22"/>
  <c r="B5" i="82"/>
  <c r="I87" i="82"/>
  <c r="I35" i="2"/>
  <c r="E52" i="40" s="1"/>
  <c r="E58" i="40" s="1"/>
  <c r="C61" i="146"/>
  <c r="K38" i="10"/>
  <c r="I29" i="2"/>
  <c r="E65" i="40" s="1"/>
  <c r="E38" i="41"/>
  <c r="F38" i="41" s="1"/>
  <c r="E13" i="34"/>
  <c r="E17" i="34" s="1"/>
  <c r="G13" i="34"/>
  <c r="G17" i="34" s="1"/>
  <c r="I11" i="34"/>
  <c r="K39" i="152"/>
  <c r="F39" i="24"/>
  <c r="G17" i="157"/>
  <c r="H17" i="157" s="1"/>
  <c r="D25" i="158"/>
  <c r="D20" i="158"/>
  <c r="C20" i="157"/>
  <c r="C28" i="157"/>
  <c r="C19" i="157"/>
  <c r="C21" i="157"/>
  <c r="C23" i="157"/>
  <c r="C18" i="157"/>
  <c r="C25" i="157"/>
  <c r="C22" i="157"/>
  <c r="C27" i="157"/>
  <c r="C24" i="157"/>
  <c r="C26" i="157"/>
  <c r="B5" i="45"/>
  <c r="G26" i="156"/>
  <c r="G25" i="156"/>
  <c r="G27" i="156"/>
  <c r="G24" i="156"/>
  <c r="G23" i="156"/>
  <c r="G30" i="156"/>
  <c r="G22" i="156"/>
  <c r="G29" i="156"/>
  <c r="G21" i="156"/>
  <c r="G28" i="156"/>
  <c r="G20" i="156"/>
  <c r="F29" i="156"/>
  <c r="F25" i="156"/>
  <c r="F21" i="156"/>
  <c r="F28" i="156"/>
  <c r="F24" i="156"/>
  <c r="F20" i="156"/>
  <c r="F31" i="156" s="1"/>
  <c r="F27" i="156"/>
  <c r="F23" i="156"/>
  <c r="F30" i="156"/>
  <c r="F26" i="156"/>
  <c r="F22" i="156"/>
  <c r="C52" i="169"/>
  <c r="E43" i="40"/>
  <c r="E45" i="40" s="1"/>
  <c r="F16" i="42"/>
  <c r="A16" i="42"/>
  <c r="A17" i="42" s="1"/>
  <c r="A18" i="42" s="1"/>
  <c r="A19" i="42" s="1"/>
  <c r="A20" i="42" s="1"/>
  <c r="A21" i="42" s="1"/>
  <c r="A22" i="42" s="1"/>
  <c r="A23" i="42" s="1"/>
  <c r="A24" i="42" s="1"/>
  <c r="G44" i="40"/>
  <c r="F21" i="42"/>
  <c r="E20" i="40"/>
  <c r="E20" i="41"/>
  <c r="F20" i="41" s="1"/>
  <c r="F27" i="41" s="1"/>
  <c r="A26" i="41"/>
  <c r="A27" i="41" s="1"/>
  <c r="G27" i="41"/>
  <c r="F37" i="41"/>
  <c r="F41" i="41" s="1"/>
  <c r="E24" i="40"/>
  <c r="E67" i="41"/>
  <c r="E60" i="150"/>
  <c r="C50" i="82"/>
  <c r="D49" i="82" s="1"/>
  <c r="G49" i="82" s="1"/>
  <c r="D43" i="41"/>
  <c r="D47" i="41" s="1"/>
  <c r="E15" i="40" s="1"/>
  <c r="A15" i="150" l="1"/>
  <c r="F14" i="150"/>
  <c r="A16" i="22"/>
  <c r="A17" i="22" s="1"/>
  <c r="A32" i="23"/>
  <c r="A33" i="23" s="1"/>
  <c r="A34" i="23" s="1"/>
  <c r="A35" i="23" s="1"/>
  <c r="A36" i="23" s="1"/>
  <c r="K11" i="22" s="1"/>
  <c r="K39" i="24"/>
  <c r="A23" i="24"/>
  <c r="A24" i="24" s="1"/>
  <c r="A23" i="152"/>
  <c r="A24" i="152" s="1"/>
  <c r="A20" i="25"/>
  <c r="K13" i="22"/>
  <c r="K11" i="2"/>
  <c r="A32" i="4"/>
  <c r="I31" i="2"/>
  <c r="C75" i="146"/>
  <c r="C12" i="146" s="1"/>
  <c r="A32" i="9"/>
  <c r="A33" i="9" s="1"/>
  <c r="A34" i="9" s="1"/>
  <c r="A35" i="9" s="1"/>
  <c r="A36" i="9" s="1"/>
  <c r="K21" i="2" s="1"/>
  <c r="A22" i="10"/>
  <c r="A23" i="10" s="1"/>
  <c r="A22" i="11"/>
  <c r="A23" i="11" s="1"/>
  <c r="A20" i="13"/>
  <c r="K27" i="2"/>
  <c r="E66" i="40"/>
  <c r="G31" i="156"/>
  <c r="E41" i="41"/>
  <c r="A21" i="8"/>
  <c r="K19" i="2"/>
  <c r="K17" i="2"/>
  <c r="A32" i="7"/>
  <c r="A20" i="2"/>
  <c r="A21" i="2" s="1"/>
  <c r="G62" i="40"/>
  <c r="B119" i="82"/>
  <c r="B74" i="82"/>
  <c r="E27" i="41"/>
  <c r="E43" i="41" s="1"/>
  <c r="E47" i="41" s="1"/>
  <c r="I13" i="34"/>
  <c r="I17" i="34" s="1"/>
  <c r="C24" i="146" s="1"/>
  <c r="C26" i="146" s="1"/>
  <c r="F18" i="157"/>
  <c r="G18" i="157"/>
  <c r="E19" i="156"/>
  <c r="H19" i="156" s="1"/>
  <c r="F26" i="42"/>
  <c r="F30" i="42" s="1"/>
  <c r="E26" i="42"/>
  <c r="E30" i="42" s="1"/>
  <c r="A25" i="42"/>
  <c r="A26" i="42" s="1"/>
  <c r="G26" i="42"/>
  <c r="E27" i="40"/>
  <c r="E50" i="113" s="1"/>
  <c r="F43" i="41"/>
  <c r="F47" i="41" s="1"/>
  <c r="A28" i="41"/>
  <c r="A29" i="41" s="1"/>
  <c r="A30" i="41" s="1"/>
  <c r="E15" i="45"/>
  <c r="D47" i="82"/>
  <c r="D48" i="82"/>
  <c r="G48" i="82" s="1"/>
  <c r="G52" i="82" s="1"/>
  <c r="G85" i="82" s="1"/>
  <c r="G97" i="82" s="1"/>
  <c r="E25" i="45" l="1"/>
  <c r="E27" i="45" s="1"/>
  <c r="A16" i="150"/>
  <c r="F15" i="150"/>
  <c r="A18" i="22"/>
  <c r="A19" i="22" s="1"/>
  <c r="H36" i="23"/>
  <c r="H36" i="9"/>
  <c r="L36" i="11"/>
  <c r="E23" i="156"/>
  <c r="H23" i="156" s="1"/>
  <c r="E26" i="156"/>
  <c r="H26" i="156" s="1"/>
  <c r="E20" i="156"/>
  <c r="H20" i="156" s="1"/>
  <c r="E30" i="156"/>
  <c r="H30" i="156" s="1"/>
  <c r="E25" i="156"/>
  <c r="H25" i="156" s="1"/>
  <c r="E21" i="156"/>
  <c r="H21" i="156" s="1"/>
  <c r="E28" i="156"/>
  <c r="H28" i="156" s="1"/>
  <c r="E24" i="156"/>
  <c r="H24" i="156" s="1"/>
  <c r="E27" i="156"/>
  <c r="H27" i="156" s="1"/>
  <c r="E22" i="156"/>
  <c r="H22" i="156" s="1"/>
  <c r="E29" i="156"/>
  <c r="H29" i="156" s="1"/>
  <c r="A22" i="2"/>
  <c r="A23" i="2" s="1"/>
  <c r="A24" i="2" s="1"/>
  <c r="A25" i="2" s="1"/>
  <c r="E61" i="146"/>
  <c r="H18" i="157"/>
  <c r="A27" i="42"/>
  <c r="A28" i="42" s="1"/>
  <c r="A29" i="42" s="1"/>
  <c r="A30" i="42" s="1"/>
  <c r="E22" i="69"/>
  <c r="A31" i="41"/>
  <c r="A32" i="41" s="1"/>
  <c r="A33" i="41" s="1"/>
  <c r="A34" i="41" s="1"/>
  <c r="A35" i="41" s="1"/>
  <c r="A36" i="41" s="1"/>
  <c r="A37" i="41" s="1"/>
  <c r="A38" i="41" s="1"/>
  <c r="A39" i="41" s="1"/>
  <c r="A40" i="41" s="1"/>
  <c r="A41" i="41" s="1"/>
  <c r="D50" i="82"/>
  <c r="G47" i="82"/>
  <c r="G50" i="82" s="1"/>
  <c r="G108" i="82" s="1"/>
  <c r="E36" i="66" l="1"/>
  <c r="E38" i="66" s="1"/>
  <c r="E65" i="113" s="1"/>
  <c r="E19" i="46"/>
  <c r="E21" i="46" s="1"/>
  <c r="I33" i="2"/>
  <c r="I37" i="2" s="1"/>
  <c r="I19" i="22"/>
  <c r="I21" i="22" s="1"/>
  <c r="E46" i="40"/>
  <c r="E47" i="40" s="1"/>
  <c r="A17" i="150"/>
  <c r="F16" i="150"/>
  <c r="A20" i="22"/>
  <c r="A21" i="22" s="1"/>
  <c r="K21" i="22"/>
  <c r="K23" i="22"/>
  <c r="K25" i="22"/>
  <c r="L39" i="24"/>
  <c r="L37" i="24"/>
  <c r="L39" i="152"/>
  <c r="L37" i="152"/>
  <c r="L38" i="10"/>
  <c r="L36" i="10"/>
  <c r="L38" i="11"/>
  <c r="H31" i="156"/>
  <c r="E31" i="156"/>
  <c r="A26" i="2"/>
  <c r="A27" i="2" s="1"/>
  <c r="K35" i="2"/>
  <c r="F19" i="157"/>
  <c r="G19" i="157"/>
  <c r="G30" i="42"/>
  <c r="G30" i="40"/>
  <c r="A31" i="42"/>
  <c r="A32" i="42" s="1"/>
  <c r="A33" i="42" s="1"/>
  <c r="G41" i="41"/>
  <c r="A42" i="41"/>
  <c r="A43" i="41" s="1"/>
  <c r="G43" i="41"/>
  <c r="I41" i="2"/>
  <c r="I39" i="2"/>
  <c r="E23" i="46"/>
  <c r="E25" i="46" l="1"/>
  <c r="I25" i="22"/>
  <c r="C71" i="146" s="1"/>
  <c r="I23" i="22"/>
  <c r="C70" i="146" s="1"/>
  <c r="A18" i="150"/>
  <c r="F17" i="150"/>
  <c r="E69" i="146"/>
  <c r="A22" i="22"/>
  <c r="A23" i="22" s="1"/>
  <c r="A28" i="2"/>
  <c r="A29" i="2" s="1"/>
  <c r="G64" i="40"/>
  <c r="H19" i="157"/>
  <c r="A44" i="41"/>
  <c r="A45" i="41" s="1"/>
  <c r="A46" i="41" s="1"/>
  <c r="A47" i="41" s="1"/>
  <c r="E27" i="46"/>
  <c r="E93" i="113" s="1"/>
  <c r="C64" i="146"/>
  <c r="C78" i="146" s="1"/>
  <c r="C15" i="146" s="1"/>
  <c r="E85" i="113" s="1"/>
  <c r="E55" i="40"/>
  <c r="C69" i="146"/>
  <c r="C72" i="146" s="1"/>
  <c r="I27" i="22"/>
  <c r="C62" i="146"/>
  <c r="I43" i="2"/>
  <c r="I45" i="2" s="1"/>
  <c r="G13" i="69" s="1"/>
  <c r="E54" i="40"/>
  <c r="C63" i="146"/>
  <c r="C77" i="146" s="1"/>
  <c r="C14" i="146" s="1"/>
  <c r="E83" i="113" s="1"/>
  <c r="A19" i="150" l="1"/>
  <c r="F18" i="150"/>
  <c r="A24" i="22"/>
  <c r="A25" i="22" s="1"/>
  <c r="E70" i="146"/>
  <c r="G65" i="40"/>
  <c r="A30" i="2"/>
  <c r="A31" i="2" s="1"/>
  <c r="A32" i="2" s="1"/>
  <c r="A33" i="2" s="1"/>
  <c r="K31" i="2"/>
  <c r="F20" i="157"/>
  <c r="G20" i="157"/>
  <c r="G47" i="41"/>
  <c r="G15" i="40"/>
  <c r="A48" i="41"/>
  <c r="A49" i="41" s="1"/>
  <c r="A50" i="41" s="1"/>
  <c r="A51" i="41" s="1"/>
  <c r="A52" i="41" s="1"/>
  <c r="G15" i="69"/>
  <c r="G19" i="69"/>
  <c r="C76" i="146"/>
  <c r="C65" i="146"/>
  <c r="E87" i="113"/>
  <c r="E56" i="40"/>
  <c r="E68" i="40" s="1"/>
  <c r="A20" i="150" l="1"/>
  <c r="F19" i="150"/>
  <c r="E71" i="146"/>
  <c r="A26" i="22"/>
  <c r="A27" i="22" s="1"/>
  <c r="A28" i="22" s="1"/>
  <c r="A29" i="22" s="1"/>
  <c r="K27" i="22"/>
  <c r="A34" i="2"/>
  <c r="A35" i="2" s="1"/>
  <c r="K37" i="2"/>
  <c r="K39" i="2"/>
  <c r="K41" i="2"/>
  <c r="H20" i="157"/>
  <c r="G17" i="40"/>
  <c r="A53" i="41"/>
  <c r="C30" i="146"/>
  <c r="E72" i="113"/>
  <c r="E71" i="113"/>
  <c r="C29" i="146"/>
  <c r="E25" i="66"/>
  <c r="E27" i="66" s="1"/>
  <c r="E60" i="113" s="1"/>
  <c r="E48" i="40"/>
  <c r="E49" i="40" s="1"/>
  <c r="C79" i="146"/>
  <c r="C13" i="146"/>
  <c r="C16" i="146" s="1"/>
  <c r="E47" i="113" s="1"/>
  <c r="A21" i="150" l="1"/>
  <c r="F20" i="150"/>
  <c r="A36" i="2"/>
  <c r="A37" i="2" s="1"/>
  <c r="G52" i="40"/>
  <c r="F21" i="157"/>
  <c r="G21" i="157"/>
  <c r="G18" i="40"/>
  <c r="A54" i="41"/>
  <c r="E52" i="113"/>
  <c r="E12" i="113" s="1"/>
  <c r="E67" i="113"/>
  <c r="E18" i="113" s="1"/>
  <c r="E23" i="69"/>
  <c r="E25" i="69" s="1"/>
  <c r="E29" i="69" s="1"/>
  <c r="E55" i="113"/>
  <c r="E57" i="113" s="1"/>
  <c r="E14" i="113" s="1"/>
  <c r="E62" i="113"/>
  <c r="E16" i="113" s="1"/>
  <c r="A22" i="150" l="1"/>
  <c r="F21" i="150"/>
  <c r="E62" i="146"/>
  <c r="A38" i="2"/>
  <c r="A39" i="2" s="1"/>
  <c r="H21" i="157"/>
  <c r="G19" i="40"/>
  <c r="A55" i="41"/>
  <c r="C31" i="146"/>
  <c r="C32" i="146" s="1"/>
  <c r="C36" i="146" s="1"/>
  <c r="G88" i="82" s="1"/>
  <c r="E73" i="113"/>
  <c r="E74" i="113" s="1"/>
  <c r="A23" i="150" l="1"/>
  <c r="F22" i="150"/>
  <c r="A40" i="2"/>
  <c r="A41" i="2" s="1"/>
  <c r="E63" i="146"/>
  <c r="G54" i="40"/>
  <c r="F22" i="157"/>
  <c r="G22" i="157"/>
  <c r="A56" i="41"/>
  <c r="G20" i="40"/>
  <c r="G99" i="82"/>
  <c r="G91" i="82"/>
  <c r="G100" i="82" s="1"/>
  <c r="A24" i="150" l="1"/>
  <c r="F23" i="150"/>
  <c r="A42" i="2"/>
  <c r="A43" i="2" s="1"/>
  <c r="E64" i="146"/>
  <c r="G55" i="40"/>
  <c r="K43" i="2"/>
  <c r="H22" i="157"/>
  <c r="A57" i="41"/>
  <c r="A58" i="41" s="1"/>
  <c r="A59" i="41" s="1"/>
  <c r="A60" i="41" s="1"/>
  <c r="A61" i="41" s="1"/>
  <c r="A62" i="41" s="1"/>
  <c r="G21" i="40"/>
  <c r="G103" i="82"/>
  <c r="G106" i="82" s="1"/>
  <c r="G110" i="82" s="1"/>
  <c r="A25" i="150" l="1"/>
  <c r="F24" i="150"/>
  <c r="A63" i="41"/>
  <c r="A64" i="41" s="1"/>
  <c r="A65" i="41" s="1"/>
  <c r="A66" i="41" s="1"/>
  <c r="A67" i="41" s="1"/>
  <c r="A68" i="41" s="1"/>
  <c r="A69" i="41" s="1"/>
  <c r="A70" i="41" s="1"/>
  <c r="A71" i="41" s="1"/>
  <c r="A72" i="41" s="1"/>
  <c r="A73" i="41" s="1"/>
  <c r="G22" i="40"/>
  <c r="K45" i="2"/>
  <c r="A44" i="2"/>
  <c r="A45" i="2" s="1"/>
  <c r="I13" i="69" s="1"/>
  <c r="F23" i="157"/>
  <c r="G23" i="157" s="1"/>
  <c r="E19" i="111"/>
  <c r="E21" i="111" s="1"/>
  <c r="E23" i="111" s="1"/>
  <c r="E25" i="111" s="1"/>
  <c r="E27" i="111" s="1"/>
  <c r="C11" i="112" s="1"/>
  <c r="E76" i="113"/>
  <c r="G16" i="114"/>
  <c r="G18" i="114" s="1"/>
  <c r="G42" i="114" s="1"/>
  <c r="C15" i="112" s="1"/>
  <c r="C38" i="112" s="1"/>
  <c r="A26" i="150" l="1"/>
  <c r="F25" i="150"/>
  <c r="H23" i="157"/>
  <c r="G23" i="40"/>
  <c r="E89" i="113"/>
  <c r="E91" i="113" s="1"/>
  <c r="E95" i="113" s="1"/>
  <c r="E97" i="113" s="1"/>
  <c r="E22" i="113" s="1"/>
  <c r="E78" i="113"/>
  <c r="E80" i="113" s="1"/>
  <c r="E20" i="113" s="1"/>
  <c r="C34" i="112"/>
  <c r="A27" i="150" l="1"/>
  <c r="F26" i="150"/>
  <c r="F24" i="157"/>
  <c r="G24" i="157" s="1"/>
  <c r="G24" i="40"/>
  <c r="E24" i="113"/>
  <c r="E26" i="113" s="1"/>
  <c r="E28" i="113" s="1"/>
  <c r="E33" i="113" s="1"/>
  <c r="E35" i="113" s="1"/>
  <c r="C13" i="112" s="1"/>
  <c r="C36" i="112" s="1"/>
  <c r="C40" i="112" s="1"/>
  <c r="D19" i="156" s="1"/>
  <c r="D26" i="156" s="1"/>
  <c r="I26" i="156" s="1"/>
  <c r="F27" i="150" l="1"/>
  <c r="A28" i="150"/>
  <c r="H24" i="157"/>
  <c r="G25" i="40"/>
  <c r="I19" i="156"/>
  <c r="K19" i="156" s="1"/>
  <c r="D25" i="156"/>
  <c r="I25" i="156" s="1"/>
  <c r="D21" i="156"/>
  <c r="I21" i="156" s="1"/>
  <c r="D22" i="156"/>
  <c r="I22" i="156" s="1"/>
  <c r="C17" i="112"/>
  <c r="D30" i="156"/>
  <c r="I30" i="156" s="1"/>
  <c r="D27" i="156"/>
  <c r="I27" i="156" s="1"/>
  <c r="D20" i="156"/>
  <c r="I20" i="156" s="1"/>
  <c r="D24" i="156"/>
  <c r="I24" i="156" s="1"/>
  <c r="D28" i="156"/>
  <c r="I28" i="156" s="1"/>
  <c r="D29" i="156"/>
  <c r="I29" i="156" s="1"/>
  <c r="D23" i="156"/>
  <c r="I23" i="156" s="1"/>
  <c r="A29" i="150" l="1"/>
  <c r="F28" i="150"/>
  <c r="F25" i="157"/>
  <c r="G25" i="157"/>
  <c r="L19" i="156"/>
  <c r="M19" i="156" s="1"/>
  <c r="I31" i="156"/>
  <c r="D31" i="156"/>
  <c r="A30" i="150" l="1"/>
  <c r="F29" i="150"/>
  <c r="H25" i="157"/>
  <c r="K20" i="156"/>
  <c r="A31" i="150" l="1"/>
  <c r="F30" i="150"/>
  <c r="F26" i="157"/>
  <c r="L20" i="156"/>
  <c r="M20" i="156" s="1"/>
  <c r="K21" i="156" s="1"/>
  <c r="A32" i="150" l="1"/>
  <c r="F31" i="150"/>
  <c r="G26" i="157"/>
  <c r="H26" i="157" s="1"/>
  <c r="L21" i="156"/>
  <c r="M21" i="156" s="1"/>
  <c r="A33" i="150" l="1"/>
  <c r="F32" i="150"/>
  <c r="F27" i="157"/>
  <c r="G27" i="157" s="1"/>
  <c r="K22" i="156"/>
  <c r="L22" i="156" s="1"/>
  <c r="M22" i="156" s="1"/>
  <c r="K23" i="156" s="1"/>
  <c r="A34" i="150" l="1"/>
  <c r="F33" i="150"/>
  <c r="H27" i="157"/>
  <c r="L23" i="156"/>
  <c r="M23" i="156" s="1"/>
  <c r="K24" i="156" s="1"/>
  <c r="F34" i="150" l="1"/>
  <c r="A35" i="150"/>
  <c r="F28" i="157"/>
  <c r="G28" i="157" s="1"/>
  <c r="G29" i="157" s="1"/>
  <c r="H29" i="158" s="1"/>
  <c r="L24" i="156"/>
  <c r="M24" i="156" s="1"/>
  <c r="A36" i="150" l="1"/>
  <c r="F35" i="150"/>
  <c r="H28" i="157"/>
  <c r="E17" i="158" s="1"/>
  <c r="K25" i="156"/>
  <c r="L25" i="156" s="1"/>
  <c r="M25" i="156" s="1"/>
  <c r="K26" i="156" s="1"/>
  <c r="L26" i="156" s="1"/>
  <c r="A37" i="150" l="1"/>
  <c r="F36" i="150"/>
  <c r="F21" i="158"/>
  <c r="F20" i="158"/>
  <c r="F27" i="158"/>
  <c r="F28" i="158"/>
  <c r="F26" i="158"/>
  <c r="F23" i="158"/>
  <c r="F19" i="158"/>
  <c r="F22" i="158"/>
  <c r="F18" i="158"/>
  <c r="F17" i="158"/>
  <c r="F25" i="158"/>
  <c r="H17" i="158"/>
  <c r="F24" i="158"/>
  <c r="M26" i="156"/>
  <c r="A38" i="150" l="1"/>
  <c r="F37" i="150"/>
  <c r="G17" i="158"/>
  <c r="I17" i="158" s="1"/>
  <c r="E18" i="158" s="1"/>
  <c r="K27" i="156"/>
  <c r="L27" i="156" s="1"/>
  <c r="A39" i="150" l="1"/>
  <c r="F38" i="150"/>
  <c r="H18" i="158"/>
  <c r="M27" i="156"/>
  <c r="A40" i="150" l="1"/>
  <c r="F39" i="150"/>
  <c r="G18" i="158"/>
  <c r="I18" i="158" s="1"/>
  <c r="E19" i="158" s="1"/>
  <c r="K28" i="156"/>
  <c r="L28" i="156" s="1"/>
  <c r="A41" i="150" l="1"/>
  <c r="F40" i="150"/>
  <c r="H19" i="158"/>
  <c r="M28" i="156"/>
  <c r="A42" i="150" l="1"/>
  <c r="F41" i="150"/>
  <c r="G19" i="158"/>
  <c r="I19" i="158" s="1"/>
  <c r="E20" i="158" s="1"/>
  <c r="K29" i="156"/>
  <c r="L29" i="156" s="1"/>
  <c r="F42" i="150" l="1"/>
  <c r="A43" i="150"/>
  <c r="H20" i="158"/>
  <c r="M29" i="156"/>
  <c r="A44" i="150" l="1"/>
  <c r="F43" i="150"/>
  <c r="G20" i="158"/>
  <c r="I20" i="158" s="1"/>
  <c r="E21" i="158" s="1"/>
  <c r="K30" i="156"/>
  <c r="A45" i="150" l="1"/>
  <c r="F44" i="150"/>
  <c r="H21" i="158"/>
  <c r="G21" i="158" s="1"/>
  <c r="I21" i="158" s="1"/>
  <c r="E22" i="158" s="1"/>
  <c r="L30" i="156"/>
  <c r="L31" i="156" s="1"/>
  <c r="A46" i="150" l="1"/>
  <c r="F45" i="150"/>
  <c r="H22" i="158"/>
  <c r="G22" i="158" s="1"/>
  <c r="I22" i="158" s="1"/>
  <c r="E23" i="158" s="1"/>
  <c r="M30" i="156"/>
  <c r="C19" i="112" s="1"/>
  <c r="A47" i="150" l="1"/>
  <c r="F46" i="150"/>
  <c r="H23" i="158"/>
  <c r="G23" i="158" s="1"/>
  <c r="I23" i="158" s="1"/>
  <c r="E24" i="158" s="1"/>
  <c r="C42" i="112"/>
  <c r="A48" i="150" l="1"/>
  <c r="F47" i="150"/>
  <c r="H24" i="158"/>
  <c r="G24" i="158" s="1"/>
  <c r="I24" i="158" s="1"/>
  <c r="E25" i="158" s="1"/>
  <c r="A49" i="150" l="1"/>
  <c r="F48" i="150"/>
  <c r="H25" i="158"/>
  <c r="G25" i="158" s="1"/>
  <c r="I25" i="158" s="1"/>
  <c r="E26" i="158" s="1"/>
  <c r="A50" i="150" l="1"/>
  <c r="F49" i="150"/>
  <c r="H26" i="158"/>
  <c r="G26" i="158" s="1"/>
  <c r="I26" i="158" s="1"/>
  <c r="E27" i="158" s="1"/>
  <c r="A51" i="150" l="1"/>
  <c r="F50" i="150"/>
  <c r="H27" i="158"/>
  <c r="G27" i="158" s="1"/>
  <c r="I27" i="158" s="1"/>
  <c r="E28" i="158" s="1"/>
  <c r="A52" i="150" l="1"/>
  <c r="F51" i="150"/>
  <c r="H28" i="158"/>
  <c r="A53" i="150" l="1"/>
  <c r="F52" i="150"/>
  <c r="G28" i="158"/>
  <c r="I28" i="158" s="1"/>
  <c r="H30" i="158"/>
  <c r="C21" i="112" s="1"/>
  <c r="A54" i="150" l="1"/>
  <c r="F53" i="150"/>
  <c r="C44" i="112"/>
  <c r="C23" i="112"/>
  <c r="C27" i="112" s="1"/>
  <c r="C48" i="112" s="1"/>
  <c r="C52" i="112" s="1"/>
  <c r="A55" i="150" l="1"/>
  <c r="F54" i="150"/>
  <c r="F55" i="150" l="1"/>
  <c r="G15" i="45" l="1"/>
  <c r="G13" i="45" l="1"/>
</calcChain>
</file>

<file path=xl/sharedStrings.xml><?xml version="1.0" encoding="utf-8"?>
<sst xmlns="http://schemas.openxmlformats.org/spreadsheetml/2006/main" count="2543" uniqueCount="1047">
  <si>
    <t>SAN DIEGO GAS &amp; ELECTRIC COMPANY</t>
  </si>
  <si>
    <t>CITIZENS' SHARE OF THE SX-PQ UNDERGROUND LINE SEGMENT</t>
  </si>
  <si>
    <t>Summary of Cost Components</t>
  </si>
  <si>
    <t>($1,000)</t>
  </si>
  <si>
    <t>Line</t>
  </si>
  <si>
    <t>No.</t>
  </si>
  <si>
    <t>Description of Annual Costs</t>
  </si>
  <si>
    <t>Amounts</t>
  </si>
  <si>
    <t>Reference</t>
  </si>
  <si>
    <t>Section 1 - Direct Maintenance Expense Cost Component</t>
  </si>
  <si>
    <t>Section 2 - Non-Direct Expense Cost Component</t>
  </si>
  <si>
    <t>Section 3 - Cost Component Containing Other Specific Expenses</t>
  </si>
  <si>
    <t>Total Citizens Annual Prior Year Cost of Service</t>
  </si>
  <si>
    <t>Section 4 - True-Up Adjustment Cost Component (Over)/Undercollection</t>
  </si>
  <si>
    <t>Section 5 - Interest True-Up Adjustment Cost Component</t>
  </si>
  <si>
    <t>Subtotal Annual Costs</t>
  </si>
  <si>
    <t>Other Adjustments</t>
  </si>
  <si>
    <t>Cost Adjustment Workpapers</t>
  </si>
  <si>
    <t>Total Annual Costs</t>
  </si>
  <si>
    <t>Description of Monthly Costs</t>
  </si>
  <si>
    <t>Total Citizens Monthly Prior Year Cost of Service</t>
  </si>
  <si>
    <t>Total Monthly Costs</t>
  </si>
  <si>
    <t>Number of Months in Base Period</t>
  </si>
  <si>
    <t>A. Derivation of Direct Maintenance Expense Allocated to Citizens</t>
  </si>
  <si>
    <t xml:space="preserve">Total Direct Maintenance Cost  </t>
  </si>
  <si>
    <t>Citizens' Share of Direct Maintenance</t>
  </si>
  <si>
    <t xml:space="preserve">     Citizens Direct Maintenance</t>
  </si>
  <si>
    <t>One Eighth O&amp;M Rule</t>
  </si>
  <si>
    <t>FERC Method = 1/8 of O&amp;M Expense</t>
  </si>
  <si>
    <t xml:space="preserve">     Citizens Portion of Cash Working Capital</t>
  </si>
  <si>
    <t>Cost of Capital Rate</t>
  </si>
  <si>
    <t>Return and Associated Income Taxes</t>
  </si>
  <si>
    <t xml:space="preserve">     Subtotal of Citizens Direct Maintenance Excluding FF</t>
  </si>
  <si>
    <t>Transmission Related Municipal Franchise Fees Expense</t>
  </si>
  <si>
    <t xml:space="preserve">     Total Direct Maintenance Expense Including FF</t>
  </si>
  <si>
    <t xml:space="preserve">Section 2 - Non-Direct Expense Cost Component </t>
  </si>
  <si>
    <t>A. Non-Direct Annual Carrying Charge Percentages</t>
  </si>
  <si>
    <t>Transmission Related O&amp;M Expense</t>
  </si>
  <si>
    <t>Transmission Related A&amp;G Expense</t>
  </si>
  <si>
    <t>Transmission Related Property Tax Expense</t>
  </si>
  <si>
    <t>Transmission Related Payroll Tax Expense</t>
  </si>
  <si>
    <t>Transmission Related Working Capital Revenue</t>
  </si>
  <si>
    <t>Transmission Related General &amp; Common Plant Revenue</t>
  </si>
  <si>
    <t xml:space="preserve">     Subtotal Annual Carrying Charge Rate</t>
  </si>
  <si>
    <t xml:space="preserve">     Total Annual Carrying Charge Rate</t>
  </si>
  <si>
    <t>B. Derivation of Non-Direct Expense</t>
  </si>
  <si>
    <t>Citizens Lease Payment</t>
  </si>
  <si>
    <t>Lease Agreement</t>
  </si>
  <si>
    <t>Total Annual Carrying Charge Rate</t>
  </si>
  <si>
    <t xml:space="preserve">     Total Non-Direct Expense</t>
  </si>
  <si>
    <t>Net Transmission Plant</t>
  </si>
  <si>
    <t>A. Transmission Related O&amp;M Expense</t>
  </si>
  <si>
    <t>Transmission O&amp;M Expense</t>
  </si>
  <si>
    <t xml:space="preserve">     Transmission O&amp;M Expense Carrying Charge Percentage</t>
  </si>
  <si>
    <t>B. Transmission Related A&amp;G Expense</t>
  </si>
  <si>
    <t>Total Transmission Related A&amp;G Expense Including Property Ins.</t>
  </si>
  <si>
    <t xml:space="preserve">     Transmission Related A&amp;G Carrying Charge Percentage</t>
  </si>
  <si>
    <t>C. Transmission Related Property Tax Expense</t>
  </si>
  <si>
    <t xml:space="preserve">     Transmission Related Property Tax Carrying Charge Percentage</t>
  </si>
  <si>
    <t>D. Transmission Related Payroll Tax Expense</t>
  </si>
  <si>
    <t xml:space="preserve">     Transmission Related Payroll Tax Carrying Charge Percentage</t>
  </si>
  <si>
    <t>E. Transmission Related Working Capital Revenue</t>
  </si>
  <si>
    <t>Citizens Financed Transmission Projects:</t>
  </si>
  <si>
    <t>Transmission Related M&amp;S Allocated to Transmission</t>
  </si>
  <si>
    <t>Transmission Related Prepayments Allocated to Transmission</t>
  </si>
  <si>
    <t>Transmission Related Working Cash</t>
  </si>
  <si>
    <t xml:space="preserve">     Total Transmission Related Working Capital</t>
  </si>
  <si>
    <t>Transmission Working Capital Revenue</t>
  </si>
  <si>
    <t xml:space="preserve">     Transmission Related Working Capital Revenue Carrying Charge Percentage</t>
  </si>
  <si>
    <t>F. Transmission Related General &amp; Common Plant Revenue</t>
  </si>
  <si>
    <t>Net Transmission Related General Plant</t>
  </si>
  <si>
    <t>Net Transmission Related Common Plant</t>
  </si>
  <si>
    <t>Total Net Transmission Related General and Common Plant</t>
  </si>
  <si>
    <t>Transmission Related General and Common Return and Associated Income Taxes</t>
  </si>
  <si>
    <t>Transmission Related General and Common Depreciation Expense</t>
  </si>
  <si>
    <t>Total Transmission Related General and Common Plant Revenues</t>
  </si>
  <si>
    <t xml:space="preserve">     Total Transmission Related General and Common Plant Carrying Charge Percentage</t>
  </si>
  <si>
    <t>(a)</t>
  </si>
  <si>
    <t>(b)</t>
  </si>
  <si>
    <t>(c) = (a) x (b)</t>
  </si>
  <si>
    <t>Total</t>
  </si>
  <si>
    <t>Removal</t>
  </si>
  <si>
    <t>Costs</t>
  </si>
  <si>
    <t>Rate</t>
  </si>
  <si>
    <t>A. Direct Assignment of Accumulated Deferred Income Taxes (ADIT) to Citizens:</t>
  </si>
  <si>
    <t>Average ADIT Difference With and Without Bonus</t>
  </si>
  <si>
    <t>AF-3; Line 5; Col. Average</t>
  </si>
  <si>
    <r>
      <t xml:space="preserve"> </t>
    </r>
    <r>
      <rPr>
        <b/>
        <sz val="12"/>
        <rFont val="Times New Roman"/>
        <family val="1"/>
      </rPr>
      <t xml:space="preserve">    Total ADIT Revenue Credit</t>
    </r>
  </si>
  <si>
    <t>B. Equity AFUDC Component of Transmission Depreciation Expense</t>
  </si>
  <si>
    <t xml:space="preserve">Annual Equity AFUDC Allocated to Citizens   </t>
  </si>
  <si>
    <t>C. Derivation of Citizens SX-PQ Underground Line Segment Cost of Removal</t>
  </si>
  <si>
    <t>FERC Account</t>
  </si>
  <si>
    <t xml:space="preserve">   357 - Underground Conduit</t>
  </si>
  <si>
    <t xml:space="preserve">   358 - Underground Conductors &amp; Devices</t>
  </si>
  <si>
    <t xml:space="preserve">   359 - Roads &amp; Trails</t>
  </si>
  <si>
    <t xml:space="preserve">   350.1 - Land</t>
  </si>
  <si>
    <t xml:space="preserve">   350.2 - Land Rights</t>
  </si>
  <si>
    <t xml:space="preserve">     Subtotal Annual Cost of Removal</t>
  </si>
  <si>
    <t xml:space="preserve">     Total Annual Cost of Removal</t>
  </si>
  <si>
    <t xml:space="preserve">     Total Other Specific Expenses</t>
  </si>
  <si>
    <t>DERIVATION OF CITIZENS' TRUE-UP ADJUSTMENT -  (OVER) / UNDERCOLLECTION</t>
  </si>
  <si>
    <t>Col. 1</t>
  </si>
  <si>
    <t>Col. 2</t>
  </si>
  <si>
    <t>Col. 3</t>
  </si>
  <si>
    <t>Col. 4</t>
  </si>
  <si>
    <t>Col. 5</t>
  </si>
  <si>
    <t>Col. 6</t>
  </si>
  <si>
    <t>Col. 7</t>
  </si>
  <si>
    <t>Col. 8</t>
  </si>
  <si>
    <t>Col. 9</t>
  </si>
  <si>
    <t>Col. 10</t>
  </si>
  <si>
    <t>Col. 11</t>
  </si>
  <si>
    <t>Calculations:</t>
  </si>
  <si>
    <t>Cumulative</t>
  </si>
  <si>
    <t>Monthly</t>
  </si>
  <si>
    <t>Overcollection (-) or</t>
  </si>
  <si>
    <t>Prior</t>
  </si>
  <si>
    <t>Adjusted Monthly</t>
  </si>
  <si>
    <t>Undercollection (+)</t>
  </si>
  <si>
    <t>True-Up</t>
  </si>
  <si>
    <t>Prior Other</t>
  </si>
  <si>
    <t>Interest</t>
  </si>
  <si>
    <t>in Revenue</t>
  </si>
  <si>
    <t>Month</t>
  </si>
  <si>
    <t>Year</t>
  </si>
  <si>
    <r>
      <t>Cost of Service</t>
    </r>
    <r>
      <rPr>
        <sz val="12"/>
        <rFont val="Times New Roman"/>
        <family val="1"/>
      </rPr>
      <t xml:space="preserve"> </t>
    </r>
    <r>
      <rPr>
        <b/>
        <vertAlign val="superscript"/>
        <sz val="12"/>
        <rFont val="Times New Roman"/>
        <family val="1"/>
      </rPr>
      <t>1</t>
    </r>
  </si>
  <si>
    <r>
      <t>Revenues</t>
    </r>
    <r>
      <rPr>
        <b/>
        <sz val="12"/>
        <rFont val="Times New Roman"/>
        <family val="1"/>
      </rPr>
      <t xml:space="preserve"> </t>
    </r>
    <r>
      <rPr>
        <b/>
        <vertAlign val="superscript"/>
        <sz val="12"/>
        <rFont val="Times New Roman"/>
        <family val="1"/>
      </rPr>
      <t>2</t>
    </r>
  </si>
  <si>
    <r>
      <t>Adjustment</t>
    </r>
    <r>
      <rPr>
        <b/>
        <sz val="12"/>
        <rFont val="Times New Roman"/>
        <family val="1"/>
      </rPr>
      <t xml:space="preserve"> </t>
    </r>
    <r>
      <rPr>
        <b/>
        <vertAlign val="superscript"/>
        <sz val="12"/>
        <rFont val="Times New Roman"/>
        <family val="1"/>
      </rPr>
      <t>3</t>
    </r>
  </si>
  <si>
    <r>
      <t>Adjustments</t>
    </r>
    <r>
      <rPr>
        <b/>
        <sz val="12"/>
        <rFont val="Times New Roman"/>
        <family val="1"/>
      </rPr>
      <t xml:space="preserve"> </t>
    </r>
    <r>
      <rPr>
        <b/>
        <vertAlign val="superscript"/>
        <sz val="12"/>
        <rFont val="Times New Roman"/>
        <family val="1"/>
      </rPr>
      <t>4</t>
    </r>
  </si>
  <si>
    <t>Revenues</t>
  </si>
  <si>
    <r>
      <t>Rate</t>
    </r>
    <r>
      <rPr>
        <b/>
        <sz val="12"/>
        <rFont val="Times New Roman"/>
        <family val="1"/>
      </rPr>
      <t xml:space="preserve"> </t>
    </r>
    <r>
      <rPr>
        <b/>
        <vertAlign val="superscript"/>
        <sz val="12"/>
        <rFont val="Times New Roman"/>
        <family val="1"/>
      </rPr>
      <t>5</t>
    </r>
  </si>
  <si>
    <t>wo Interest</t>
  </si>
  <si>
    <t>with Interest</t>
  </si>
  <si>
    <t>January</t>
  </si>
  <si>
    <t>February</t>
  </si>
  <si>
    <t xml:space="preserve">March   </t>
  </si>
  <si>
    <t xml:space="preserve">April   </t>
  </si>
  <si>
    <t xml:space="preserve">May   </t>
  </si>
  <si>
    <t xml:space="preserve">June   </t>
  </si>
  <si>
    <t xml:space="preserve">July   </t>
  </si>
  <si>
    <t xml:space="preserve">August   </t>
  </si>
  <si>
    <t xml:space="preserve">September   </t>
  </si>
  <si>
    <t xml:space="preserve">October   </t>
  </si>
  <si>
    <t xml:space="preserve">November   </t>
  </si>
  <si>
    <t xml:space="preserve">December   </t>
  </si>
  <si>
    <t>Monthly True-Up Revenues comprises the prior cycle costs applicable to the true-up period.</t>
  </si>
  <si>
    <t>Adjustment to back-out the applicable prior year true-up and interest true-up adjustments that are included in the recorded monthly true-up revenues in Column 3.</t>
  </si>
  <si>
    <t>Adjustment to back-out Other Adjustments from a prior year which would be included in the recorded monthly true-up revenues in Column 3. Such adjustments include, but are not limited to, error adjustments and out-of-cycle recovery or refunds ordered by the</t>
  </si>
  <si>
    <t>Commission for a previous year.</t>
  </si>
  <si>
    <t>Rates specified on the FERC website pursuant to Section 35.19a of the Commission regulation.</t>
  </si>
  <si>
    <t>Derived using the prior month balance in Column 11 plus the current month balance in Column 7.</t>
  </si>
  <si>
    <t>Interest is calculated using an average of beginning and ending balances: 1) in month 1, the average is 1/2 of balance in Column 7; and 2) in subsequent months is the average of prior month balance in Column 11 and the current month balance in Column 9.</t>
  </si>
  <si>
    <t>Transmission Revenues Data to Reflect Changed Rates</t>
  </si>
  <si>
    <t>Prior Cycle</t>
  </si>
  <si>
    <t>Cumulative Overcollection (-) or</t>
  </si>
  <si>
    <t>True Up</t>
  </si>
  <si>
    <t>Undercollection (+) in Revenue</t>
  </si>
  <si>
    <r>
      <t>Adjustment</t>
    </r>
    <r>
      <rPr>
        <b/>
        <sz val="12"/>
        <rFont val="Times New Roman"/>
        <family val="1"/>
      </rPr>
      <t xml:space="preserve"> </t>
    </r>
    <r>
      <rPr>
        <b/>
        <vertAlign val="superscript"/>
        <sz val="12"/>
        <rFont val="Times New Roman"/>
        <family val="1"/>
      </rPr>
      <t>1</t>
    </r>
  </si>
  <si>
    <t>March</t>
  </si>
  <si>
    <t>April</t>
  </si>
  <si>
    <t>May</t>
  </si>
  <si>
    <t xml:space="preserve">June </t>
  </si>
  <si>
    <t>July</t>
  </si>
  <si>
    <t>August</t>
  </si>
  <si>
    <t>September</t>
  </si>
  <si>
    <t>October</t>
  </si>
  <si>
    <t>November</t>
  </si>
  <si>
    <t>December</t>
  </si>
  <si>
    <t>Represents the true-up adjustment from the previous annual cycle filing. SDG&amp;E accrues interest until the amount is fully collected/refunded in rates.</t>
  </si>
  <si>
    <t>The Cumulative Overcollection / Undercollection is: 1) the beginning balance in Column 2 for January; and 2) the previous month balance in Column 6 for all subsequent months.</t>
  </si>
  <si>
    <t>Interest is calculated using an average of beginning and ending balances: 1) January uses the entire balance from Column 4; and 2) subsequent months use the average of the prior month balance in</t>
  </si>
  <si>
    <t>Column 6 and the current month balance from Column 4.</t>
  </si>
  <si>
    <t>Beginning</t>
  </si>
  <si>
    <t>Ending</t>
  </si>
  <si>
    <r>
      <t>Rate</t>
    </r>
    <r>
      <rPr>
        <b/>
        <sz val="12"/>
        <rFont val="Times New Roman"/>
        <family val="1"/>
      </rPr>
      <t xml:space="preserve"> </t>
    </r>
    <r>
      <rPr>
        <b/>
        <vertAlign val="superscript"/>
        <sz val="12"/>
        <rFont val="Times New Roman"/>
        <family val="1"/>
      </rPr>
      <t>1</t>
    </r>
  </si>
  <si>
    <t>Balance</t>
  </si>
  <si>
    <t>Amortization</t>
  </si>
  <si>
    <t>Principal</t>
  </si>
  <si>
    <t>June</t>
  </si>
  <si>
    <t>Total Base Period Interest and Current Year Interest</t>
  </si>
  <si>
    <t>Rate is an average of the base period FERC Rates presented in the Section 4a True-Up calculation in Column 8 to derive a more accurate and consistent amortization amount (Column 4).</t>
  </si>
  <si>
    <t>The Beginning Balance  is: 1) the balance in Column 6; Line 18 from the Interest True-Up Base Period for January; and 2) the balance from previous month in Column 7 of this workpaper for all</t>
  </si>
  <si>
    <t>subsequent months.</t>
  </si>
  <si>
    <t>Amortization reduces the beginning balance to zero by the end of December and is derived as follows:</t>
  </si>
  <si>
    <t>Beginning Balance/{[(1+Rate)^12-1]/[Rate*(1+Rate)^12]}.</t>
  </si>
  <si>
    <t xml:space="preserve"> </t>
  </si>
  <si>
    <t>Statement AD</t>
  </si>
  <si>
    <t>Cost of Plant</t>
  </si>
  <si>
    <t>FERC Form 1</t>
  </si>
  <si>
    <t>(c) = [(a)+(b)]/2</t>
  </si>
  <si>
    <t>Page; Line; Col.</t>
  </si>
  <si>
    <t>Average Balance</t>
  </si>
  <si>
    <r>
      <t xml:space="preserve">Transmission Plant </t>
    </r>
    <r>
      <rPr>
        <b/>
        <vertAlign val="superscript"/>
        <sz val="12"/>
        <rFont val="Times New Roman"/>
        <family val="1"/>
      </rPr>
      <t>1, 3</t>
    </r>
  </si>
  <si>
    <r>
      <t xml:space="preserve">Incentive Transmission Plant </t>
    </r>
    <r>
      <rPr>
        <b/>
        <vertAlign val="superscript"/>
        <sz val="12"/>
        <rFont val="Times New Roman"/>
        <family val="1"/>
      </rPr>
      <t>1</t>
    </r>
  </si>
  <si>
    <t xml:space="preserve">     Total Plant in Service </t>
  </si>
  <si>
    <t>Transmission Wages and Salaries Allocation Factor</t>
  </si>
  <si>
    <t>Total Transmission Plant &amp; Incentive Transmission Plant</t>
  </si>
  <si>
    <t>Transmission Related Electric Miscellaneous Intangible Plant</t>
  </si>
  <si>
    <t>Transmission Related General Plant</t>
  </si>
  <si>
    <t xml:space="preserve">Transmission Related Common Plant </t>
  </si>
  <si>
    <t xml:space="preserve">     Transmission Related Total Plant in Service </t>
  </si>
  <si>
    <t>The balances for Steam, Nuclear, Hydraulic, Other Production, Transmission, and Incentive Transmission plant are derived based on a 13-month average balance.</t>
  </si>
  <si>
    <t>The balances for Electric Miscellaneous Intangible, Distribution, General and Common plant are derived based on a simple average balance using beginning and ending year balances.</t>
  </si>
  <si>
    <t>The amounts stated above are ratemaking utility plant in service and a result of implementing the “Seven-Element Adjustment Factor” which reflects transfers between core electric functional areas.</t>
  </si>
  <si>
    <t>Not affected by the "Seven-Element Adjustment Factor".</t>
  </si>
  <si>
    <t>Used to allocate all elements of working capital, other than working cash.</t>
  </si>
  <si>
    <t>STATEMENT AD</t>
  </si>
  <si>
    <t>COST OF PLANT</t>
  </si>
  <si>
    <t>STEAM PRODUCTION</t>
  </si>
  <si>
    <t>Steam</t>
  </si>
  <si>
    <t>Production</t>
  </si>
  <si>
    <t>Per Book</t>
  </si>
  <si>
    <r>
      <t>Ratemaking</t>
    </r>
    <r>
      <rPr>
        <b/>
        <vertAlign val="superscript"/>
        <sz val="12"/>
        <rFont val="Times New Roman"/>
        <family val="1"/>
      </rPr>
      <t xml:space="preserve"> 1</t>
    </r>
  </si>
  <si>
    <t>SDG&amp;E Records</t>
  </si>
  <si>
    <t>Feb</t>
  </si>
  <si>
    <t>Mar</t>
  </si>
  <si>
    <t>Apr</t>
  </si>
  <si>
    <t>Jun</t>
  </si>
  <si>
    <t>Jul</t>
  </si>
  <si>
    <t>Aug</t>
  </si>
  <si>
    <t>Sep</t>
  </si>
  <si>
    <t>Oct</t>
  </si>
  <si>
    <t>Nov</t>
  </si>
  <si>
    <t>Total 13 Months</t>
  </si>
  <si>
    <t>13-Month Average Balance</t>
  </si>
  <si>
    <t>This column represents the monthly ratemaking plant balances for the base &amp; true-up periods. These plant balances reflect the amounts shifted between functions (Transmission to</t>
  </si>
  <si>
    <t>Distribution, Transmission to Generation, Distribution to Transmission, etc.) as required by FERC Order 888: Seven-Element Adjustment Factor.</t>
  </si>
  <si>
    <t>NUCLEAR PRODUCTION</t>
  </si>
  <si>
    <t>Nuclear</t>
  </si>
  <si>
    <t>HYDRAULIC PRODUCTION PLANT</t>
  </si>
  <si>
    <t>Hydraulic</t>
  </si>
  <si>
    <t>OTHER PRODUCTION</t>
  </si>
  <si>
    <t>Other</t>
  </si>
  <si>
    <t>DISTRIBUTION PLANT</t>
  </si>
  <si>
    <t>Distribution</t>
  </si>
  <si>
    <t>Plant</t>
  </si>
  <si>
    <t>Beginning and End Period Average</t>
  </si>
  <si>
    <t>TRANSMISSION PLANT</t>
  </si>
  <si>
    <t>Transmission</t>
  </si>
  <si>
    <r>
      <t xml:space="preserve">Add: Citizens Weighted Average Lease Amount </t>
    </r>
    <r>
      <rPr>
        <b/>
        <vertAlign val="superscript"/>
        <sz val="12"/>
        <rFont val="Times New Roman"/>
        <family val="1"/>
      </rPr>
      <t>2</t>
    </r>
  </si>
  <si>
    <t>Total Transmission Plant Cost Average Balance</t>
  </si>
  <si>
    <t>Represents the lease amount for the term of service that is added to the 13-Month Average Balance for Transmission ratemaking.</t>
  </si>
  <si>
    <r>
      <t xml:space="preserve">Ratemaking </t>
    </r>
    <r>
      <rPr>
        <b/>
        <vertAlign val="superscript"/>
        <sz val="12"/>
        <rFont val="Times New Roman"/>
        <family val="1"/>
      </rPr>
      <t>1</t>
    </r>
  </si>
  <si>
    <t>Represents the monthly Citizens Lease amount for term of service.</t>
  </si>
  <si>
    <t>TRANSMISSION FUNCTIONALIZATION STUDY</t>
  </si>
  <si>
    <t>DERIVATION OF TRANSMISSION RELATED PLANT DOLLARS</t>
  </si>
  <si>
    <t>(1)</t>
  </si>
  <si>
    <t>(2)</t>
  </si>
  <si>
    <t>(3)</t>
  </si>
  <si>
    <t>(4)</t>
  </si>
  <si>
    <t>(5)</t>
  </si>
  <si>
    <t>(6)</t>
  </si>
  <si>
    <t>(7)</t>
  </si>
  <si>
    <t>(8)</t>
  </si>
  <si>
    <t>Generation</t>
  </si>
  <si>
    <t>Account 101</t>
  </si>
  <si>
    <t>Plant Reclass</t>
  </si>
  <si>
    <t>Adjusted Book</t>
  </si>
  <si>
    <t>Account</t>
  </si>
  <si>
    <t>Description</t>
  </si>
  <si>
    <t>as Transmission</t>
  </si>
  <si>
    <t>to Transmission</t>
  </si>
  <si>
    <t>Steam Prod.</t>
  </si>
  <si>
    <t>Other Prod.</t>
  </si>
  <si>
    <t>as Distribution</t>
  </si>
  <si>
    <t>SUM 1:7</t>
  </si>
  <si>
    <t>Production Related to Trans</t>
  </si>
  <si>
    <t>Intangibles</t>
  </si>
  <si>
    <t>Land</t>
  </si>
  <si>
    <t>Land &amp; Land Rights</t>
  </si>
  <si>
    <t>Structures &amp; Improvements</t>
  </si>
  <si>
    <t>TOTAL</t>
  </si>
  <si>
    <t>TRANSMISSION RELATED</t>
  </si>
  <si>
    <t>Station Equipment</t>
  </si>
  <si>
    <t>Towers and Fixtures</t>
  </si>
  <si>
    <t>Poles and Fixtures</t>
  </si>
  <si>
    <t>OH Conductors and Device</t>
  </si>
  <si>
    <t>Underground Conduit</t>
  </si>
  <si>
    <t>UG Conductors &amp; Devices</t>
  </si>
  <si>
    <t>Roads &amp; Trails</t>
  </si>
  <si>
    <t>GRAND TOTAL RECLASS TRANS PLANT</t>
  </si>
  <si>
    <t>These represent plant transfers to comply with FERC Order No. 888 and reflect the adjusted Transmission plant balances.</t>
  </si>
  <si>
    <t>INCENTIVE TRANSMISSION PLANT</t>
  </si>
  <si>
    <t>Incentive</t>
  </si>
  <si>
    <t xml:space="preserve">Transmission </t>
  </si>
  <si>
    <t>Ratemaking</t>
  </si>
  <si>
    <t>ELECTRIC MISCELLANEOUS INTANGIBLE PLANT</t>
  </si>
  <si>
    <t>Adjusted FERC</t>
  </si>
  <si>
    <t>Intangible Plant</t>
  </si>
  <si>
    <t>GENERAL PLANT</t>
  </si>
  <si>
    <t>General Plant</t>
  </si>
  <si>
    <t>COMMON PLANT</t>
  </si>
  <si>
    <t>Total Common Plant Per Book</t>
  </si>
  <si>
    <t>Electric Split of Common Utility Plant</t>
  </si>
  <si>
    <t>Total Common Plant to Electric Per Book</t>
  </si>
  <si>
    <t>Statement AE</t>
  </si>
  <si>
    <t>Accumulated Depreciation and Amortization</t>
  </si>
  <si>
    <r>
      <t xml:space="preserve">Transmission Plant Depreciation Reserve </t>
    </r>
    <r>
      <rPr>
        <b/>
        <vertAlign val="superscript"/>
        <sz val="12"/>
        <rFont val="Times New Roman"/>
        <family val="1"/>
      </rPr>
      <t>1, 3</t>
    </r>
  </si>
  <si>
    <r>
      <t xml:space="preserve">Common Plant Depreciation Reserve  </t>
    </r>
    <r>
      <rPr>
        <b/>
        <vertAlign val="superscript"/>
        <sz val="12"/>
        <rFont val="Times New Roman"/>
        <family val="1"/>
      </rPr>
      <t>2, 4</t>
    </r>
  </si>
  <si>
    <t>Transmission Related Electric Misc. Intangible Plant Amortization Reserve</t>
  </si>
  <si>
    <t>Transmission Related General Plant Depreciation Reserve</t>
  </si>
  <si>
    <t>Transmission Related Common Plant Depreciation Reserve</t>
  </si>
  <si>
    <t xml:space="preserve">     Total Transmission Related Depreciation Reserve</t>
  </si>
  <si>
    <r>
      <t xml:space="preserve">Incentive Transmission Plant Depreciation Reserve </t>
    </r>
    <r>
      <rPr>
        <b/>
        <vertAlign val="superscript"/>
        <sz val="12"/>
        <rFont val="Times New Roman"/>
        <family val="1"/>
      </rPr>
      <t>1</t>
    </r>
  </si>
  <si>
    <t>Shall be Zero</t>
  </si>
  <si>
    <t>The depreciation reserve for Transmission and Incentive Transmission plant is derived based on a 13-month average balance.</t>
  </si>
  <si>
    <t>The depreciation reserve for Electric Miscellaneous Intangible, General and Common plant is derived based on a simple average of beginning and end of year balances.</t>
  </si>
  <si>
    <t>The amounts stated above are ratemaking utility plant in service and a result of implementing the "Seven-Element Adjustment Factor" which reflects transfers between core electric functional areas.</t>
  </si>
  <si>
    <t>STATEMENT AE</t>
  </si>
  <si>
    <t>ACCUMULATED DEPRECIATION AND AMORTIZATION</t>
  </si>
  <si>
    <t>Reserves</t>
  </si>
  <si>
    <t>Add: Citizens Weighted Average Accumulated Depreciation</t>
  </si>
  <si>
    <t>Total Transmission Plant Accumulated Depreciation Average Balance</t>
  </si>
  <si>
    <t>This column represents the monthly ratemaking depreciation reserve balances for the base &amp; true-up periods. These depreciation reserve balances reflect the amounts shifted between</t>
  </si>
  <si>
    <t>functions (Transmission to Distribution, Transmission to Generation, Distribution to Transmission, etc.) as required by FERC Order 888: Seven-Element Adjustment Factor.</t>
  </si>
  <si>
    <t>Represents the monthly accumulated depreciation and amortization on the Citizens Lease amount for term of service.</t>
  </si>
  <si>
    <t xml:space="preserve">DERIVATION OF TRANSMISSION RELATED </t>
  </si>
  <si>
    <t>Account 108</t>
  </si>
  <si>
    <t>Reserves Reclass</t>
  </si>
  <si>
    <t>as Steam Prod.</t>
  </si>
  <si>
    <t>as Other Prod.</t>
  </si>
  <si>
    <t>as Nuclear</t>
  </si>
  <si>
    <t>These represent plant transfers to comply with FERC Order No. 888 and reflect the adjusted plant accumulated depreciation and amortization balances.</t>
  </si>
  <si>
    <t>Intangible Reserve</t>
  </si>
  <si>
    <t>General Reserve</t>
  </si>
  <si>
    <t>Total Common Reserves to Electric Per Book</t>
  </si>
  <si>
    <t>Deferred Credits</t>
  </si>
  <si>
    <t>FERC Account 190</t>
  </si>
  <si>
    <t>FERC Account 282</t>
  </si>
  <si>
    <t>FERC Account 283</t>
  </si>
  <si>
    <r>
      <t xml:space="preserve">     Total Transmission Related ADIT </t>
    </r>
    <r>
      <rPr>
        <vertAlign val="superscript"/>
        <sz val="12"/>
        <rFont val="Times New Roman"/>
        <family val="1"/>
      </rPr>
      <t>2</t>
    </r>
  </si>
  <si>
    <t>Incentive Transmission Plant ADIT</t>
  </si>
  <si>
    <t>Transmission Plant Abandoned ADIT</t>
  </si>
  <si>
    <t>Incentive Transmission Plant Abandoned Project Cost ADIT</t>
  </si>
  <si>
    <t>Statement AF is utilized in the derivation of Transmission Rate Base for use in Statement AV.</t>
  </si>
  <si>
    <t xml:space="preserve">STATEMENT AF </t>
  </si>
  <si>
    <t>ACCUMULATED DEFERRED INCOME TAXES - ELECTRIC TRANSMISSION</t>
  </si>
  <si>
    <t>(c)</t>
  </si>
  <si>
    <t>(d) = [Sum (a) thru (c)]</t>
  </si>
  <si>
    <t xml:space="preserve">Remeasured </t>
  </si>
  <si>
    <t>Excess Reserve</t>
  </si>
  <si>
    <t>Amount</t>
  </si>
  <si>
    <t>Protected</t>
  </si>
  <si>
    <t>Unprotected</t>
  </si>
  <si>
    <t>Account 190 (Non-Citizens)</t>
  </si>
  <si>
    <t xml:space="preserve">   Compensation Related Items</t>
  </si>
  <si>
    <t xml:space="preserve">   Post Retirement Benefits</t>
  </si>
  <si>
    <t xml:space="preserve">   Net Operating Loss</t>
  </si>
  <si>
    <t xml:space="preserve">     Total of Account 190</t>
  </si>
  <si>
    <t>Account 282 (Non-Citizens)</t>
  </si>
  <si>
    <t xml:space="preserve">   Accumulated Depreciation Timing Differences</t>
  </si>
  <si>
    <t xml:space="preserve">     Total of Account 282</t>
  </si>
  <si>
    <t>Account 283 (Non-Citizens)</t>
  </si>
  <si>
    <t xml:space="preserve">   Ad Valorem Taxes</t>
  </si>
  <si>
    <t xml:space="preserve">     Total of Account 283</t>
  </si>
  <si>
    <t>Accumulated Deferred Income Tax Comparison With and Without Bonus Depreciation</t>
  </si>
  <si>
    <t>ADIT</t>
  </si>
  <si>
    <t>Average</t>
  </si>
  <si>
    <t>Citizens With Bonus D</t>
  </si>
  <si>
    <t xml:space="preserve"> SDG&amp;E Records</t>
  </si>
  <si>
    <t>Citizens Without Bonus D</t>
  </si>
  <si>
    <r>
      <t xml:space="preserve">Difference With and Without Bonus Deprec. </t>
    </r>
    <r>
      <rPr>
        <b/>
        <vertAlign val="superscript"/>
        <sz val="12"/>
        <rFont val="Times New Roman"/>
        <family val="1"/>
      </rPr>
      <t>1</t>
    </r>
  </si>
  <si>
    <t>Page AF-3 is utilized in Section 3; Part A - Direct Assignment of ADIT to Citizens.</t>
  </si>
  <si>
    <t>Statement AG</t>
  </si>
  <si>
    <t>Specified Plant Account (Other than Plant in Service) and Deferred Debits</t>
  </si>
  <si>
    <r>
      <t xml:space="preserve">Transmission Plant Held for Future Use </t>
    </r>
    <r>
      <rPr>
        <b/>
        <vertAlign val="superscript"/>
        <sz val="12"/>
        <rFont val="Times New Roman"/>
        <family val="1"/>
      </rPr>
      <t>1</t>
    </r>
  </si>
  <si>
    <t>STATEMENT AG</t>
  </si>
  <si>
    <t>SPECIFIED PLANT ACCOUNTS (OTHER THAN PLANT IN SERVICE)</t>
  </si>
  <si>
    <t>AND DEFERRED DEBITS</t>
  </si>
  <si>
    <t>Plant Held for</t>
  </si>
  <si>
    <t>Future Use</t>
  </si>
  <si>
    <t>13-Month Average</t>
  </si>
  <si>
    <t>(c) = (a)+(b)</t>
  </si>
  <si>
    <t>FERC</t>
  </si>
  <si>
    <t>CPUC</t>
  </si>
  <si>
    <t>Total Project</t>
  </si>
  <si>
    <t>Project</t>
  </si>
  <si>
    <t>($)</t>
  </si>
  <si>
    <t>Statement AH</t>
  </si>
  <si>
    <t>Operation and Maintenance Expenses</t>
  </si>
  <si>
    <t>Derivation of Direct Maintenance Expense:</t>
  </si>
  <si>
    <t>Total Direct Maintenance Cost</t>
  </si>
  <si>
    <t>Derivation of Non-Direct Transmission Operation and Maintenance Expense:</t>
  </si>
  <si>
    <t>Total Non-Direct Transmission O&amp;M Expense</t>
  </si>
  <si>
    <t>Adjustments to Per Book Transmission O&amp;M Expense:</t>
  </si>
  <si>
    <t xml:space="preserve">   Scheduling, System Control &amp; Dispatch Services</t>
  </si>
  <si>
    <t xml:space="preserve">   Reliability, Planning &amp; Standards Development</t>
  </si>
  <si>
    <t xml:space="preserve">   Station Expenses</t>
  </si>
  <si>
    <t xml:space="preserve">   Overhead Line Expense</t>
  </si>
  <si>
    <t xml:space="preserve">   Transmission of Electricity by Others</t>
  </si>
  <si>
    <t xml:space="preserve">   Miscellaneous Transmission Expense </t>
  </si>
  <si>
    <t xml:space="preserve">   Maintenance of Station Equipment</t>
  </si>
  <si>
    <t xml:space="preserve">   Maintenance of Overhead Lines</t>
  </si>
  <si>
    <t xml:space="preserve">   Maintenance of Underground Lines</t>
  </si>
  <si>
    <t xml:space="preserve">     Total Non-Direct Adjusted Transmission O&amp;M Expenses </t>
  </si>
  <si>
    <t>Derivation of Non-Direct Administrative and General Expense:</t>
  </si>
  <si>
    <t>Total Non-Direct Administrative &amp; General Expense</t>
  </si>
  <si>
    <t>Adjustments to Per Book A&amp;G Expense:</t>
  </si>
  <si>
    <t xml:space="preserve">   Abandoned Projects</t>
  </si>
  <si>
    <t xml:space="preserve">   CPUC energy efficiency programs</t>
  </si>
  <si>
    <t xml:space="preserve">   CPUC Intervenor Funding Expense - Transmission</t>
  </si>
  <si>
    <t xml:space="preserve">   CPUC Intervenor Funding Expense - Distribution</t>
  </si>
  <si>
    <t xml:space="preserve">   CPUC reimbursement fees</t>
  </si>
  <si>
    <t xml:space="preserve">   Injuries &amp; Damages</t>
  </si>
  <si>
    <t xml:space="preserve">   General Advertising Expenses </t>
  </si>
  <si>
    <t xml:space="preserve">   Franchise Requirements</t>
  </si>
  <si>
    <t xml:space="preserve">   Hazardous substances - Hazardous Substance Cleanup Cost Account</t>
  </si>
  <si>
    <t xml:space="preserve">   Litigation expenses - Litigation Cost Memorandum Account (LCMA)</t>
  </si>
  <si>
    <t xml:space="preserve">     Total Adjusted Non-Direct A&amp;G Expenses Including Property Insurance</t>
  </si>
  <si>
    <t>Less: Property Insurance (Due to different allocation factor)</t>
  </si>
  <si>
    <t>Total Adjusted Non-Direct A&amp;G Expenses Excluding Property Insurance</t>
  </si>
  <si>
    <t>Transmission Related Non-Direct Administrative &amp; General Expenses</t>
  </si>
  <si>
    <t>Property Insurance Allocated to Transmission, General, and Common Plant</t>
  </si>
  <si>
    <t xml:space="preserve">     Transmission Related Non-Direct A&amp;G Expense Including Property Insurance Expense</t>
  </si>
  <si>
    <t>Derivation of Transmission Plant Property Insurance Allocation Factor:</t>
  </si>
  <si>
    <t>Transmission Plant &amp; Incentive Transmission Plant</t>
  </si>
  <si>
    <t xml:space="preserve">     Total Transmission Related Investment in Plant</t>
  </si>
  <si>
    <t>Total Steam Production Plant</t>
  </si>
  <si>
    <t>Total Nuclear Production Plant</t>
  </si>
  <si>
    <t>Total Other Production Plant</t>
  </si>
  <si>
    <t>Total Distribution Plant</t>
  </si>
  <si>
    <t>Total General Plant</t>
  </si>
  <si>
    <t>Total Common Plant</t>
  </si>
  <si>
    <t xml:space="preserve">     Total Plant in Service Excluding SONGS</t>
  </si>
  <si>
    <r>
      <t xml:space="preserve">Transmission Property Insurance and Tax Allocation Factor </t>
    </r>
    <r>
      <rPr>
        <b/>
        <vertAlign val="superscript"/>
        <sz val="12"/>
        <rFont val="Times New Roman"/>
        <family val="1"/>
      </rPr>
      <t>1</t>
    </r>
  </si>
  <si>
    <t>Natural</t>
  </si>
  <si>
    <t>SALARIES-MANAGEMENT  STRAIGHT-TIME</t>
  </si>
  <si>
    <t>SALARIES-MANAGEMENT  TIME AND ONE HALF</t>
  </si>
  <si>
    <t>SALARIES-CLERICAL AND TECHNICAL  STRAIGH</t>
  </si>
  <si>
    <t>SALARIES-CLERICAL AND TECHNICAL  TIME AN</t>
  </si>
  <si>
    <t>SALARIES-CLERICAL AND TECHNICAL  DOUBLE</t>
  </si>
  <si>
    <t>SALARIES-UNION  STRAIGHT-TIME</t>
  </si>
  <si>
    <t>SALARIES-UNION  TIME AND ONE HALF</t>
  </si>
  <si>
    <t>SALARIES-UNION  DOUBLE TIME</t>
  </si>
  <si>
    <t>SALARIES-DELAYED LUNCH PREMIUM</t>
  </si>
  <si>
    <t>EMP TRAVEL-HOTEL/LODG (ROOM AND TAX ONLY</t>
  </si>
  <si>
    <t>SRV-CONTRACTORS-TIME &amp; EQUIPMENT</t>
  </si>
  <si>
    <t>SRV-TREE TRIMMING</t>
  </si>
  <si>
    <t>SRV-CONSULTING-OTHER</t>
  </si>
  <si>
    <t>SRV-VEHICLE &amp; EQUIP RENTAL W/OPERATOR</t>
  </si>
  <si>
    <t>SRV-CONSTRUCTION-ELECTRIC</t>
  </si>
  <si>
    <t>HELICOPTER UTILIZATION</t>
  </si>
  <si>
    <t>VEHICLE UTILIZATION-LABOR</t>
  </si>
  <si>
    <t>VEHICLE UTILIZATION-NONLABOR</t>
  </si>
  <si>
    <t>Cash Discounts on Purchases</t>
  </si>
  <si>
    <t>Vacation &amp; Sick (Costing sheet)</t>
  </si>
  <si>
    <t>ICP (Costing Sheet)</t>
  </si>
  <si>
    <t>Public Liab.&amp; Property Damage-Lab(CS)</t>
  </si>
  <si>
    <t>Worker's Comp -Labor (Costing sheet)</t>
  </si>
  <si>
    <t>Pension &amp; Benefits - Labor</t>
  </si>
  <si>
    <t>Payroll Taxes (Costing sheet)</t>
  </si>
  <si>
    <t>Public Liab.&amp; Property Damage-NonLab(CS)</t>
  </si>
  <si>
    <t>Worker's Comp -Non Labor (Costing sheet)</t>
  </si>
  <si>
    <t>Pension &amp; Benefit - NonLabor</t>
  </si>
  <si>
    <t>PENSION &amp; BENEFIT - REFUNDABLE - NL</t>
  </si>
  <si>
    <t>VACATION &amp; SICK (CL)</t>
  </si>
  <si>
    <t>ICP (CL)</t>
  </si>
  <si>
    <t>PUBLIAB PROPDAM L(CL)</t>
  </si>
  <si>
    <t>WK COMP-LABOR (CL)</t>
  </si>
  <si>
    <t>PENSION &amp; BENEFIT-NONREF-LBR (CL)</t>
  </si>
  <si>
    <t>PAYROLL TAXES (CL)</t>
  </si>
  <si>
    <t>PUBLIAB PROPDAM NL(CL)</t>
  </si>
  <si>
    <t>WK COMP-NONLABOR (CL)</t>
  </si>
  <si>
    <t>PENSION &amp; BENEFIT-NONREF-NL (CL)</t>
  </si>
  <si>
    <t>PENSION &amp; BENEFIT-REF-NL (CL)</t>
  </si>
  <si>
    <t>Purchasing Labor (Costing sheet)</t>
  </si>
  <si>
    <t>Shop Order Labor (Costing sheet)</t>
  </si>
  <si>
    <t>Small Tools Labor (Costing sheet)</t>
  </si>
  <si>
    <t>Union Contract Labor (CS)</t>
  </si>
  <si>
    <t>Purchasing NonLabor (Costing sheet)</t>
  </si>
  <si>
    <t>Shop Order NonLabor (Costing sheet)</t>
  </si>
  <si>
    <t>Small Tools NonLabor (Costing sheet)</t>
  </si>
  <si>
    <r>
      <t xml:space="preserve">     Total Direct Maintenance Cost </t>
    </r>
    <r>
      <rPr>
        <b/>
        <vertAlign val="superscript"/>
        <sz val="12"/>
        <rFont val="Times New Roman"/>
        <family val="1"/>
      </rPr>
      <t>1, 2</t>
    </r>
  </si>
  <si>
    <t>Reflects direct maintenance expenses incurred on the 11.5-mile SX-PQ Underground Line Segment,</t>
  </si>
  <si>
    <t>which are tracked via a specific work order.</t>
  </si>
  <si>
    <t>Electric Transmission O&amp;M Expenses</t>
  </si>
  <si>
    <t>Excluded</t>
  </si>
  <si>
    <t>Acct</t>
  </si>
  <si>
    <t>Per Books</t>
  </si>
  <si>
    <t>Expenses</t>
  </si>
  <si>
    <t>Adjusted</t>
  </si>
  <si>
    <t>Electric Transmission Operation</t>
  </si>
  <si>
    <t>Operation Supervision and Engineering</t>
  </si>
  <si>
    <t>Load Dispatch - Reliability</t>
  </si>
  <si>
    <t>Load Dispatch - Monitor and Operate Transmission System</t>
  </si>
  <si>
    <t>Load Dispatch - Transmission Service and Scheduling</t>
  </si>
  <si>
    <t xml:space="preserve">Scheduling, System Control and Dispatch Services </t>
  </si>
  <si>
    <t>Reliability, Planning and Standards Development</t>
  </si>
  <si>
    <t>Transmission Service Studies</t>
  </si>
  <si>
    <t>Generation Interconnection Studies</t>
  </si>
  <si>
    <t xml:space="preserve">Reliability, Planning and Standards Development Services </t>
  </si>
  <si>
    <r>
      <t xml:space="preserve">Station Expenses </t>
    </r>
    <r>
      <rPr>
        <b/>
        <vertAlign val="superscript"/>
        <sz val="12"/>
        <rFont val="Times New Roman"/>
        <family val="1"/>
      </rPr>
      <t>1</t>
    </r>
  </si>
  <si>
    <t>Underground Line Expenses</t>
  </si>
  <si>
    <t>Transmission of Electricity by Others</t>
  </si>
  <si>
    <t>Misc. Transmission Expenses</t>
  </si>
  <si>
    <t>Rents</t>
  </si>
  <si>
    <t xml:space="preserve">     Total Electric Transmission Operation </t>
  </si>
  <si>
    <t>Electric Transmission Maintenance</t>
  </si>
  <si>
    <t>Maintenance Supervision and Engineering</t>
  </si>
  <si>
    <t>Maintenance of Structures</t>
  </si>
  <si>
    <t>Maintenance of Computer Hardware</t>
  </si>
  <si>
    <t>Maintenance of Computer Software</t>
  </si>
  <si>
    <t>Maintenance of Communication Equipment</t>
  </si>
  <si>
    <t>Maintenance of Misc. Regional Transmission Plant</t>
  </si>
  <si>
    <r>
      <t xml:space="preserve">Maintenance of Underground Lines </t>
    </r>
    <r>
      <rPr>
        <b/>
        <vertAlign val="superscript"/>
        <sz val="12"/>
        <rFont val="Times New Roman"/>
        <family val="1"/>
      </rPr>
      <t>2</t>
    </r>
  </si>
  <si>
    <t>Maintenance of Misc. Transmission Plant</t>
  </si>
  <si>
    <t xml:space="preserve">  Total Electric Transmission Maintenance</t>
  </si>
  <si>
    <t>Total Electric Transmission O&amp;M Expenses</t>
  </si>
  <si>
    <r>
      <t xml:space="preserve">Transmission O&amp;M Expenses Charged to Citizens </t>
    </r>
    <r>
      <rPr>
        <b/>
        <vertAlign val="superscript"/>
        <sz val="12"/>
        <rFont val="Times New Roman"/>
        <family val="1"/>
      </rPr>
      <t>3</t>
    </r>
  </si>
  <si>
    <t>Total Adjusted Electric Transmission O&amp;M Expenses</t>
  </si>
  <si>
    <t>Excluded Expenses (recovery method in parentheses)</t>
  </si>
  <si>
    <t>560</t>
  </si>
  <si>
    <t>Executive ICP</t>
  </si>
  <si>
    <t>Scheduling, System Control and Dispatch Services (ERRA)</t>
  </si>
  <si>
    <t>Reliability, Planning and Standards Development Services (ERRA)</t>
  </si>
  <si>
    <t>Transmission of Electricity by Others (ERRA)</t>
  </si>
  <si>
    <t>Misc. Transmission Expenses:</t>
  </si>
  <si>
    <t xml:space="preserve">     Century Energy Systems Balancing Account (CES-21BA)</t>
  </si>
  <si>
    <t xml:space="preserve">     Hazardous Substance Cleanup Cost Memo Account (HSCCMA)</t>
  </si>
  <si>
    <t xml:space="preserve">     ISO Grid Management Costs (ERRA)</t>
  </si>
  <si>
    <t xml:space="preserve">     Reliability Services (RS rates)</t>
  </si>
  <si>
    <t xml:space="preserve">     Other (TRBAA, TACBAA) </t>
  </si>
  <si>
    <r>
      <t xml:space="preserve">Maintenance of Station Equipment </t>
    </r>
    <r>
      <rPr>
        <b/>
        <vertAlign val="superscript"/>
        <sz val="12"/>
        <rFont val="Times New Roman"/>
        <family val="1"/>
      </rPr>
      <t>1</t>
    </r>
  </si>
  <si>
    <r>
      <t xml:space="preserve">Maintenance of Overhead Lines </t>
    </r>
    <r>
      <rPr>
        <b/>
        <vertAlign val="superscript"/>
        <sz val="12"/>
        <rFont val="Times New Roman"/>
        <family val="1"/>
      </rPr>
      <t>1</t>
    </r>
  </si>
  <si>
    <t>Total Excluded Expenses</t>
  </si>
  <si>
    <t>Citizens O&amp;M should not include substation, underground, and overhead line maintenance per the Appendix XII Tariff (See Section I.C - number 31).</t>
  </si>
  <si>
    <t>As a result, such items are excluded in Column b.</t>
  </si>
  <si>
    <t xml:space="preserve">Account 572 for Underground Line Maintenance is excluded because Citizens is charged via a Direct Maintenance order, which is reflected on AH-1. </t>
  </si>
  <si>
    <t>Transmission O&amp;M Expenses in SAP Account 7000721, which was created to track Citizens SX-PQ O&amp;M Expense.</t>
  </si>
  <si>
    <t>Administrative &amp; General Expenses</t>
  </si>
  <si>
    <t>Administrative &amp; General</t>
  </si>
  <si>
    <t>A&amp;G Salaries</t>
  </si>
  <si>
    <t>Office Supplies &amp; Expenses</t>
  </si>
  <si>
    <t>Less: Administrative Expenses Transferred-Credit</t>
  </si>
  <si>
    <t>Outside Services Employed</t>
  </si>
  <si>
    <t>Property Insurance</t>
  </si>
  <si>
    <t>Injuries &amp; Damages</t>
  </si>
  <si>
    <t>Employee Pensions &amp; Benefits</t>
  </si>
  <si>
    <t xml:space="preserve">Franchise Requirements </t>
  </si>
  <si>
    <t xml:space="preserve">Regulatory Commission Expenses  </t>
  </si>
  <si>
    <t>Less: Duplicate Charges (Company Energy Use)</t>
  </si>
  <si>
    <t>General Advertising Expenses</t>
  </si>
  <si>
    <t>Miscellaneous General Expenses</t>
  </si>
  <si>
    <t>Maintenance of General Plant</t>
  </si>
  <si>
    <t>Total Administrative &amp; General Expenses</t>
  </si>
  <si>
    <r>
      <t xml:space="preserve">Transmission Related A&amp;G Expenses Charged to Citizens </t>
    </r>
    <r>
      <rPr>
        <b/>
        <vertAlign val="superscript"/>
        <sz val="12"/>
        <rFont val="Times New Roman"/>
        <family val="1"/>
      </rPr>
      <t>1</t>
    </r>
  </si>
  <si>
    <t>Total Adjusted Administrative &amp; General Expenses</t>
  </si>
  <si>
    <t>Excluded Expenses:</t>
  </si>
  <si>
    <t>CPUC Intervenor Funding Expense - Transmission</t>
  </si>
  <si>
    <t>CPUC Intervenor Funding Expense - Distribution</t>
  </si>
  <si>
    <t>Abandoned Projects</t>
  </si>
  <si>
    <t xml:space="preserve">Hazardous Substances-Hazardous Substance Cleanup Cost Account </t>
  </si>
  <si>
    <t>Account 7000722, which was created to track Citizens SX-PQ A&amp;G Expense.</t>
  </si>
  <si>
    <t>Statement AI</t>
  </si>
  <si>
    <t>Wages and Salaries</t>
  </si>
  <si>
    <t>Production Wages &amp; Salaries (Includes Steam &amp; Other Power Supply)</t>
  </si>
  <si>
    <r>
      <t xml:space="preserve">Transmission Wages &amp; Salaries </t>
    </r>
    <r>
      <rPr>
        <b/>
        <vertAlign val="superscript"/>
        <sz val="12"/>
        <rFont val="Times New Roman"/>
        <family val="1"/>
      </rPr>
      <t>1</t>
    </r>
  </si>
  <si>
    <r>
      <t xml:space="preserve">Transmission Wages &amp; Salaries </t>
    </r>
    <r>
      <rPr>
        <b/>
        <vertAlign val="superscript"/>
        <sz val="12"/>
        <rFont val="Times New Roman"/>
        <family val="1"/>
      </rPr>
      <t>2</t>
    </r>
  </si>
  <si>
    <t>Distribution Wages &amp; Salaries</t>
  </si>
  <si>
    <t>Customer Accounts Wages &amp; Salaries</t>
  </si>
  <si>
    <t>Customer Services and Informational Wages &amp; Salaries</t>
  </si>
  <si>
    <t>Sales Wages &amp; Salaries</t>
  </si>
  <si>
    <t xml:space="preserve">     Total Operating &amp; Maintenance Wages &amp; Salaries Excl. A&amp;G</t>
  </si>
  <si>
    <t>Excludes FERC Accounts 562, 563, 570, 571, and 572 associated with substation, underground, and overhead wages &amp; salaries not applicable to Citizens.</t>
  </si>
  <si>
    <t>Reflects FERC Accounts 562, 563, 570, 571, and 572 associated with substation, underground, and overhead wages &amp; salaries not applicable to Citizens.</t>
  </si>
  <si>
    <t>Statement AI - Workpapers</t>
  </si>
  <si>
    <t>Transmission Wages &amp; Salaries</t>
  </si>
  <si>
    <t xml:space="preserve">FERC </t>
  </si>
  <si>
    <r>
      <t xml:space="preserve">Amounts </t>
    </r>
    <r>
      <rPr>
        <b/>
        <vertAlign val="superscript"/>
        <sz val="12"/>
        <rFont val="Times New Roman"/>
        <family val="1"/>
      </rPr>
      <t>1</t>
    </r>
  </si>
  <si>
    <r>
      <t xml:space="preserve">Exclusions </t>
    </r>
    <r>
      <rPr>
        <b/>
        <vertAlign val="superscript"/>
        <sz val="12"/>
        <color theme="1"/>
        <rFont val="Times New Roman"/>
        <family val="1"/>
      </rPr>
      <t>2</t>
    </r>
  </si>
  <si>
    <t>560100E</t>
  </si>
  <si>
    <t>OPERATION SUPERVISION</t>
  </si>
  <si>
    <t>560170E</t>
  </si>
  <si>
    <t>OPERATION EXECUTIVE COMPENSATION</t>
  </si>
  <si>
    <t>560200E</t>
  </si>
  <si>
    <t>OPERATION ENGINEERING</t>
  </si>
  <si>
    <t>561100E</t>
  </si>
  <si>
    <t>LOAD DISPATCHING - RELIABILITY</t>
  </si>
  <si>
    <t>561200E</t>
  </si>
  <si>
    <t>LOAD DISPATCHING - MONITOR &amp; OPERATE SYSTEM</t>
  </si>
  <si>
    <t>561300E</t>
  </si>
  <si>
    <t>LOAD DISPATCHING-TRANSMISSION SERVICE &amp; SCHEDULING</t>
  </si>
  <si>
    <t>561400E</t>
  </si>
  <si>
    <t>SCHEDULING SYSTEM CONTROL &amp; DISPATCH SERVICES</t>
  </si>
  <si>
    <t>561500E</t>
  </si>
  <si>
    <t>RELIABILITY, PLANNING &amp; STANDARDS DEVELOPMENT</t>
  </si>
  <si>
    <t>561600E</t>
  </si>
  <si>
    <t>TRANSMISSION SERVICE STUDIES</t>
  </si>
  <si>
    <t>561700E</t>
  </si>
  <si>
    <t>GENERATION INTERCONNECTION STUDIES</t>
  </si>
  <si>
    <t>561800E</t>
  </si>
  <si>
    <t>RELIABILITY, PLANNING &amp; STANDARDS DEVELOPMENT SERVICES</t>
  </si>
  <si>
    <t>562000E</t>
  </si>
  <si>
    <t>STATION EXPENSES</t>
  </si>
  <si>
    <t>562100E</t>
  </si>
  <si>
    <t>STATION OPERATION EXPENSE</t>
  </si>
  <si>
    <t>563000E</t>
  </si>
  <si>
    <t>OVERHEAD LINE EXPENSES</t>
  </si>
  <si>
    <t>563100E</t>
  </si>
  <si>
    <t>OPERATION OVERHEAD LINES</t>
  </si>
  <si>
    <t>563200E</t>
  </si>
  <si>
    <t>ENCROACHMENTS OVERHEAD R/W</t>
  </si>
  <si>
    <t>564000E</t>
  </si>
  <si>
    <t>UNDERGROUND LINE EXPENSES</t>
  </si>
  <si>
    <t>566000E</t>
  </si>
  <si>
    <t>MISCELLANEOUS TRANSMISSION EXPENSES</t>
  </si>
  <si>
    <t>566ABPE</t>
  </si>
  <si>
    <t>MISCELLANEOUS TRANSMISSION ABANDONED PROJECTS</t>
  </si>
  <si>
    <t>567000E</t>
  </si>
  <si>
    <t>RENTS</t>
  </si>
  <si>
    <t>568100E</t>
  </si>
  <si>
    <t>MAINTENANCE SUPERVISION</t>
  </si>
  <si>
    <t>568200E</t>
  </si>
  <si>
    <t>MAINTENANCE ENGINEERING</t>
  </si>
  <si>
    <t>569000E</t>
  </si>
  <si>
    <t>MAINTENANCE OF STRUCTURES</t>
  </si>
  <si>
    <t>569100E</t>
  </si>
  <si>
    <t>MAINTENANCE OF COMPUTER HARDWARE</t>
  </si>
  <si>
    <t>569200E</t>
  </si>
  <si>
    <t>MAINTENANCE OF COMPUTER SOFTWARE</t>
  </si>
  <si>
    <t>569300E</t>
  </si>
  <si>
    <t>MAINTENANCE OF COMPUTER EQUIPMENT</t>
  </si>
  <si>
    <t>569400E</t>
  </si>
  <si>
    <t>MAINTENANCE OF MISC REGIONAL TRANSMISSION PLANT</t>
  </si>
  <si>
    <t>570000E</t>
  </si>
  <si>
    <t>MAINTENANCE OF STATION EQUIPMENT</t>
  </si>
  <si>
    <t>570100E</t>
  </si>
  <si>
    <t>MAINTENANCE OF  STATION EQUIPMENT GENERAL</t>
  </si>
  <si>
    <t>570121E</t>
  </si>
  <si>
    <t>RTU SUPERVISORY EQUIPMENT</t>
  </si>
  <si>
    <t>570122E</t>
  </si>
  <si>
    <t>TELEMETER SYSTEM MAINTENANCE</t>
  </si>
  <si>
    <t>570200E</t>
  </si>
  <si>
    <t>MAINTENANCE STATION EQUIPMENT CLEAN TREAT</t>
  </si>
  <si>
    <t>570600E</t>
  </si>
  <si>
    <t>MAINTENANCE STATION EQUIPMENT</t>
  </si>
  <si>
    <t>570700E</t>
  </si>
  <si>
    <t>SAN ONOFRE SUBSTATION</t>
  </si>
  <si>
    <t>571000E</t>
  </si>
  <si>
    <t>MAINTENANCE OF OVERHEAD LINES</t>
  </si>
  <si>
    <t>571100E</t>
  </si>
  <si>
    <t>MAINTENANCE OF OVERHEAD LINES GENERAL</t>
  </si>
  <si>
    <t>571120E</t>
  </si>
  <si>
    <t>TRAINING IN HOTSTICK MAINTENANCE</t>
  </si>
  <si>
    <t>571200E</t>
  </si>
  <si>
    <t>MAINTENANCE OF OVERHEAD LINES - TREE TRIMMING</t>
  </si>
  <si>
    <t>571310E</t>
  </si>
  <si>
    <t>MAINTENANCE OF OVERHEAD INSULATOR WASHING</t>
  </si>
  <si>
    <t>571700E</t>
  </si>
  <si>
    <t>ACCESS &amp; PATROL ROAD MAINTENANCE</t>
  </si>
  <si>
    <t>571800E</t>
  </si>
  <si>
    <t>CONSTRUCTION RELATED EXPENSES</t>
  </si>
  <si>
    <t>571930E</t>
  </si>
  <si>
    <t>OH PREV MAINT - INSPECTIONS</t>
  </si>
  <si>
    <t>571960E</t>
  </si>
  <si>
    <t>OH PREV MAINT - FOLLOW-UP</t>
  </si>
  <si>
    <t>572000E</t>
  </si>
  <si>
    <t>MAINTENANCE OF UNDERGROUND LINES</t>
  </si>
  <si>
    <t>573000E</t>
  </si>
  <si>
    <t>MAINTENANCE OF MISCELLANEOUS TRANSMISSION</t>
  </si>
  <si>
    <t>Total Transmission Wages &amp; Salaries</t>
  </si>
  <si>
    <t>Total Adjusted Citizens Transmission Wages &amp; Salaries</t>
  </si>
  <si>
    <t>Ties to FERC Form 1; Page 354; Line 21; Col. b.</t>
  </si>
  <si>
    <t>Citizens should exclude expenses associated with substation, overhead, and underground maintenance.</t>
  </si>
  <si>
    <t>Statement AJ</t>
  </si>
  <si>
    <t>Depreciation and Amortization Expense</t>
  </si>
  <si>
    <t>Transmission Plant Depreciation Expense</t>
  </si>
  <si>
    <t>Electric Miscellaneous Intangible Plant Amortization Expense</t>
  </si>
  <si>
    <t xml:space="preserve">Common Plant Depreciation Expense </t>
  </si>
  <si>
    <t>Transmission Related Electric Misc. Intangible Plant Amortization Expense</t>
  </si>
  <si>
    <t>Transmission Related General Plant Depreciation Expense</t>
  </si>
  <si>
    <t>Transmission Related Common Plant Depreciation Expense</t>
  </si>
  <si>
    <t xml:space="preserve">     Total Transmission, General, Common, and Electric Misc. Intangible Exp.</t>
  </si>
  <si>
    <t>Incentive Transmission Plant Depreciation Expense</t>
  </si>
  <si>
    <t>Transmission Plant Abandoned Project Cost Amortization Expense</t>
  </si>
  <si>
    <t>Net of Incentive Transmission Plant Depreciation Expense.</t>
  </si>
  <si>
    <t>STATEMENT AJ</t>
  </si>
  <si>
    <t>DEPRECIATION AND AMORTIZATION EXPENSE</t>
  </si>
  <si>
    <t>General</t>
  </si>
  <si>
    <t>Expense</t>
  </si>
  <si>
    <t>Total Common Expense to Electric Per Book</t>
  </si>
  <si>
    <t>Statement AK</t>
  </si>
  <si>
    <t>Taxes Other Than Income Taxes</t>
  </si>
  <si>
    <r>
      <t xml:space="preserve">Total Property Taxes </t>
    </r>
    <r>
      <rPr>
        <b/>
        <vertAlign val="superscript"/>
        <sz val="12"/>
        <rFont val="Times New Roman"/>
        <family val="1"/>
      </rPr>
      <t>1</t>
    </r>
  </si>
  <si>
    <r>
      <t xml:space="preserve">Less: Other Taxes (Business license taxes) </t>
    </r>
    <r>
      <rPr>
        <b/>
        <vertAlign val="superscript"/>
        <sz val="12"/>
        <rFont val="Times New Roman"/>
        <family val="1"/>
      </rPr>
      <t>2</t>
    </r>
  </si>
  <si>
    <t>Net Property Taxes Excl. Citizens</t>
  </si>
  <si>
    <t>Add: Citizens Allocated Portion of Property Taxes</t>
  </si>
  <si>
    <t>Net Property Taxes Incl. Citizens</t>
  </si>
  <si>
    <r>
      <t xml:space="preserve">Less: SONGS Property Taxes </t>
    </r>
    <r>
      <rPr>
        <b/>
        <vertAlign val="superscript"/>
        <sz val="12"/>
        <rFont val="Times New Roman"/>
        <family val="1"/>
      </rPr>
      <t>3</t>
    </r>
  </si>
  <si>
    <t>Total Property Taxes Expense</t>
  </si>
  <si>
    <t>Transmission Property Insurance and Tax Allocation Factor</t>
  </si>
  <si>
    <t xml:space="preserve">     Transmission Related Property Taxes Expense</t>
  </si>
  <si>
    <r>
      <t xml:space="preserve">Total Payroll Taxes Expense </t>
    </r>
    <r>
      <rPr>
        <b/>
        <vertAlign val="superscript"/>
        <sz val="12"/>
        <rFont val="Times New Roman"/>
        <family val="1"/>
      </rPr>
      <t>4</t>
    </r>
  </si>
  <si>
    <t>Add: Citizens Allocated Portion of Payroll Taxes</t>
  </si>
  <si>
    <t>Total Payroll Taxes Expense Incl. Citizens</t>
  </si>
  <si>
    <t xml:space="preserve">     Transmission Related Payroll Taxes Expense</t>
  </si>
  <si>
    <t>Statement AL</t>
  </si>
  <si>
    <t>Working Capital</t>
  </si>
  <si>
    <t>Working</t>
  </si>
  <si>
    <t>13-Months</t>
  </si>
  <si>
    <t>Cash</t>
  </si>
  <si>
    <t>Transmission Plant Allocation Factor</t>
  </si>
  <si>
    <t xml:space="preserve">     Transmission Related Materials and Supplies </t>
  </si>
  <si>
    <t xml:space="preserve">     Transmission Related Prepayments </t>
  </si>
  <si>
    <t>C. Derivation of Transmission Related Cash Working Capital - Retail:</t>
  </si>
  <si>
    <t xml:space="preserve">   Transmission O&amp;M Expense</t>
  </si>
  <si>
    <t xml:space="preserve">   Transmission Related A&amp;G Expense - Excl. Intervenor Funding Expense</t>
  </si>
  <si>
    <t xml:space="preserve">     Total</t>
  </si>
  <si>
    <t xml:space="preserve">   One Eighth O&amp;M Rule</t>
  </si>
  <si>
    <t xml:space="preserve">     Transmission Related Cash Working Capital - Retail Customers</t>
  </si>
  <si>
    <t>The balances for Materials &amp; Supplies and Prepayments are derived based on a 13-month average balance.</t>
  </si>
  <si>
    <t>STATEMENT AL</t>
  </si>
  <si>
    <t>WORKING CAPITAL</t>
  </si>
  <si>
    <t>ACCOUNT 154 PLANT MATERIALS AND OPERATING SUPPLIES</t>
  </si>
  <si>
    <t>ELECTRIC ALLOWABLE PER FERC FORMULA</t>
  </si>
  <si>
    <t>Electric Plant</t>
  </si>
  <si>
    <t>Materials</t>
  </si>
  <si>
    <t>&amp; Supplies</t>
  </si>
  <si>
    <t>ACCOUNT 165 PREPAYMENTS  -  ELECTRIC</t>
  </si>
  <si>
    <t>Prepayments</t>
  </si>
  <si>
    <t>Statement AR</t>
  </si>
  <si>
    <t>Federal Tax Adjustments</t>
  </si>
  <si>
    <t>Transmission Related Amortization of Investment Tax Credits</t>
  </si>
  <si>
    <t>Transmission Related Amortization of Excess Deferred Tax Liabilities</t>
  </si>
  <si>
    <t xml:space="preserve">   FERC Account 190</t>
  </si>
  <si>
    <t xml:space="preserve">   FERC Account 282</t>
  </si>
  <si>
    <t xml:space="preserve">   FERC Account 283</t>
  </si>
  <si>
    <t>Total Transmission Related Amortization of Excess Deferred Tax Liabilities</t>
  </si>
  <si>
    <t>Other Federal Tax Adjustments</t>
  </si>
  <si>
    <r>
      <t xml:space="preserve">     Total Federal Tax Adjustments </t>
    </r>
    <r>
      <rPr>
        <b/>
        <vertAlign val="superscript"/>
        <sz val="12"/>
        <rFont val="Times New Roman"/>
        <family val="1"/>
      </rPr>
      <t>1</t>
    </r>
  </si>
  <si>
    <t>STATEMENT AR</t>
  </si>
  <si>
    <t>(c) = [(a) + (b)]</t>
  </si>
  <si>
    <t>Account 190</t>
  </si>
  <si>
    <t>Account 282</t>
  </si>
  <si>
    <t>Account 283</t>
  </si>
  <si>
    <t>This workpaper does not include the amortization of excess ADIT associated with SX-PQ because the original ADIT balance was measured at the 21% tax rate and thus there is no excess ADIT.</t>
  </si>
  <si>
    <t>SAN DIEGO GAS AND ELECTRIC COMPANY</t>
  </si>
  <si>
    <t>Statement AV</t>
  </si>
  <si>
    <t>Cost of Capital and Fair Rate of Return</t>
  </si>
  <si>
    <t>Long-Term Debt Component - Denominator:</t>
  </si>
  <si>
    <t>Bonds (Acct 221)</t>
  </si>
  <si>
    <t>Less: Reacquired Bonds (Acct 222)</t>
  </si>
  <si>
    <t>Other Long-Term Debt (Acct 224)</t>
  </si>
  <si>
    <t>Unamortized Premium on Long-Term Debt (Acct 225)</t>
  </si>
  <si>
    <t>Less: Unamortized Discount on Long-Term Debt-Debit (Acct 226)</t>
  </si>
  <si>
    <t xml:space="preserve">     LTD = Long Term Debt</t>
  </si>
  <si>
    <t>Long-Term Debt Component - Numerator:</t>
  </si>
  <si>
    <t>Interest on Long-Term Debt (Acct 427)</t>
  </si>
  <si>
    <t>Amort. of Debt Disc. and Expense (Acct 428)</t>
  </si>
  <si>
    <t>Amortization of Loss on Reacquired Debt (Acct 428.1)</t>
  </si>
  <si>
    <t>Less: Amort. of Premium on Debt-Credit (Acct 429)</t>
  </si>
  <si>
    <t>Less: Amortization of Gain on Reacquired Debt-Credit (Acct 429.1)</t>
  </si>
  <si>
    <t xml:space="preserve">     i = LTD interest</t>
  </si>
  <si>
    <t>Cost of Long-Term Debt:</t>
  </si>
  <si>
    <t>Preferred Equity Component:</t>
  </si>
  <si>
    <t>PF = Preferred Stock (Acct 204)</t>
  </si>
  <si>
    <t>d(pf) = Total Dividends Declared-Preferred Stocks (Acct 437)</t>
  </si>
  <si>
    <t xml:space="preserve">     Cost of Preferred Equity</t>
  </si>
  <si>
    <t>Common Equity Component:</t>
  </si>
  <si>
    <t>Proprietary Capital</t>
  </si>
  <si>
    <t>Less: Preferred Stock (Acct 204)</t>
  </si>
  <si>
    <t>Less: Unappropriated Undistributed Subsidiary Earnings (Acct 216.1)</t>
  </si>
  <si>
    <t>Accumulated Other Comprehensive Income (Acct 219)</t>
  </si>
  <si>
    <t xml:space="preserve">     CS = Common Stock</t>
  </si>
  <si>
    <t>(d) = (b) x (c)</t>
  </si>
  <si>
    <t>Cap. Struct.</t>
  </si>
  <si>
    <t>Cost of</t>
  </si>
  <si>
    <t>Weighted</t>
  </si>
  <si>
    <t>Weighted Cost of Capital:</t>
  </si>
  <si>
    <t>Ratio</t>
  </si>
  <si>
    <t>Capital</t>
  </si>
  <si>
    <t>Cost of Capital</t>
  </si>
  <si>
    <t>Long-Term Debt</t>
  </si>
  <si>
    <t>Preferred Equity</t>
  </si>
  <si>
    <t>Common Equity</t>
  </si>
  <si>
    <t xml:space="preserve">     Total Capital</t>
  </si>
  <si>
    <t>Cost of Equity Component (Preferred &amp; Common):</t>
  </si>
  <si>
    <t>Incentive Return on Common Equity:</t>
  </si>
  <si>
    <t>Incentive Weighted Cost of Capital:</t>
  </si>
  <si>
    <t>Incentive Cost of Equity Component (Preferred &amp; Common):</t>
  </si>
  <si>
    <t>Amount is based upon December 31 balances.</t>
  </si>
  <si>
    <r>
      <t xml:space="preserve">Cost of Capital Rate </t>
    </r>
    <r>
      <rPr>
        <u/>
        <vertAlign val="subscript"/>
        <sz val="12"/>
        <rFont val="Times New Roman"/>
        <family val="1"/>
      </rPr>
      <t>(COCR)</t>
    </r>
    <r>
      <rPr>
        <u/>
        <sz val="12"/>
        <rFont val="Times New Roman"/>
        <family val="1"/>
      </rPr>
      <t xml:space="preserve"> Calculation:</t>
    </r>
  </si>
  <si>
    <t>a. Federal Income Tax Component:</t>
  </si>
  <si>
    <t>Where:</t>
  </si>
  <si>
    <t xml:space="preserve">     A = Sum of Preferred Stock and Return on Equity Component</t>
  </si>
  <si>
    <t xml:space="preserve">     B = Transmission Total Federal Tax Adjustments</t>
  </si>
  <si>
    <r>
      <t xml:space="preserve">     C = Equity AFUDC Component of Transmission Depreciation Expense </t>
    </r>
    <r>
      <rPr>
        <b/>
        <vertAlign val="superscript"/>
        <sz val="12"/>
        <rFont val="Times New Roman"/>
        <family val="1"/>
      </rPr>
      <t>1</t>
    </r>
  </si>
  <si>
    <t xml:space="preserve">     D = Transmission Rate Base</t>
  </si>
  <si>
    <t xml:space="preserve">     FT = Federal Income Tax Rate for Rate Effective Period</t>
  </si>
  <si>
    <t>Federal Income Tax Rate</t>
  </si>
  <si>
    <t>Federal Income Tax    =    (((A) + (C / D)) * FT) - (B / D)</t>
  </si>
  <si>
    <t>Federal Income Tax Expense</t>
  </si>
  <si>
    <t xml:space="preserve">                                                         (1 - FT)</t>
  </si>
  <si>
    <t>B. State Income Tax Component:</t>
  </si>
  <si>
    <t xml:space="preserve">     B = Equity AFUDC Component of Transmission Depreciation Expense</t>
  </si>
  <si>
    <t xml:space="preserve">     C = Transmission Rate Base</t>
  </si>
  <si>
    <t xml:space="preserve">     FT = Federal Income Tax Expense</t>
  </si>
  <si>
    <t xml:space="preserve">     ST = State Income Tax Rate for Rate Effective Period</t>
  </si>
  <si>
    <t>8.84%</t>
  </si>
  <si>
    <t>State Income Tax Rate</t>
  </si>
  <si>
    <t>State Income Tax    =    ((A) + (B / C) + Federal Income Tax)*(ST)</t>
  </si>
  <si>
    <t>State Income Tax Expense</t>
  </si>
  <si>
    <t xml:space="preserve">                                                               (1 - ST)</t>
  </si>
  <si>
    <t>C. Total Federal &amp; State Income Tax Rate:</t>
  </si>
  <si>
    <t>D. Total Weighted Cost of Capital:</t>
  </si>
  <si>
    <r>
      <t xml:space="preserve">E. Cost of Capital Rate </t>
    </r>
    <r>
      <rPr>
        <u/>
        <vertAlign val="subscript"/>
        <sz val="12"/>
        <rFont val="Times New Roman"/>
        <family val="1"/>
      </rPr>
      <t>(COCR)</t>
    </r>
    <r>
      <rPr>
        <u/>
        <sz val="12"/>
        <rFont val="Times New Roman"/>
        <family val="1"/>
      </rPr>
      <t>:</t>
    </r>
  </si>
  <si>
    <t>Citizens portion of Equity AFUDC totaling $56K is embedded in the Equity AFUDC component of Transmission Depreciation expense.</t>
  </si>
  <si>
    <r>
      <t xml:space="preserve">Incentive Cost of Capital Rate </t>
    </r>
    <r>
      <rPr>
        <u/>
        <vertAlign val="subscript"/>
        <sz val="12"/>
        <rFont val="Times New Roman"/>
        <family val="1"/>
      </rPr>
      <t>(ICOCR)</t>
    </r>
    <r>
      <rPr>
        <u/>
        <sz val="12"/>
        <rFont val="Times New Roman"/>
        <family val="1"/>
      </rPr>
      <t xml:space="preserve"> Calculation:</t>
    </r>
  </si>
  <si>
    <t xml:space="preserve">     C = Equity AFUDC Component of Transmission Depreciation Expense</t>
  </si>
  <si>
    <t xml:space="preserve">     D = Incentive ROE Project Transmission Rate Base</t>
  </si>
  <si>
    <t xml:space="preserve">Federal Income Tax    =    (((A) + (C / D)) * FT) - (B / D) </t>
  </si>
  <si>
    <t xml:space="preserve">Federal Income Tax Expense </t>
  </si>
  <si>
    <t xml:space="preserve">     C = Incentive ROE Project Transmission Rate Base</t>
  </si>
  <si>
    <t>D. Total Incentive Weighted Cost of Capital:</t>
  </si>
  <si>
    <r>
      <t xml:space="preserve">E. Incentive Cost of Capital Rate </t>
    </r>
    <r>
      <rPr>
        <u/>
        <vertAlign val="subscript"/>
        <sz val="12"/>
        <rFont val="Times New Roman"/>
        <family val="1"/>
      </rPr>
      <t>(ICOCR)</t>
    </r>
    <r>
      <rPr>
        <u/>
        <sz val="12"/>
        <rFont val="Times New Roman"/>
        <family val="1"/>
      </rPr>
      <t>:</t>
    </r>
  </si>
  <si>
    <t>Non-Incentive Equity AFUDC Component of Transmission Depreciation Expense</t>
  </si>
  <si>
    <t xml:space="preserve">Non-Incentive Equity AFUDC </t>
  </si>
  <si>
    <t xml:space="preserve">Component of Transmission </t>
  </si>
  <si>
    <r>
      <t xml:space="preserve">Vintages of Plant </t>
    </r>
    <r>
      <rPr>
        <b/>
        <vertAlign val="superscript"/>
        <sz val="12"/>
        <rFont val="Times New Roman"/>
        <family val="1"/>
      </rPr>
      <t>1</t>
    </r>
  </si>
  <si>
    <t>Depn Exp.</t>
  </si>
  <si>
    <t>Citizens SX-PQ Underground Line Segment Adj. (see w/p AV-2B)</t>
  </si>
  <si>
    <t>AFUDC Equity Depreciation Expense - Net of AFUDC Equity Depreciation Expense on Assets Leased to Citizens SX-PQ</t>
  </si>
  <si>
    <t>Citizens' Calculation of Equity AFUDC Component of Transmission Depreciation Expenses</t>
  </si>
  <si>
    <t>AFUDC embedded in the Lease Payment on the SX-PQ Underground Line Segment</t>
  </si>
  <si>
    <t>AFUDC Equity Percentage as of November 2018</t>
  </si>
  <si>
    <t>Annual Depreciation Rate (30 year Lease)</t>
  </si>
  <si>
    <t>1 / 30 years</t>
  </si>
  <si>
    <t>Annual Book Depreciation on AFUDC Equity</t>
  </si>
  <si>
    <t>Federal and State Combined Tax Rate</t>
  </si>
  <si>
    <t>Tax Cost of Non-Deductibility of AFUDC Equity</t>
  </si>
  <si>
    <t>Gross-up Factor</t>
  </si>
  <si>
    <t>Revenue Requirement</t>
  </si>
  <si>
    <t xml:space="preserve">Derivation of End Use Transmission Rate Base </t>
  </si>
  <si>
    <t>A. Derivation of Transmission Rate Base:</t>
  </si>
  <si>
    <t>Net Transmission Plant:</t>
  </si>
  <si>
    <t>Transmission Plant</t>
  </si>
  <si>
    <t>Transmission Related Common Plant</t>
  </si>
  <si>
    <t xml:space="preserve">     Total Net Transmission Plant</t>
  </si>
  <si>
    <t>Rate Base Additions:</t>
  </si>
  <si>
    <t>Transmission Plant Held for Future Use</t>
  </si>
  <si>
    <t>Transmission Plant Abandoned Project Cost</t>
  </si>
  <si>
    <t xml:space="preserve">     Total Rate Base Additions</t>
  </si>
  <si>
    <t>Rate Base Reductions:</t>
  </si>
  <si>
    <t>Transmission Related Accum. Def. Inc. Taxes</t>
  </si>
  <si>
    <t>Transmission Plant Abandoned Accum. Def. Inc. Taxes</t>
  </si>
  <si>
    <t xml:space="preserve">     Total Rate Base Reductions</t>
  </si>
  <si>
    <t>Working Capital:</t>
  </si>
  <si>
    <t xml:space="preserve">Transmission Related Materials and Supplies </t>
  </si>
  <si>
    <t>Transmission Related Prepayments</t>
  </si>
  <si>
    <t>Transmission Related Cash Working Capital</t>
  </si>
  <si>
    <t xml:space="preserve">     Total Working Capital</t>
  </si>
  <si>
    <t>Other Regulatory Assets/Liabilities</t>
  </si>
  <si>
    <t xml:space="preserve">     Total Transmission Rate Base</t>
  </si>
  <si>
    <r>
      <t>B. Incentive ROE Project Transmission Rate Base:</t>
    </r>
    <r>
      <rPr>
        <sz val="12"/>
        <rFont val="Times New Roman"/>
        <family val="1"/>
      </rPr>
      <t xml:space="preserve"> </t>
    </r>
  </si>
  <si>
    <t>Net Incentive Transmission Plant</t>
  </si>
  <si>
    <t xml:space="preserve">Incentive Transmission Plant Accum. Def. Income Taxes </t>
  </si>
  <si>
    <t xml:space="preserve">     Total Incentive ROE Project Transmission Rate Base</t>
  </si>
  <si>
    <r>
      <t>C. Incentive Transmission Plant Abandoned Project Rate Base:</t>
    </r>
    <r>
      <rPr>
        <sz val="12"/>
        <rFont val="Times New Roman"/>
        <family val="1"/>
      </rPr>
      <t xml:space="preserve"> </t>
    </r>
  </si>
  <si>
    <t>Incentive Transmission Plant Abandoned Project Cost</t>
  </si>
  <si>
    <t>Incentive Transmission Plant Abandoned Project Cost Accum. Def. Inc. Taxes</t>
  </si>
  <si>
    <t xml:space="preserve">     Total Incentive Transmission Plant Abandoned Project Cost Rate Base</t>
  </si>
  <si>
    <t>D. Incentive Transmission Construction Work In Progress</t>
  </si>
  <si>
    <t>A. Derivation of Net Transmission Plant:</t>
  </si>
  <si>
    <t>Gross Transmission Plant:</t>
  </si>
  <si>
    <t>Transmission Related Electric Misc. Intangible Plant</t>
  </si>
  <si>
    <t xml:space="preserve">     Total Gross Transmission Plant</t>
  </si>
  <si>
    <t>Transmission Related Depreciation Reserve:</t>
  </si>
  <si>
    <t xml:space="preserve">Transmission Plant Depreciation Reserve </t>
  </si>
  <si>
    <t>Transmission Related General Plant Depr Reserve</t>
  </si>
  <si>
    <t>Transmission Related Common Plant Depr Reserve</t>
  </si>
  <si>
    <t>B. Incentive Project Net Transmission Plant:</t>
  </si>
  <si>
    <t>Incentive Transmission Plant</t>
  </si>
  <si>
    <t>Incentive Transmission Plant Depreciation Reserve</t>
  </si>
  <si>
    <t xml:space="preserve">     Total Net Incentive Transmission Plant</t>
  </si>
  <si>
    <t xml:space="preserve">Miscellaneous Statement </t>
  </si>
  <si>
    <t>Transmission Related Regulatory Debits/Credits</t>
  </si>
  <si>
    <r>
      <t xml:space="preserve">Transmission Plant Abandoned Project Cost </t>
    </r>
    <r>
      <rPr>
        <b/>
        <vertAlign val="superscript"/>
        <sz val="12"/>
        <rFont val="Times New Roman"/>
        <family val="1"/>
      </rPr>
      <t>1</t>
    </r>
  </si>
  <si>
    <r>
      <t xml:space="preserve">Other Regulatory Assets/Liabilities </t>
    </r>
    <r>
      <rPr>
        <b/>
        <vertAlign val="superscript"/>
        <sz val="12"/>
        <rFont val="Times New Roman"/>
        <family val="1"/>
      </rPr>
      <t>1</t>
    </r>
  </si>
  <si>
    <t>TO Number:</t>
  </si>
  <si>
    <t>Cycle Number:</t>
  </si>
  <si>
    <t>Cycle Ending:</t>
  </si>
  <si>
    <r>
      <t xml:space="preserve">Total Base Period Interest </t>
    </r>
    <r>
      <rPr>
        <b/>
        <vertAlign val="superscript"/>
        <sz val="12"/>
        <rFont val="Times New Roman"/>
        <family val="1"/>
      </rPr>
      <t>4</t>
    </r>
  </si>
  <si>
    <r>
      <t xml:space="preserve">AMORTIZATION OF TRANSMISSION RELATED EXCESS DEFERRED TAX LIABILITIES </t>
    </r>
    <r>
      <rPr>
        <b/>
        <vertAlign val="superscript"/>
        <sz val="12"/>
        <rFont val="Times New Roman"/>
        <family val="1"/>
      </rPr>
      <t>1</t>
    </r>
  </si>
  <si>
    <t>560000E</t>
  </si>
  <si>
    <t>OPERATION SUPERVISION &amp; ENGINEERING</t>
  </si>
  <si>
    <t xml:space="preserve">   Other A&amp;G Exclusion Adjustments</t>
  </si>
  <si>
    <t xml:space="preserve">   Other Transmission Non-Direct O&amp;M Exclusion Adjustments </t>
  </si>
  <si>
    <t xml:space="preserve">(c) = (a) - (b) </t>
  </si>
  <si>
    <t>(c) = (a) - (b)</t>
  </si>
  <si>
    <t>Account 282 (Citizens SX-PQ)</t>
  </si>
  <si>
    <t>Monthly True-Up Cost of Service comprises Sections 1 thru 3 Direct Maintenance, Non-Direct Expense, and Other Specific Expenses Cost Components.</t>
  </si>
  <si>
    <t>Direct Maintenance expenses are utilized and allocated in Section 1 of this Filing.</t>
  </si>
  <si>
    <t>As of July 1, 2018, SDG&amp;E is no longer assessed property taxes on SONGS.</t>
  </si>
  <si>
    <t>AFUDC Equity Embedded in the SX-PQ Underground Line Segment</t>
  </si>
  <si>
    <r>
      <t xml:space="preserve">Statement AF </t>
    </r>
    <r>
      <rPr>
        <b/>
        <vertAlign val="superscript"/>
        <sz val="12"/>
        <rFont val="Times New Roman"/>
        <family val="1"/>
      </rPr>
      <t>1</t>
    </r>
  </si>
  <si>
    <t>Return on Common Equity:</t>
  </si>
  <si>
    <t>Account 190 (Citizens SX-PQ)</t>
  </si>
  <si>
    <t>Account 283 (Citizens SX-PQ)</t>
  </si>
  <si>
    <t>Section 1; Page 1; Line 17</t>
  </si>
  <si>
    <t>Section 2; Page 1; Line 25</t>
  </si>
  <si>
    <t>Section 3; Page 1; Line 31</t>
  </si>
  <si>
    <t>Section 4; Page TU; Col. 11; Line 21</t>
  </si>
  <si>
    <t>Section 5; Page Interest TU (CY); Col. 6; Line 20</t>
  </si>
  <si>
    <r>
      <t xml:space="preserve">Total Steam Production Plant </t>
    </r>
    <r>
      <rPr>
        <b/>
        <vertAlign val="superscript"/>
        <sz val="12"/>
        <rFont val="Times New Roman"/>
        <family val="1"/>
      </rPr>
      <t>1, 3</t>
    </r>
  </si>
  <si>
    <r>
      <t xml:space="preserve">Total Nuclear Production Plant </t>
    </r>
    <r>
      <rPr>
        <b/>
        <vertAlign val="superscript"/>
        <sz val="12"/>
        <rFont val="Times New Roman"/>
        <family val="1"/>
      </rPr>
      <t>1, 3</t>
    </r>
  </si>
  <si>
    <r>
      <t xml:space="preserve">Total Hydraulic Production Plant </t>
    </r>
    <r>
      <rPr>
        <b/>
        <vertAlign val="superscript"/>
        <sz val="12"/>
        <rFont val="Times New Roman"/>
        <family val="1"/>
      </rPr>
      <t>1, 3</t>
    </r>
  </si>
  <si>
    <r>
      <t xml:space="preserve">Overhead Line Expenses </t>
    </r>
    <r>
      <rPr>
        <b/>
        <vertAlign val="superscript"/>
        <sz val="12"/>
        <rFont val="Times New Roman"/>
        <family val="1"/>
      </rPr>
      <t>1</t>
    </r>
  </si>
  <si>
    <t>Litigation expenses - Litigation Cost Memorandum Account (LCMA)</t>
  </si>
  <si>
    <r>
      <t xml:space="preserve">Electric Misc. Intangible Plant Amortization Reserve </t>
    </r>
    <r>
      <rPr>
        <b/>
        <vertAlign val="superscript"/>
        <sz val="12"/>
        <rFont val="Times New Roman"/>
        <family val="1"/>
      </rPr>
      <t>2, 4</t>
    </r>
  </si>
  <si>
    <r>
      <t xml:space="preserve">General Plant Depreciation Reserve </t>
    </r>
    <r>
      <rPr>
        <b/>
        <vertAlign val="superscript"/>
        <sz val="12"/>
        <rFont val="Times New Roman"/>
        <family val="1"/>
      </rPr>
      <t>2, 4</t>
    </r>
  </si>
  <si>
    <t xml:space="preserve">Negative of AH-2; Line 41; Col. b </t>
  </si>
  <si>
    <t xml:space="preserve">General Plant Depreciation Expense </t>
  </si>
  <si>
    <r>
      <t>Incentive Transmission Plant Abandoned Project Cost Amortization Expense</t>
    </r>
    <r>
      <rPr>
        <vertAlign val="superscript"/>
        <sz val="12"/>
        <rFont val="Times New Roman"/>
        <family val="1"/>
      </rPr>
      <t xml:space="preserve"> </t>
    </r>
    <r>
      <rPr>
        <b/>
        <vertAlign val="superscript"/>
        <sz val="12"/>
        <rFont val="Times New Roman"/>
        <family val="1"/>
      </rPr>
      <t>1</t>
    </r>
  </si>
  <si>
    <r>
      <t xml:space="preserve">A. Plant Materials and Operating Supplies </t>
    </r>
    <r>
      <rPr>
        <b/>
        <vertAlign val="superscript"/>
        <sz val="12"/>
        <rFont val="Times New Roman"/>
        <family val="1"/>
      </rPr>
      <t>1</t>
    </r>
  </si>
  <si>
    <t>Energy Efficiency</t>
  </si>
  <si>
    <t>CPUC reimbursement fees</t>
  </si>
  <si>
    <t>204-207; Footnote Data (a)</t>
  </si>
  <si>
    <t>204-207; Footnote Data (a); BOY and EOY</t>
  </si>
  <si>
    <t xml:space="preserve">Form 1; Page 204-207; Footnote Data (a); BOY </t>
  </si>
  <si>
    <t xml:space="preserve">Form 1; Page 204-207; Footnote Data (a); EOY </t>
  </si>
  <si>
    <t>Form 1; Page 204-207; Footnote Data (a)</t>
  </si>
  <si>
    <t xml:space="preserve">The allocated general and common accumulated deferred income taxes are included in the total transmission related accumulated deferred income taxes. See FERC Form 1; Page 274-275; </t>
  </si>
  <si>
    <t xml:space="preserve">Footnote Data (a) and (b). </t>
  </si>
  <si>
    <t xml:space="preserve">The balances for Transmission Plant Held for Future Use are derived based on a 13-month average balance. </t>
  </si>
  <si>
    <t>Form 1; Page 320-323; Line 83</t>
  </si>
  <si>
    <t>Form 1; Page 320-323; Line 85</t>
  </si>
  <si>
    <t>Form 1; Page 320-323; Line 86</t>
  </si>
  <si>
    <t>Form 1; Page 320-323; Line 87</t>
  </si>
  <si>
    <t>Form 1; Page 320-323; Line 88</t>
  </si>
  <si>
    <t>Form 1; Page 320-323; Line 89</t>
  </si>
  <si>
    <t>Form 1; Page 320-323; Line 90</t>
  </si>
  <si>
    <t>Form 1; Page 320-323; Line 91</t>
  </si>
  <si>
    <t>Form 1; Page 320-323; Line 92</t>
  </si>
  <si>
    <t>Form 1; Page 320-323; Line 93</t>
  </si>
  <si>
    <t>Form 1; Page 320-323; Line 94</t>
  </si>
  <si>
    <t>Form 1; Page 320-323; Line 95</t>
  </si>
  <si>
    <t>Form 1; Page 320-323; Line 96</t>
  </si>
  <si>
    <t>Form 1; Page 320-323; Line 97</t>
  </si>
  <si>
    <t>Form 1; Page 320-323; Line 98</t>
  </si>
  <si>
    <t>Form 1; Page 320-323; Line 101</t>
  </si>
  <si>
    <t>Form 1; Page 320-323; Line 102</t>
  </si>
  <si>
    <t>Form 1; Page 320-323; Line 103</t>
  </si>
  <si>
    <t>Form 1; Page 320-323; Line 104</t>
  </si>
  <si>
    <t>Form 1; Page 320-323; Line 105</t>
  </si>
  <si>
    <t>Form 1; Page 320-323; Line 106</t>
  </si>
  <si>
    <t>Form 1; Page 320-323; Line 107</t>
  </si>
  <si>
    <t>Form 1; Page 320-323; Line 108</t>
  </si>
  <si>
    <t>Form 1; Page 320-323; Line 109</t>
  </si>
  <si>
    <t>Form 1; Page 320-323; Line 110</t>
  </si>
  <si>
    <t>Form 1; Page 320-323; Line 181</t>
  </si>
  <si>
    <t>Form 1; Page 320-323; Line 182</t>
  </si>
  <si>
    <t>Form 1; Page 320-323; Line 183</t>
  </si>
  <si>
    <t>Form 1; Page 320-323; Line 184</t>
  </si>
  <si>
    <t>Form 1; Page 320-323; Line 185</t>
  </si>
  <si>
    <t>Form 1; Page 320-323; Line 186</t>
  </si>
  <si>
    <t>Form 1; Page 320-323; Line 187</t>
  </si>
  <si>
    <t>Form 1; Page 320-323; Line 188</t>
  </si>
  <si>
    <t>Form 1; Page 320-323; Line 189</t>
  </si>
  <si>
    <t>Form 1; Page 320-323; Line 190</t>
  </si>
  <si>
    <t>Form 1; Page 320-323; Line 191</t>
  </si>
  <si>
    <t>Form 1; Page 320-323; Line 192</t>
  </si>
  <si>
    <t>Form 1; Page 320-323; Line 193</t>
  </si>
  <si>
    <t>Form 1; Page 320-323; Line 196</t>
  </si>
  <si>
    <t>354-355; 20; b</t>
  </si>
  <si>
    <t>354-355; 23; b</t>
  </si>
  <si>
    <t>354-355; 24; b</t>
  </si>
  <si>
    <t>354-355; 25; b</t>
  </si>
  <si>
    <t>354-355; 26; b</t>
  </si>
  <si>
    <t>336-337; 1; f</t>
  </si>
  <si>
    <t>336-337; 10; f</t>
  </si>
  <si>
    <t>336-337; 11; f</t>
  </si>
  <si>
    <t>Form 1; Page 336-337; Line 10; Col. f</t>
  </si>
  <si>
    <t>(Line 1 x Line 2); Form 1; Page 336-337; Line 11; Col. f</t>
  </si>
  <si>
    <t>262-263; 12; l</t>
  </si>
  <si>
    <t>262-263; 2,3,4,8; l</t>
  </si>
  <si>
    <t>Business license taxes are no longer recorded in Total Property Taxes and are separately shown in FERC Form 1; Page 262-263; Line 14; Col. l.</t>
  </si>
  <si>
    <t>266-267; Footnote Data (a)</t>
  </si>
  <si>
    <t>112-113; 18; c</t>
  </si>
  <si>
    <t>112-113; 19; c</t>
  </si>
  <si>
    <t>112-113; 21; c</t>
  </si>
  <si>
    <t>112-113; 22; c</t>
  </si>
  <si>
    <t>112-113; 23; c</t>
  </si>
  <si>
    <t>114-117; 62; c</t>
  </si>
  <si>
    <t>114-117; 63; c</t>
  </si>
  <si>
    <t>114-117; 64; c</t>
  </si>
  <si>
    <t>114-117; 65; c</t>
  </si>
  <si>
    <t>114-117; 66; c</t>
  </si>
  <si>
    <t>112-113; 3; c</t>
  </si>
  <si>
    <t>118-119; 29; c</t>
  </si>
  <si>
    <t>112-113; 16; c</t>
  </si>
  <si>
    <t>112-113; 12; c</t>
  </si>
  <si>
    <t>112-113; 15; c</t>
  </si>
  <si>
    <t>the applicable data field will be filled.</t>
  </si>
  <si>
    <r>
      <t xml:space="preserve">B. Prepayments </t>
    </r>
    <r>
      <rPr>
        <b/>
        <vertAlign val="superscript"/>
        <sz val="12"/>
        <rFont val="Times New Roman"/>
        <family val="1"/>
      </rPr>
      <t>1</t>
    </r>
  </si>
  <si>
    <t>Form 1; Page 356; Accts 303 to 398; BOY</t>
  </si>
  <si>
    <t>Form 1; Page 356; Accts 303 to 398; EOY</t>
  </si>
  <si>
    <t>Form 1; Page 356; Electric</t>
  </si>
  <si>
    <t>Payroll tax expense excludes Citizens payroll taxes as shown in FERC Form 1; Page 262-263; Footnote Data (b).</t>
  </si>
  <si>
    <t>Property tax expense excludes Citizens property taxes as shown in FERC Form 1; Page 262-263; Footnote Data (c).</t>
  </si>
  <si>
    <t>227; Footnote Data (a)</t>
  </si>
  <si>
    <t>110-111; Footnote Data (c)</t>
  </si>
  <si>
    <t>Form 1; Page 227; Footnote Data (a)</t>
  </si>
  <si>
    <t>Form 1; Page 110-111; Footnote Data (c)</t>
  </si>
  <si>
    <t>Duplicate Charges</t>
  </si>
  <si>
    <t>262-263; Footnote Data (d)</t>
  </si>
  <si>
    <t>262-263; Footnote Data (e)</t>
  </si>
  <si>
    <t xml:space="preserve">Reflects the years that were taken into consideration to develop the table. The table begins in 2001 because all the </t>
  </si>
  <si>
    <t>data needed was not available until 2001 in SAP (SDG&amp;E's general accounting system).</t>
  </si>
  <si>
    <t>TO6 Transmission Plant Deprec. Rates WP</t>
  </si>
  <si>
    <t>Negative of AH-3; Line 31; Col. a</t>
  </si>
  <si>
    <t xml:space="preserve">None of the above items apply to SDG&amp;E's Appendix XII Cycle 8 filing. However, as one or more of these items apply, subject to FERC approval, </t>
  </si>
  <si>
    <t>2001 - 2010</t>
  </si>
  <si>
    <t>2011 - 2020</t>
  </si>
  <si>
    <r>
      <t xml:space="preserve">Total Other Production Plant </t>
    </r>
    <r>
      <rPr>
        <b/>
        <vertAlign val="superscript"/>
        <sz val="12"/>
        <rFont val="Times New Roman"/>
        <family val="1"/>
      </rPr>
      <t>1, 3</t>
    </r>
    <r>
      <rPr>
        <vertAlign val="superscript"/>
        <sz val="12"/>
        <rFont val="Times New Roman"/>
        <family val="1"/>
      </rPr>
      <t>, 4</t>
    </r>
  </si>
  <si>
    <r>
      <t xml:space="preserve">Total Distribution Plant </t>
    </r>
    <r>
      <rPr>
        <b/>
        <vertAlign val="superscript"/>
        <sz val="12"/>
        <rFont val="Times New Roman"/>
        <family val="1"/>
      </rPr>
      <t>2, 3, 4</t>
    </r>
  </si>
  <si>
    <r>
      <t>Total Electric Miscellaneous Intangible Plant</t>
    </r>
    <r>
      <rPr>
        <b/>
        <sz val="12"/>
        <rFont val="Times New Roman"/>
        <family val="1"/>
      </rPr>
      <t xml:space="preserve"> </t>
    </r>
    <r>
      <rPr>
        <b/>
        <vertAlign val="superscript"/>
        <sz val="12"/>
        <rFont val="Times New Roman"/>
        <family val="1"/>
      </rPr>
      <t>2, 5</t>
    </r>
  </si>
  <si>
    <r>
      <t>Total General Plant</t>
    </r>
    <r>
      <rPr>
        <b/>
        <sz val="12"/>
        <rFont val="Times New Roman"/>
        <family val="1"/>
      </rPr>
      <t xml:space="preserve"> </t>
    </r>
    <r>
      <rPr>
        <b/>
        <vertAlign val="superscript"/>
        <sz val="12"/>
        <rFont val="Times New Roman"/>
        <family val="1"/>
      </rPr>
      <t>2, 5</t>
    </r>
  </si>
  <si>
    <r>
      <t xml:space="preserve">Total Common Plant </t>
    </r>
    <r>
      <rPr>
        <b/>
        <vertAlign val="superscript"/>
        <sz val="12"/>
        <rFont val="Times New Roman"/>
        <family val="1"/>
      </rPr>
      <t>2, 5</t>
    </r>
  </si>
  <si>
    <r>
      <t>Transmission Plant Allocation Factor</t>
    </r>
    <r>
      <rPr>
        <b/>
        <vertAlign val="superscript"/>
        <sz val="12"/>
        <rFont val="Times New Roman"/>
        <family val="1"/>
      </rPr>
      <t xml:space="preserve">  6</t>
    </r>
  </si>
  <si>
    <t>Other Production Plant and Distribution Plant include Other Renewable Production Plant and Energy Storage Plant, respectively.</t>
  </si>
  <si>
    <t xml:space="preserve">These balances include Other Renewable Production Plant. </t>
  </si>
  <si>
    <r>
      <t xml:space="preserve">Per Book </t>
    </r>
    <r>
      <rPr>
        <b/>
        <vertAlign val="superscript"/>
        <sz val="12"/>
        <rFont val="Times New Roman"/>
        <family val="1"/>
      </rPr>
      <t>1</t>
    </r>
  </si>
  <si>
    <r>
      <t>Ratemaking</t>
    </r>
    <r>
      <rPr>
        <b/>
        <vertAlign val="superscript"/>
        <sz val="12"/>
        <rFont val="Times New Roman"/>
        <family val="1"/>
      </rPr>
      <t xml:space="preserve"> 2</t>
    </r>
  </si>
  <si>
    <t xml:space="preserve">These balances include Energy Storage Plant. </t>
  </si>
  <si>
    <r>
      <t xml:space="preserve">Maintenance of Overhead Lines </t>
    </r>
    <r>
      <rPr>
        <b/>
        <vertAlign val="superscript"/>
        <sz val="12"/>
        <rFont val="Times New Roman"/>
        <family val="1"/>
      </rPr>
      <t>1</t>
    </r>
    <r>
      <rPr>
        <vertAlign val="superscript"/>
        <sz val="12"/>
        <rFont val="Times New Roman"/>
        <family val="1"/>
      </rPr>
      <t>, 4</t>
    </r>
  </si>
  <si>
    <t xml:space="preserve">Account 571 in the TO6 Cycle 3 Annual Informational Filing reports an exclusion for Tree Trimming error correction, but it is not identified in this instant Citizens Appendix XII filing because the entire Account 571 for Overhead Line Maintenance is excluded. </t>
  </si>
  <si>
    <t>Rate Effective Period January 1, 2025 to December 31, 2025</t>
  </si>
  <si>
    <t>√</t>
  </si>
  <si>
    <t>Includes adjustments for the following: a) AFUDC adjustments resulting from TO6 settlement, where the impacts of the RTO adder included in AFUDC was reversed; b) the capital related cost  discovered during the Transmission Project Review process attributed to the Southwest Powerlink HVDC that was incorrectly capitalized versus expensed; and c) reversing the impacts of TL 698 that was placed in service earlier than should have been.</t>
  </si>
  <si>
    <t>Computer Hardware</t>
  </si>
  <si>
    <t>Computer Software</t>
  </si>
  <si>
    <t>Communication Equipment</t>
  </si>
  <si>
    <t xml:space="preserve">Includes adjustments for the following: a) AFUDC adjustments resulting from TO6 settlement, where the impacts of the RTO adder included in AFUDC was reversed; b) the capital related cost  discovered during the Transmission Project Review process attributed to the Southwest Powerlink HVDC that was incorrectly capitalized versus expensed; and c) reversing the impacts of TL 698 that was placed in service earlier than should have been. </t>
  </si>
  <si>
    <t>reconciling adjustment</t>
  </si>
  <si>
    <t>Electric Power Research Institute (EPRI) Dues</t>
  </si>
  <si>
    <t>Gas-Only Expenses</t>
  </si>
  <si>
    <t>Credit Facility Fees</t>
  </si>
  <si>
    <t>Negative of AH-3; Line 39; Col. b</t>
  </si>
  <si>
    <t>Negative of AH-3; Sum Lines (27, 33, 40); Col. a; and Sum Lines (24, 25, 26, 29, 42); Col. b</t>
  </si>
  <si>
    <t>Negative of AH-3; Line 35; Col. a</t>
  </si>
  <si>
    <t>Negative of AH-3; Line 36; Col. a</t>
  </si>
  <si>
    <t>Not Applicable to 2025 Base Period</t>
  </si>
  <si>
    <t>Negative of AH-3; Line 38; Col. b</t>
  </si>
  <si>
    <t>Negative of AH-3; Line 30; Col. b</t>
  </si>
  <si>
    <t>Negative of AH-3; Line 43; Col. b</t>
  </si>
  <si>
    <t xml:space="preserve">Negative of AH-3; Line 32; Col. a   </t>
  </si>
  <si>
    <t>Negative of AH-3; Sum Lines (28, 34, 41, 44) Col. a; Line 37 Col.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</si>
</sst>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1">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mmm\-yy;@"/>
    <numFmt numFmtId="165" formatCode="_(&quot;$&quot;* #,##0_);_(&quot;$&quot;* \(#,##0\);_(&quot;$&quot;* &quot;-&quot;??_);_(@_)"/>
    <numFmt numFmtId="166" formatCode="_(* #,##0_);_(* \(#,##0\);_(* &quot;-&quot;??_);_(@_)"/>
    <numFmt numFmtId="167" formatCode="0.0000%"/>
    <numFmt numFmtId="168" formatCode="_(* #,##0.0_);_(* \(#,##0.0\);_(* &quot;-&quot;??_);_(@_)"/>
    <numFmt numFmtId="169" formatCode="0.0"/>
    <numFmt numFmtId="170" formatCode="_(* #,##0.000_);_(* \(#,##0.000\);_(* &quot;-&quot;??_);_(@_)"/>
    <numFmt numFmtId="171" formatCode="mmmm\-yy"/>
    <numFmt numFmtId="172" formatCode="_(&quot;$&quot;* #,##0.0_);_(&quot;$&quot;* \(#,##0.0\);_(&quot;$&quot;* &quot;-&quot;??_);_(@_)"/>
    <numFmt numFmtId="173" formatCode="#,##0.0_);\(#,##0.0\)"/>
    <numFmt numFmtId="174" formatCode="#,##0\ \ \ \ \ \ \ "/>
    <numFmt numFmtId="175" formatCode="0.000000"/>
    <numFmt numFmtId="176" formatCode="00000"/>
    <numFmt numFmtId="177" formatCode="General_)"/>
    <numFmt numFmtId="178" formatCode="000"/>
    <numFmt numFmtId="179" formatCode="0000"/>
    <numFmt numFmtId="180" formatCode="mm\-dd\-yy"/>
    <numFmt numFmtId="181" formatCode="_(&quot;$&quot;* #,##0.000_);_(&quot;$&quot;* \(#,##0.000\);_(&quot;$&quot;* &quot;-&quot;??_);_(@_)"/>
    <numFmt numFmtId="182" formatCode="0_);\(0\)"/>
    <numFmt numFmtId="183" formatCode="0.00000%"/>
    <numFmt numFmtId="184" formatCode="&quot;$&quot;#,##0"/>
    <numFmt numFmtId="185" formatCode="&quot;Pr:&quot;\ #,##0"/>
    <numFmt numFmtId="186" formatCode="#,##0.0_);[Red]\(#,##0.0\)"/>
    <numFmt numFmtId="187" formatCode="#,##0_%_);\(#,##0\)_%;#,##0_%_);@_%_)"/>
    <numFmt numFmtId="188" formatCode="#,##0.00_%_);\(#,##0.00\)_%;#,##0.00_%_);@_%_)"/>
    <numFmt numFmtId="189" formatCode="&quot;$&quot;#,##0_%_);\(&quot;$&quot;#,##0\)_%;&quot;$&quot;#,##0_%_);@_%_)"/>
    <numFmt numFmtId="190" formatCode="&quot;$&quot;#,##0.00_%_);\(&quot;$&quot;#,##0.00\)_%;&quot;$&quot;#,##0.00_%_);@_%_)"/>
    <numFmt numFmtId="191" formatCode="m/d/yy_%_)"/>
    <numFmt numFmtId="192" formatCode="#,##0&quot; F&quot;_);\(#,##0&quot; F&quot;\)"/>
    <numFmt numFmtId="193" formatCode="_-* #,##0_-;\-* #,##0_-;_-* &quot;-&quot;_-;_-@_-"/>
    <numFmt numFmtId="194" formatCode="_-* #,##0.00_-;\-* #,##0.00_-;_-* &quot;-&quot;??_-;_-@_-"/>
    <numFmt numFmtId="195" formatCode="0_%_);\(0\)_%;0_%_);@_%_)"/>
    <numFmt numFmtId="196" formatCode="_([$€-2]* #,##0.00_);_([$€-2]* \(#,##0.00\);_([$€-2]* &quot;-&quot;??_)"/>
    <numFmt numFmtId="197" formatCode="#,##0.0000000000_);\(#,##0.0000000000\)"/>
    <numFmt numFmtId="198" formatCode="0.0\%_);\(0.0\%\);0.0\%_);@_%_)"/>
    <numFmt numFmtId="199" formatCode="#,##0.0;\(#,##0.0\)"/>
    <numFmt numFmtId="200" formatCode="\ #,##0\ &quot;m³ &quot;;[Red]\-#,##0\ &quot;m³ &quot;"/>
    <numFmt numFmtId="201" formatCode="0.0\x_)_);&quot;NM&quot;_x_)_);0.0\x_)_);@_%_)"/>
    <numFmt numFmtId="202" formatCode="0.00_)"/>
    <numFmt numFmtId="203" formatCode="&quot;$&quot;#,##0.0_);\(&quot;$&quot;#,##0.0\)"/>
    <numFmt numFmtId="204" formatCode="&quot;yr &quot;0"/>
    <numFmt numFmtId="205" formatCode="&quot;Momth &quot;0"/>
    <numFmt numFmtId="206" formatCode="&quot;£&quot;#,##0.00;\-&quot;£&quot;#,##0.00"/>
    <numFmt numFmtId="207" formatCode="0.0%"/>
    <numFmt numFmtId="208" formatCode="_(&quot;$&quot;* #,##0_);_(&quot;$&quot;* \(#,##0\)"/>
    <numFmt numFmtId="209" formatCode="_(* #,##0.000000_);_(* \(#,##0.000000\);_(* &quot;-&quot;??????_);_(@_)"/>
    <numFmt numFmtId="210" formatCode="0\ \ "/>
    <numFmt numFmtId="211" formatCode="_(&quot;$&quot;* #,##0.00000_);_(&quot;$&quot;* \(#,##0.00000\);_(&quot;$&quot;* &quot;-&quot;??_);_(@_)"/>
    <numFmt numFmtId="212" formatCode="0.000%"/>
    <numFmt numFmtId="213" formatCode="_(&quot;$&quot;* #,##0,_);_(&quot;$&quot;* \(#,##0,\);_(&quot;$&quot;* &quot;-&quot;??_);_(@_)"/>
    <numFmt numFmtId="214" formatCode="&quot;$&quot;#,##0,_);[Red]\(&quot;$&quot;#,##0,\)"/>
    <numFmt numFmtId="215" formatCode="_(* #,##0.0000_);_(* \(#,##0.0000\);_(* &quot;-&quot;??_);_(@_)"/>
    <numFmt numFmtId="216" formatCode="_(&quot;$&quot;* #,##0.0000000_);_(&quot;$&quot;* \(#,##0.0000000\);_(&quot;$&quot;* &quot;-&quot;??_);_(@_)"/>
    <numFmt numFmtId="217" formatCode="_(* #,##0.0000_);_(* \(#,##0.0000\);_(* &quot;-&quot;_);_(@_)"/>
  </numFmts>
  <fonts count="170">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name val="Arial"/>
      <family val="2"/>
    </font>
    <font>
      <sz val="12"/>
      <name val="Times New Roman"/>
      <family val="1"/>
    </font>
    <font>
      <b/>
      <sz val="12"/>
      <name val="Times New Roman"/>
      <family val="1"/>
    </font>
    <font>
      <b/>
      <sz val="10"/>
      <name val="Arial"/>
      <family val="2"/>
    </font>
    <font>
      <b/>
      <sz val="12"/>
      <color rgb="FFFF0000"/>
      <name val="Times New Roman"/>
      <family val="1"/>
    </font>
    <font>
      <sz val="12"/>
      <color rgb="FFFF0000"/>
      <name val="Times New Roman"/>
      <family val="1"/>
    </font>
    <font>
      <u/>
      <sz val="12"/>
      <name val="Times New Roman"/>
      <family val="1"/>
    </font>
    <font>
      <b/>
      <vertAlign val="superscript"/>
      <sz val="12"/>
      <name val="Times New Roman"/>
      <family val="1"/>
    </font>
    <font>
      <sz val="10"/>
      <name val="Arial"/>
      <family val="2"/>
    </font>
    <font>
      <b/>
      <u/>
      <sz val="12"/>
      <name val="Times New Roman"/>
      <family val="1"/>
    </font>
    <font>
      <b/>
      <sz val="12"/>
      <name val="Arial"/>
      <family val="2"/>
    </font>
    <font>
      <b/>
      <sz val="8"/>
      <name val="Arial"/>
      <family val="2"/>
    </font>
    <font>
      <sz val="10"/>
      <color rgb="FFFF0000"/>
      <name val="Arial"/>
      <family val="2"/>
    </font>
    <font>
      <vertAlign val="superscript"/>
      <sz val="12"/>
      <name val="Times New Roman"/>
      <family val="1"/>
    </font>
    <font>
      <sz val="10"/>
      <name val="Times New Roman"/>
      <family val="1"/>
    </font>
    <font>
      <b/>
      <i/>
      <u/>
      <sz val="12"/>
      <name val="Times New Roman"/>
      <family val="1"/>
    </font>
    <font>
      <i/>
      <sz val="12"/>
      <name val="Times New Roman"/>
      <family val="1"/>
    </font>
    <font>
      <sz val="11"/>
      <name val="Arial"/>
      <family val="2"/>
    </font>
    <font>
      <b/>
      <sz val="9"/>
      <name val="Arial"/>
      <family val="2"/>
    </font>
    <font>
      <sz val="10"/>
      <color indexed="12"/>
      <name val="Arial"/>
      <family val="2"/>
    </font>
    <font>
      <sz val="10"/>
      <name val="Arial Narrow"/>
      <family val="2"/>
    </font>
    <font>
      <sz val="8"/>
      <name val="Arial"/>
      <family val="2"/>
    </font>
    <font>
      <b/>
      <u/>
      <sz val="10"/>
      <name val="Arial"/>
      <family val="2"/>
    </font>
    <font>
      <sz val="12"/>
      <color theme="1"/>
      <name val="Times New Roman"/>
      <family val="1"/>
    </font>
    <font>
      <u/>
      <vertAlign val="subscript"/>
      <sz val="12"/>
      <name val="Times New Roman"/>
      <family val="1"/>
    </font>
    <font>
      <b/>
      <sz val="12"/>
      <color theme="1"/>
      <name val="Times New Roman"/>
      <family val="1"/>
    </font>
    <font>
      <b/>
      <vertAlign val="superscript"/>
      <sz val="12"/>
      <color theme="1"/>
      <name val="Times New Roman"/>
      <family val="1"/>
    </font>
    <font>
      <b/>
      <sz val="18"/>
      <color theme="3"/>
      <name val="Calibri Light"/>
      <family val="2"/>
      <scheme val="major"/>
    </font>
    <font>
      <sz val="11"/>
      <color indexed="8"/>
      <name val="Calibri"/>
      <family val="2"/>
    </font>
    <font>
      <sz val="11"/>
      <color indexed="9"/>
      <name val="Calibri"/>
      <family val="2"/>
    </font>
    <font>
      <sz val="7"/>
      <name val="Arial"/>
      <family val="2"/>
    </font>
    <font>
      <b/>
      <sz val="11"/>
      <color indexed="8"/>
      <name val="Calibri"/>
      <family val="2"/>
    </font>
    <font>
      <b/>
      <sz val="12"/>
      <color indexed="8"/>
      <name val="Arial"/>
      <family val="2"/>
    </font>
    <font>
      <b/>
      <i/>
      <sz val="12"/>
      <color indexed="8"/>
      <name val="Arial"/>
      <family val="2"/>
    </font>
    <font>
      <sz val="12"/>
      <color indexed="8"/>
      <name val="Arial"/>
      <family val="2"/>
    </font>
    <font>
      <b/>
      <sz val="10"/>
      <color indexed="8"/>
      <name val="Arial"/>
      <family val="2"/>
    </font>
    <font>
      <sz val="11"/>
      <color indexed="9"/>
      <name val="Arial"/>
      <family val="2"/>
    </font>
    <font>
      <b/>
      <sz val="11"/>
      <color indexed="9"/>
      <name val="Arial"/>
      <family val="2"/>
    </font>
    <font>
      <sz val="10"/>
      <color indexed="56"/>
      <name val="Arial"/>
      <family val="2"/>
    </font>
    <font>
      <sz val="10"/>
      <color indexed="8"/>
      <name val="Arial"/>
      <family val="2"/>
    </font>
    <font>
      <i/>
      <sz val="12"/>
      <color indexed="8"/>
      <name val="Arial"/>
      <family val="2"/>
    </font>
    <font>
      <b/>
      <sz val="11"/>
      <color indexed="56"/>
      <name val="Arial"/>
      <family val="2"/>
    </font>
    <font>
      <b/>
      <i/>
      <sz val="11"/>
      <color indexed="56"/>
      <name val="Arial"/>
      <family val="2"/>
    </font>
    <font>
      <b/>
      <sz val="11"/>
      <color indexed="18"/>
      <name val="Arial Narrow"/>
      <family val="2"/>
    </font>
    <font>
      <sz val="19"/>
      <color indexed="48"/>
      <name val="Arial"/>
      <family val="2"/>
    </font>
    <font>
      <sz val="12"/>
      <color indexed="14"/>
      <name val="Arial"/>
      <family val="2"/>
    </font>
    <font>
      <b/>
      <sz val="18"/>
      <color indexed="62"/>
      <name val="Cambria"/>
      <family val="2"/>
    </font>
    <font>
      <sz val="10"/>
      <color indexed="8"/>
      <name val="MS Sans Serif"/>
      <family val="2"/>
    </font>
    <font>
      <b/>
      <sz val="10"/>
      <color indexed="18"/>
      <name val="Arial"/>
      <family val="2"/>
    </font>
    <font>
      <b/>
      <u val="singleAccounting"/>
      <sz val="10"/>
      <color indexed="18"/>
      <name val="Arial"/>
      <family val="2"/>
    </font>
    <font>
      <sz val="8"/>
      <name val="Univers (WN)"/>
    </font>
    <font>
      <sz val="10"/>
      <color theme="1"/>
      <name val="Californian FB"/>
      <family val="2"/>
    </font>
    <font>
      <sz val="10"/>
      <color theme="0"/>
      <name val="Californian FB"/>
      <family val="2"/>
    </font>
    <font>
      <sz val="10"/>
      <color theme="0"/>
      <name val="Arial"/>
      <family val="2"/>
    </font>
    <font>
      <sz val="11"/>
      <color indexed="37"/>
      <name val="Calibri"/>
      <family val="2"/>
    </font>
    <font>
      <sz val="10"/>
      <color rgb="FF9C0006"/>
      <name val="Arial"/>
      <family val="2"/>
    </font>
    <font>
      <b/>
      <sz val="11"/>
      <color indexed="17"/>
      <name val="Calibri"/>
      <family val="2"/>
    </font>
    <font>
      <b/>
      <sz val="10"/>
      <color rgb="FFFA7D00"/>
      <name val="Arial"/>
      <family val="2"/>
    </font>
    <font>
      <b/>
      <sz val="11"/>
      <color indexed="9"/>
      <name val="Calibri"/>
      <family val="2"/>
    </font>
    <font>
      <b/>
      <sz val="10"/>
      <color theme="0"/>
      <name val="Arial"/>
      <family val="2"/>
    </font>
    <font>
      <sz val="8.5"/>
      <name val="LinePrinter"/>
    </font>
    <font>
      <i/>
      <sz val="10"/>
      <color rgb="FF7F7F7F"/>
      <name val="Californian FB"/>
      <family val="2"/>
    </font>
    <font>
      <sz val="10"/>
      <color rgb="FF006100"/>
      <name val="Arial"/>
      <family val="2"/>
    </font>
    <font>
      <b/>
      <sz val="15"/>
      <color indexed="62"/>
      <name val="Calibri"/>
      <family val="2"/>
    </font>
    <font>
      <b/>
      <sz val="15"/>
      <color theme="3"/>
      <name val="Arial"/>
      <family val="2"/>
    </font>
    <font>
      <b/>
      <sz val="13"/>
      <color indexed="62"/>
      <name val="Calibri"/>
      <family val="2"/>
    </font>
    <font>
      <b/>
      <sz val="13"/>
      <color theme="3"/>
      <name val="Arial"/>
      <family val="2"/>
    </font>
    <font>
      <b/>
      <sz val="11"/>
      <color indexed="62"/>
      <name val="Calibri"/>
      <family val="2"/>
    </font>
    <font>
      <b/>
      <sz val="11"/>
      <color theme="3"/>
      <name val="Arial"/>
      <family val="2"/>
    </font>
    <font>
      <sz val="11"/>
      <color indexed="48"/>
      <name val="Calibri"/>
      <family val="2"/>
    </font>
    <font>
      <sz val="10"/>
      <color rgb="FF3F3F76"/>
      <name val="Arial"/>
      <family val="2"/>
    </font>
    <font>
      <sz val="11"/>
      <color indexed="17"/>
      <name val="Calibri"/>
      <family val="2"/>
    </font>
    <font>
      <sz val="10"/>
      <color rgb="FFFA7D00"/>
      <name val="Arial"/>
      <family val="2"/>
    </font>
    <font>
      <sz val="10"/>
      <color rgb="FF9C6500"/>
      <name val="Arial"/>
      <family val="2"/>
    </font>
    <font>
      <sz val="7"/>
      <name val="Small Fonts"/>
      <family val="2"/>
    </font>
    <font>
      <sz val="12"/>
      <name val="Helv"/>
    </font>
    <font>
      <sz val="10"/>
      <color theme="1"/>
      <name val="Arial"/>
      <family val="2"/>
    </font>
    <font>
      <b/>
      <sz val="11"/>
      <color indexed="63"/>
      <name val="Calibri"/>
      <family val="2"/>
    </font>
    <font>
      <b/>
      <sz val="10"/>
      <color rgb="FF3F3F3F"/>
      <name val="Arial"/>
      <family val="2"/>
    </font>
    <font>
      <sz val="10"/>
      <name val="MS Sans Serif"/>
      <family val="2"/>
    </font>
    <font>
      <b/>
      <sz val="10"/>
      <name val="MS Sans Serif"/>
      <family val="2"/>
    </font>
    <font>
      <sz val="10"/>
      <color indexed="39"/>
      <name val="Arial"/>
      <family val="2"/>
    </font>
    <font>
      <sz val="8"/>
      <color indexed="62"/>
      <name val="Arial"/>
      <family val="2"/>
    </font>
    <font>
      <b/>
      <sz val="8"/>
      <color indexed="8"/>
      <name val="Arial"/>
      <family val="2"/>
    </font>
    <font>
      <sz val="8"/>
      <color indexed="8"/>
      <name val="Arial"/>
      <family val="2"/>
    </font>
    <font>
      <b/>
      <sz val="16"/>
      <color indexed="23"/>
      <name val="Arial"/>
      <family val="2"/>
    </font>
    <font>
      <sz val="19"/>
      <name val="Arial"/>
      <family val="2"/>
    </font>
    <font>
      <sz val="10"/>
      <color indexed="10"/>
      <name val="Arial"/>
      <family val="2"/>
    </font>
    <font>
      <sz val="8"/>
      <color indexed="14"/>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0"/>
      <color theme="1"/>
      <name val="Arial"/>
      <family val="2"/>
    </font>
    <font>
      <sz val="11"/>
      <color indexed="14"/>
      <name val="Calibri"/>
      <family val="2"/>
    </font>
    <font>
      <sz val="10"/>
      <color rgb="FF9C0006"/>
      <name val="Californian FB"/>
      <family val="2"/>
    </font>
    <font>
      <b/>
      <sz val="10"/>
      <color rgb="FFFA7D00"/>
      <name val="Californian FB"/>
      <family val="2"/>
    </font>
    <font>
      <b/>
      <sz val="10"/>
      <color theme="0"/>
      <name val="Californian FB"/>
      <family val="2"/>
    </font>
    <font>
      <sz val="10"/>
      <color rgb="FF006100"/>
      <name val="Californian FB"/>
      <family val="2"/>
    </font>
    <font>
      <b/>
      <sz val="15"/>
      <color theme="3"/>
      <name val="Californian FB"/>
      <family val="2"/>
    </font>
    <font>
      <b/>
      <sz val="13"/>
      <color theme="3"/>
      <name val="Californian FB"/>
      <family val="2"/>
    </font>
    <font>
      <b/>
      <sz val="11"/>
      <color theme="3"/>
      <name val="Californian FB"/>
      <family val="2"/>
    </font>
    <font>
      <sz val="10"/>
      <color rgb="FF3F3F76"/>
      <name val="Californian FB"/>
      <family val="2"/>
    </font>
    <font>
      <sz val="10"/>
      <color rgb="FFFA7D00"/>
      <name val="Californian FB"/>
      <family val="2"/>
    </font>
    <font>
      <sz val="10"/>
      <color rgb="FF9C6500"/>
      <name val="Californian FB"/>
      <family val="2"/>
    </font>
    <font>
      <sz val="10"/>
      <name val="System"/>
      <family val="2"/>
    </font>
    <font>
      <b/>
      <sz val="10"/>
      <color rgb="FF3F3F3F"/>
      <name val="Californian FB"/>
      <family val="2"/>
    </font>
    <font>
      <sz val="10"/>
      <name val="Lohit Hindi"/>
      <family val="2"/>
    </font>
    <font>
      <b/>
      <sz val="10"/>
      <color theme="1"/>
      <name val="Californian FB"/>
      <family val="2"/>
    </font>
    <font>
      <sz val="10"/>
      <color rgb="FFFF0000"/>
      <name val="Californian FB"/>
      <family val="2"/>
    </font>
    <font>
      <sz val="10"/>
      <name val="Arial"/>
      <family val="2"/>
    </font>
    <font>
      <sz val="8"/>
      <name val="Courier"/>
      <family val="3"/>
    </font>
    <font>
      <b/>
      <sz val="10"/>
      <color indexed="39"/>
      <name val="Arial"/>
      <family val="2"/>
    </font>
    <font>
      <b/>
      <u/>
      <sz val="12"/>
      <color theme="1"/>
      <name val="Times New Roman"/>
      <family val="1"/>
    </font>
    <font>
      <sz val="10"/>
      <name val="Courier"/>
      <family val="3"/>
    </font>
    <font>
      <sz val="10"/>
      <color indexed="9"/>
      <name val="Arial"/>
      <family val="2"/>
    </font>
    <font>
      <sz val="10"/>
      <color indexed="20"/>
      <name val="Arial"/>
      <family val="2"/>
    </font>
    <font>
      <sz val="9"/>
      <name val="Helv"/>
    </font>
    <font>
      <b/>
      <sz val="8"/>
      <color indexed="12"/>
      <name val="Arial"/>
      <family val="2"/>
    </font>
    <font>
      <b/>
      <i/>
      <sz val="12"/>
      <name val="Times New Roman"/>
      <family val="1"/>
    </font>
    <font>
      <b/>
      <sz val="10"/>
      <color indexed="52"/>
      <name val="Arial"/>
      <family val="2"/>
    </font>
    <font>
      <b/>
      <sz val="10"/>
      <color indexed="9"/>
      <name val="Arial"/>
      <family val="2"/>
    </font>
    <font>
      <sz val="8"/>
      <name val="Palatino"/>
      <family val="1"/>
    </font>
    <font>
      <sz val="10"/>
      <name val="Helv"/>
    </font>
    <font>
      <i/>
      <sz val="10"/>
      <color indexed="23"/>
      <name val="Arial"/>
      <family val="2"/>
    </font>
    <font>
      <u/>
      <sz val="10"/>
      <color indexed="36"/>
      <name val="Arial"/>
      <family val="2"/>
    </font>
    <font>
      <sz val="7"/>
      <name val="Palatino"/>
      <family val="1"/>
    </font>
    <font>
      <sz val="10"/>
      <color indexed="17"/>
      <name val="Arial"/>
      <family val="2"/>
    </font>
    <font>
      <b/>
      <u/>
      <sz val="11"/>
      <color indexed="37"/>
      <name val="Arial"/>
      <family val="2"/>
    </font>
    <font>
      <b/>
      <sz val="15"/>
      <color indexed="56"/>
      <name val="Arial"/>
      <family val="2"/>
    </font>
    <font>
      <b/>
      <sz val="13"/>
      <color indexed="56"/>
      <name val="Arial"/>
      <family val="2"/>
    </font>
    <font>
      <u/>
      <sz val="8"/>
      <color indexed="12"/>
      <name val="Courier"/>
      <family val="3"/>
    </font>
    <font>
      <u/>
      <sz val="10"/>
      <color indexed="12"/>
      <name val="Arial"/>
      <family val="2"/>
    </font>
    <font>
      <sz val="10"/>
      <color indexed="18"/>
      <name val="Palatino"/>
      <family val="1"/>
    </font>
    <font>
      <sz val="10"/>
      <color indexed="62"/>
      <name val="Arial"/>
      <family val="2"/>
    </font>
    <font>
      <b/>
      <sz val="10"/>
      <color indexed="8"/>
      <name val="Helv"/>
    </font>
    <font>
      <sz val="10"/>
      <color indexed="52"/>
      <name val="Arial"/>
      <family val="2"/>
    </font>
    <font>
      <sz val="10"/>
      <color indexed="60"/>
      <name val="Arial"/>
      <family val="2"/>
    </font>
    <font>
      <sz val="10"/>
      <name val="Palatino"/>
      <family val="1"/>
    </font>
    <font>
      <b/>
      <sz val="10"/>
      <color indexed="63"/>
      <name val="Arial"/>
      <family val="2"/>
    </font>
    <font>
      <sz val="10"/>
      <color indexed="16"/>
      <name val="Helvetica-Black"/>
    </font>
    <font>
      <sz val="7"/>
      <color indexed="12"/>
      <name val="Arial"/>
      <family val="2"/>
    </font>
    <font>
      <sz val="11"/>
      <color indexed="8"/>
      <name val="Tahoma"/>
      <family val="2"/>
    </font>
    <font>
      <b/>
      <sz val="11"/>
      <color indexed="8"/>
      <name val="Tahoma"/>
      <family val="2"/>
    </font>
    <font>
      <b/>
      <sz val="9"/>
      <name val="Palatino"/>
      <family val="1"/>
    </font>
    <font>
      <sz val="9"/>
      <color indexed="21"/>
      <name val="Helvetica-Black"/>
    </font>
    <font>
      <sz val="9"/>
      <name val="Helvetica-Black"/>
    </font>
    <font>
      <b/>
      <sz val="10"/>
      <color indexed="10"/>
      <name val="Arial"/>
      <family val="2"/>
    </font>
    <font>
      <i/>
      <sz val="10"/>
      <name val="Times New Roman"/>
      <family val="1"/>
    </font>
    <font>
      <sz val="12"/>
      <name val="SWISS"/>
    </font>
    <font>
      <sz val="8"/>
      <color indexed="12"/>
      <name val="Arial"/>
      <family val="2"/>
    </font>
    <font>
      <sz val="9"/>
      <color theme="1"/>
      <name val="Calibri"/>
      <family val="2"/>
      <scheme val="minor"/>
    </font>
    <font>
      <sz val="10"/>
      <name val="Arial"/>
      <family val="2"/>
    </font>
    <font>
      <strike/>
      <sz val="12"/>
      <name val="Times New Roman"/>
      <family val="1"/>
    </font>
    <font>
      <strike/>
      <sz val="12"/>
      <color rgb="FFFF0000"/>
      <name val="Times New Roman"/>
      <family val="1"/>
    </font>
    <font>
      <b/>
      <sz val="12"/>
      <color rgb="FFFF00FF"/>
      <name val="Times New Roman"/>
      <family val="1"/>
    </font>
    <font>
      <sz val="11"/>
      <name val="Calibri"/>
      <family val="2"/>
      <scheme val="minor"/>
    </font>
    <font>
      <b/>
      <u/>
      <sz val="12"/>
      <color rgb="FFFF0000"/>
      <name val="Times New Roman"/>
      <family val="1"/>
    </font>
    <font>
      <b/>
      <vertAlign val="superscript"/>
      <sz val="12"/>
      <color rgb="FFFF0000"/>
      <name val="Times New Roman"/>
      <family val="1"/>
    </font>
    <font>
      <sz val="12"/>
      <color rgb="FF222222"/>
      <name val="Times New Roman"/>
      <family val="1"/>
    </font>
    <font>
      <u/>
      <sz val="12"/>
      <color rgb="FFFF0000"/>
      <name val="Times New Roman"/>
      <family val="1"/>
    </font>
    <font>
      <b/>
      <u val="singleAccounting"/>
      <sz val="12"/>
      <color rgb="FFFF0000"/>
      <name val="Times New Roman"/>
      <family val="1"/>
    </font>
    <font>
      <sz val="10"/>
      <name val="Arial"/>
      <family val="2"/>
    </font>
    <font>
      <b/>
      <strike/>
      <vertAlign val="superscript"/>
      <sz val="12"/>
      <color rgb="FFFF0000"/>
      <name val="Times New Roman"/>
      <family val="1"/>
    </font>
    <font>
      <b/>
      <sz val="12"/>
      <name val="Calibri"/>
      <family val="2"/>
    </font>
    <font>
      <b/>
      <strike/>
      <sz val="12"/>
      <name val="Times New Roman"/>
      <family val="1"/>
    </font>
  </fonts>
  <fills count="12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42"/>
        <bgColor indexed="64"/>
      </patternFill>
    </fill>
    <fill>
      <patternFill patternType="solid">
        <fgColor indexed="51"/>
        <bgColor indexed="64"/>
      </patternFill>
    </fill>
    <fill>
      <patternFill patternType="solid">
        <fgColor indexed="21"/>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solid">
        <fgColor indexed="4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9"/>
      </patternFill>
    </fill>
    <fill>
      <patternFill patternType="solid">
        <fgColor indexed="54"/>
      </patternFill>
    </fill>
    <fill>
      <patternFill patternType="solid">
        <fgColor indexed="26"/>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patternFill>
    </fill>
    <fill>
      <patternFill patternType="mediumGray">
        <fgColor indexed="22"/>
      </patternFill>
    </fill>
    <fill>
      <patternFill patternType="solid">
        <fgColor indexed="43"/>
      </patternFill>
    </fill>
    <fill>
      <patternFill patternType="solid">
        <fgColor indexed="49"/>
      </patternFill>
    </fill>
    <fill>
      <patternFill patternType="solid">
        <fgColor indexed="31"/>
        <bgColor indexed="64"/>
      </patternFill>
    </fill>
    <fill>
      <patternFill patternType="solid">
        <fgColor indexed="45"/>
      </patternFill>
    </fill>
    <fill>
      <patternFill patternType="solid">
        <fgColor indexed="12"/>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2"/>
        <bgColor indexed="64"/>
      </patternFill>
    </fill>
    <fill>
      <patternFill patternType="solid">
        <fgColor indexed="53"/>
      </patternFill>
    </fill>
    <fill>
      <patternFill patternType="solid">
        <fgColor indexed="53"/>
        <bgColor indexed="64"/>
      </patternFill>
    </fill>
    <fill>
      <patternFill patternType="solid">
        <fgColor indexed="57"/>
      </patternFill>
    </fill>
    <fill>
      <patternFill patternType="solid">
        <fgColor indexed="50"/>
      </patternFill>
    </fill>
    <fill>
      <patternFill patternType="solid">
        <fgColor indexed="11"/>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35"/>
        <bgColor indexed="64"/>
      </patternFill>
    </fill>
    <fill>
      <patternFill patternType="solid">
        <fgColor indexed="41"/>
      </patternFill>
    </fill>
    <fill>
      <patternFill patternType="solid">
        <fgColor indexed="40"/>
      </patternFill>
    </fill>
    <fill>
      <patternFill patternType="solid">
        <fgColor indexed="23"/>
        <bgColor indexed="64"/>
      </patternFill>
    </fill>
    <fill>
      <patternFill patternType="solid">
        <fgColor indexed="22"/>
      </patternFill>
    </fill>
    <fill>
      <patternFill patternType="solid">
        <fgColor indexed="23"/>
      </patternFill>
    </fill>
    <fill>
      <patternFill patternType="solid">
        <fgColor indexed="55"/>
        <bgColor indexed="64"/>
      </patternFill>
    </fill>
    <fill>
      <patternFill patternType="solid">
        <fgColor indexed="44"/>
      </patternFill>
    </fill>
    <fill>
      <patternFill patternType="solid">
        <fgColor indexed="26"/>
      </patternFill>
    </fill>
    <fill>
      <patternFill patternType="solid">
        <fgColor indexed="15"/>
      </patternFill>
    </fill>
    <fill>
      <patternFill patternType="solid">
        <fgColor indexed="14"/>
        <bgColor indexed="64"/>
      </patternFill>
    </fill>
    <fill>
      <patternFill patternType="solid">
        <fgColor theme="0" tint="-0.14999847407452621"/>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gray0625"/>
    </fill>
    <fill>
      <patternFill patternType="solid">
        <fgColor indexed="58"/>
        <bgColor indexed="64"/>
      </patternFill>
    </fill>
    <fill>
      <patternFill patternType="solid">
        <fgColor indexed="15"/>
        <bgColor indexed="64"/>
      </patternFill>
    </fill>
    <fill>
      <patternFill patternType="solid">
        <fgColor indexed="16"/>
        <bgColor indexed="64"/>
      </patternFill>
    </fill>
    <fill>
      <patternFill patternType="solid">
        <fgColor indexed="8"/>
        <bgColor indexed="64"/>
      </patternFill>
    </fill>
    <fill>
      <patternFill patternType="solid">
        <fgColor indexed="13"/>
        <bgColor indexed="64"/>
      </patternFill>
    </fill>
  </fills>
  <borders count="135">
    <border>
      <left/>
      <right/>
      <top/>
      <bottom/>
      <diagonal/>
    </border>
    <border>
      <left/>
      <right/>
      <top/>
      <bottom style="double">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bottom style="medium">
        <color indexed="18"/>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bottom/>
      <diagonal/>
    </border>
    <border>
      <left/>
      <right/>
      <top style="thin">
        <color indexed="48"/>
      </top>
      <bottom style="double">
        <color indexed="48"/>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8"/>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thin">
        <color theme="1"/>
      </bottom>
      <diagonal/>
    </border>
    <border>
      <left/>
      <right/>
      <top style="thin">
        <color theme="1"/>
      </top>
      <bottom/>
      <diagonal/>
    </border>
    <border>
      <left style="double">
        <color indexed="63"/>
      </left>
      <right style="double">
        <color indexed="63"/>
      </right>
      <top style="double">
        <color indexed="63"/>
      </top>
      <bottom style="double">
        <color indexed="63"/>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right/>
      <top/>
      <bottom style="medium">
        <color indexed="18"/>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2"/>
      </top>
      <bottom style="double">
        <color indexed="62"/>
      </bottom>
      <diagonal/>
    </border>
    <border>
      <left/>
      <right/>
      <top/>
      <bottom style="thin">
        <color indexed="8"/>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51"/>
      </left>
      <right style="thin">
        <color indexed="51"/>
      </right>
      <top/>
      <bottom/>
      <diagonal/>
    </border>
    <border>
      <left style="thin">
        <color indexed="64"/>
      </left>
      <right/>
      <top/>
      <bottom/>
      <diagonal/>
    </border>
    <border>
      <left style="thin">
        <color indexed="64"/>
      </left>
      <right style="thin">
        <color indexed="64"/>
      </right>
      <top/>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n">
        <color indexed="8"/>
      </bottom>
      <diagonal/>
    </border>
    <border>
      <left style="thin">
        <color indexed="64"/>
      </left>
      <right/>
      <top/>
      <bottom style="medium">
        <color indexed="64"/>
      </bottom>
      <diagonal/>
    </border>
    <border>
      <left style="thin">
        <color indexed="64"/>
      </left>
      <right style="thin">
        <color indexed="64"/>
      </right>
      <top style="double">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right/>
      <top style="thin">
        <color indexed="48"/>
      </top>
      <bottom style="double">
        <color indexed="48"/>
      </bottom>
      <diagonal/>
    </border>
    <border>
      <left/>
      <right style="medium">
        <color auto="1"/>
      </right>
      <top/>
      <bottom style="medium">
        <color auto="1"/>
      </bottom>
      <diagonal/>
    </border>
    <border>
      <left style="medium">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diagonal/>
    </border>
    <border>
      <left style="medium">
        <color indexed="64"/>
      </left>
      <right style="thin">
        <color auto="1"/>
      </right>
      <top/>
      <bottom style="medium">
        <color indexed="64"/>
      </bottom>
      <diagonal/>
    </border>
    <border>
      <left style="thin">
        <color indexed="64"/>
      </left>
      <right style="medium">
        <color auto="1"/>
      </right>
      <top style="medium">
        <color auto="1"/>
      </top>
      <bottom/>
      <diagonal/>
    </border>
    <border>
      <left style="thin">
        <color indexed="64"/>
      </left>
      <right style="medium">
        <color auto="1"/>
      </right>
      <top/>
      <bottom style="medium">
        <color indexed="64"/>
      </bottom>
      <diagonal/>
    </border>
    <border>
      <left style="thin">
        <color indexed="64"/>
      </left>
      <right style="medium">
        <color auto="1"/>
      </right>
      <top/>
      <bottom style="double">
        <color indexed="64"/>
      </bottom>
      <diagonal/>
    </border>
    <border>
      <left/>
      <right style="thin">
        <color indexed="64"/>
      </right>
      <top/>
      <bottom style="medium">
        <color indexed="64"/>
      </bottom>
      <diagonal/>
    </border>
    <border>
      <left style="medium">
        <color auto="1"/>
      </left>
      <right/>
      <top style="medium">
        <color auto="1"/>
      </top>
      <bottom/>
      <diagonal/>
    </border>
    <border>
      <left style="thin">
        <color indexed="64"/>
      </left>
      <right style="thin">
        <color indexed="64"/>
      </right>
      <top style="double">
        <color indexed="64"/>
      </top>
      <bottom/>
      <diagonal/>
    </border>
    <border>
      <left/>
      <right style="thin">
        <color indexed="64"/>
      </right>
      <top style="medium">
        <color indexed="64"/>
      </top>
      <bottom/>
      <diagonal/>
    </border>
    <border>
      <left style="thin">
        <color auto="1"/>
      </left>
      <right/>
      <top style="thin">
        <color auto="1"/>
      </top>
      <bottom/>
      <diagonal/>
    </border>
    <border>
      <left/>
      <right/>
      <top style="thin">
        <color auto="1"/>
      </top>
      <bottom style="double">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auto="1"/>
      </left>
      <right style="medium">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indexed="64"/>
      </right>
      <top/>
      <bottom style="thin">
        <color indexed="64"/>
      </bottom>
      <diagonal/>
    </border>
    <border>
      <left style="thin">
        <color auto="1"/>
      </left>
      <right style="medium">
        <color auto="1"/>
      </right>
      <top/>
      <bottom style="thin">
        <color auto="1"/>
      </bottom>
      <diagonal/>
    </border>
    <border>
      <left/>
      <right/>
      <top/>
      <bottom style="thin">
        <color indexed="8"/>
      </bottom>
      <diagonal/>
    </border>
    <border>
      <left style="thin">
        <color indexed="64"/>
      </left>
      <right/>
      <top style="thin">
        <color indexed="64"/>
      </top>
      <bottom style="thin">
        <color indexed="64"/>
      </bottom>
      <diagonal/>
    </border>
    <border>
      <left style="medium">
        <color indexed="64"/>
      </left>
      <right style="thin">
        <color auto="1"/>
      </right>
      <top/>
      <bottom style="thin">
        <color auto="1"/>
      </bottom>
      <diagonal/>
    </border>
    <border>
      <left style="medium">
        <color indexed="64"/>
      </left>
      <right/>
      <top/>
      <bottom style="thin">
        <color indexed="64"/>
      </bottom>
      <diagonal/>
    </border>
    <border>
      <left style="thin">
        <color auto="1"/>
      </left>
      <right style="medium">
        <color auto="1"/>
      </right>
      <top/>
      <bottom/>
      <diagonal/>
    </border>
  </borders>
  <cellStyleXfs count="38103">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xf numFmtId="44"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4" fillId="0" borderId="0"/>
    <xf numFmtId="43" fontId="24"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3"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3" fillId="41"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3" fillId="44" borderId="0" applyNumberFormat="0" applyBorder="0" applyAlignment="0" applyProtection="0"/>
    <xf numFmtId="0" fontId="32" fillId="39" borderId="0" applyNumberFormat="0" applyBorder="0" applyAlignment="0" applyProtection="0"/>
    <xf numFmtId="0" fontId="32" fillId="45" borderId="0" applyNumberFormat="0" applyBorder="0" applyAlignment="0" applyProtection="0"/>
    <xf numFmtId="0" fontId="33" fillId="40"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3" fillId="38"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3" fillId="50" borderId="0" applyNumberFormat="0" applyBorder="0" applyAlignment="0" applyProtection="0"/>
    <xf numFmtId="177" fontId="34"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43" fontId="4" fillId="0" borderId="0" applyFont="0" applyFill="0" applyBorder="0" applyAlignment="0" applyProtection="0"/>
    <xf numFmtId="0" fontId="2" fillId="0" borderId="0"/>
    <xf numFmtId="0" fontId="4" fillId="0" borderId="0"/>
    <xf numFmtId="0" fontId="4" fillId="0" borderId="0"/>
    <xf numFmtId="0" fontId="2" fillId="0" borderId="0"/>
    <xf numFmtId="0" fontId="4"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36" fillId="54" borderId="20" applyNumberFormat="0" applyProtection="0">
      <alignment vertical="center"/>
    </xf>
    <xf numFmtId="4" fontId="37" fillId="54" borderId="20" applyNumberFormat="0" applyProtection="0">
      <alignment vertical="center"/>
    </xf>
    <xf numFmtId="4" fontId="38" fillId="54" borderId="20" applyNumberFormat="0" applyProtection="0">
      <alignment horizontal="left" vertical="center" indent="1"/>
    </xf>
    <xf numFmtId="0" fontId="39" fillId="54" borderId="20" applyNumberFormat="0" applyProtection="0">
      <alignment horizontal="left" vertical="top" indent="1"/>
    </xf>
    <xf numFmtId="4" fontId="38" fillId="55" borderId="0" applyNumberFormat="0" applyProtection="0">
      <alignment horizontal="left" vertical="center" indent="1"/>
    </xf>
    <xf numFmtId="4" fontId="40" fillId="56" borderId="21" applyNumberFormat="0" applyProtection="0">
      <alignment vertical="center"/>
    </xf>
    <xf numFmtId="4" fontId="38" fillId="56" borderId="20" applyNumberFormat="0" applyProtection="0">
      <alignment horizontal="right" vertical="center"/>
    </xf>
    <xf numFmtId="4" fontId="38" fillId="57" borderId="20" applyNumberFormat="0" applyProtection="0">
      <alignment horizontal="right" vertical="center"/>
    </xf>
    <xf numFmtId="4" fontId="38" fillId="58" borderId="20" applyNumberFormat="0" applyProtection="0">
      <alignment horizontal="right" vertical="center"/>
    </xf>
    <xf numFmtId="4" fontId="21" fillId="59" borderId="21" applyNumberFormat="0" applyProtection="0">
      <alignment vertical="center"/>
    </xf>
    <xf numFmtId="4" fontId="38" fillId="60" borderId="20" applyNumberFormat="0" applyProtection="0">
      <alignment horizontal="right" vertical="center"/>
    </xf>
    <xf numFmtId="4" fontId="38" fillId="61" borderId="20" applyNumberFormat="0" applyProtection="0">
      <alignment horizontal="right" vertical="center"/>
    </xf>
    <xf numFmtId="4" fontId="38" fillId="59" borderId="20" applyNumberFormat="0" applyProtection="0">
      <alignment horizontal="right" vertical="center"/>
    </xf>
    <xf numFmtId="4" fontId="40" fillId="62" borderId="21" applyNumberFormat="0" applyProtection="0">
      <alignment vertical="center"/>
    </xf>
    <xf numFmtId="4" fontId="38" fillId="63" borderId="20" applyNumberFormat="0" applyProtection="0">
      <alignment horizontal="right" vertical="center"/>
    </xf>
    <xf numFmtId="4" fontId="38" fillId="64" borderId="20" applyNumberFormat="0" applyProtection="0">
      <alignment horizontal="right" vertical="center"/>
    </xf>
    <xf numFmtId="4" fontId="38" fillId="62" borderId="20" applyNumberFormat="0" applyProtection="0">
      <alignment horizontal="right" vertical="center"/>
    </xf>
    <xf numFmtId="4" fontId="41" fillId="56" borderId="21" applyNumberFormat="0" applyProtection="0">
      <alignment vertical="center"/>
    </xf>
    <xf numFmtId="4" fontId="36" fillId="65" borderId="22" applyNumberFormat="0" applyProtection="0">
      <alignment horizontal="left" vertical="center" indent="1"/>
    </xf>
    <xf numFmtId="4" fontId="36" fillId="66" borderId="0" applyNumberFormat="0" applyProtection="0">
      <alignment horizontal="left" vertical="center" indent="1"/>
    </xf>
    <xf numFmtId="4" fontId="36" fillId="55" borderId="0" applyNumberFormat="0" applyProtection="0">
      <alignment horizontal="left" vertical="center" indent="1"/>
    </xf>
    <xf numFmtId="4" fontId="38" fillId="66" borderId="20" applyNumberFormat="0" applyProtection="0">
      <alignment horizontal="right" vertical="center"/>
    </xf>
    <xf numFmtId="4" fontId="42" fillId="67" borderId="21" applyNumberFormat="0" applyProtection="0">
      <alignment horizontal="left" vertical="center" indent="1"/>
    </xf>
    <xf numFmtId="4" fontId="43" fillId="66" borderId="0" applyNumberFormat="0" applyProtection="0">
      <alignment horizontal="left" vertical="center" indent="1"/>
    </xf>
    <xf numFmtId="4" fontId="43" fillId="55" borderId="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25" fillId="70" borderId="23" applyNumberFormat="0">
      <protection locked="0"/>
    </xf>
    <xf numFmtId="0" fontId="15" fillId="71" borderId="24" applyBorder="0"/>
    <xf numFmtId="4" fontId="38" fillId="69" borderId="20" applyNumberFormat="0" applyProtection="0">
      <alignment vertical="center"/>
    </xf>
    <xf numFmtId="4" fontId="44" fillId="69" borderId="20" applyNumberFormat="0" applyProtection="0">
      <alignment vertical="center"/>
    </xf>
    <xf numFmtId="4" fontId="36" fillId="66" borderId="25" applyNumberFormat="0" applyProtection="0">
      <alignment horizontal="left" vertical="center" indent="1"/>
    </xf>
    <xf numFmtId="0" fontId="43" fillId="72" borderId="20" applyNumberFormat="0" applyProtection="0">
      <alignment horizontal="left" vertical="top" indent="1"/>
    </xf>
    <xf numFmtId="4" fontId="38" fillId="69" borderId="20" applyNumberFormat="0" applyProtection="0">
      <alignment horizontal="right" vertical="center"/>
    </xf>
    <xf numFmtId="4" fontId="44" fillId="69" borderId="20" applyNumberFormat="0" applyProtection="0">
      <alignment horizontal="right" vertical="center"/>
    </xf>
    <xf numFmtId="4" fontId="36" fillId="66" borderId="20" applyNumberFormat="0" applyProtection="0">
      <alignment horizontal="left" vertical="center" indent="1"/>
    </xf>
    <xf numFmtId="0" fontId="43" fillId="68" borderId="20" applyNumberFormat="0" applyProtection="0">
      <alignment horizontal="left" vertical="top" indent="1"/>
    </xf>
    <xf numFmtId="4" fontId="45" fillId="67" borderId="21" applyNumberFormat="0" applyProtection="0">
      <alignment vertical="center"/>
    </xf>
    <xf numFmtId="4" fontId="46" fillId="67" borderId="21" applyNumberFormat="0" applyProtection="0">
      <alignment vertical="center"/>
    </xf>
    <xf numFmtId="4" fontId="47" fillId="72" borderId="21" applyNumberFormat="0" applyProtection="0">
      <alignment horizontal="left" vertical="center" indent="1"/>
    </xf>
    <xf numFmtId="4" fontId="48" fillId="68" borderId="25" applyNumberFormat="0" applyProtection="0">
      <alignment horizontal="left" vertical="center" indent="1"/>
    </xf>
    <xf numFmtId="0" fontId="25" fillId="73" borderId="26"/>
    <xf numFmtId="4" fontId="49" fillId="69" borderId="20" applyNumberFormat="0" applyProtection="0">
      <alignment horizontal="right" vertical="center"/>
    </xf>
    <xf numFmtId="0" fontId="50" fillId="0" borderId="0" applyNumberFormat="0" applyFill="0" applyBorder="0" applyAlignment="0" applyProtection="0"/>
    <xf numFmtId="0" fontId="51" fillId="0" borderId="0"/>
    <xf numFmtId="0" fontId="52" fillId="0" borderId="27" applyNumberFormat="0" applyFill="0" applyProtection="0">
      <alignment horizontal="center"/>
    </xf>
    <xf numFmtId="0" fontId="53" fillId="0" borderId="0" applyNumberFormat="0" applyFill="0" applyBorder="0" applyProtection="0">
      <alignment horizontal="centerContinuous"/>
    </xf>
    <xf numFmtId="178" fontId="54" fillId="0" borderId="0" applyFont="0" applyFill="0" applyBorder="0" applyAlignment="0" applyProtection="0"/>
    <xf numFmtId="179" fontId="54" fillId="0" borderId="0" applyFont="0" applyFill="0" applyBorder="0" applyAlignment="0" applyProtection="0"/>
    <xf numFmtId="0" fontId="55" fillId="13" borderId="0" applyNumberFormat="0" applyBorder="0" applyAlignment="0" applyProtection="0"/>
    <xf numFmtId="0" fontId="55" fillId="17" borderId="0" applyNumberFormat="0" applyBorder="0" applyAlignment="0" applyProtection="0"/>
    <xf numFmtId="0" fontId="55" fillId="21" borderId="0" applyNumberFormat="0" applyBorder="0" applyAlignment="0" applyProtection="0"/>
    <xf numFmtId="0" fontId="55" fillId="25" borderId="0" applyNumberFormat="0" applyBorder="0" applyAlignment="0" applyProtection="0"/>
    <xf numFmtId="0" fontId="55" fillId="29" borderId="0" applyNumberFormat="0" applyBorder="0" applyAlignment="0" applyProtection="0"/>
    <xf numFmtId="0" fontId="55" fillId="33" borderId="0" applyNumberFormat="0" applyBorder="0" applyAlignment="0" applyProtection="0"/>
    <xf numFmtId="0" fontId="55" fillId="14" borderId="0" applyNumberFormat="0" applyBorder="0" applyAlignment="0" applyProtection="0"/>
    <xf numFmtId="0" fontId="55" fillId="18" borderId="0" applyNumberFormat="0" applyBorder="0" applyAlignment="0" applyProtection="0"/>
    <xf numFmtId="0" fontId="55" fillId="22" borderId="0" applyNumberFormat="0" applyBorder="0" applyAlignment="0" applyProtection="0"/>
    <xf numFmtId="0" fontId="55" fillId="26" borderId="0" applyNumberFormat="0" applyBorder="0" applyAlignment="0" applyProtection="0"/>
    <xf numFmtId="0" fontId="55" fillId="30" borderId="0" applyNumberFormat="0" applyBorder="0" applyAlignment="0" applyProtection="0"/>
    <xf numFmtId="0" fontId="55" fillId="34" borderId="0" applyNumberFormat="0" applyBorder="0" applyAlignment="0" applyProtection="0"/>
    <xf numFmtId="0" fontId="56" fillId="15" borderId="0" applyNumberFormat="0" applyBorder="0" applyAlignment="0" applyProtection="0"/>
    <xf numFmtId="0" fontId="56" fillId="19" borderId="0" applyNumberFormat="0" applyBorder="0" applyAlignment="0" applyProtection="0"/>
    <xf numFmtId="0" fontId="56" fillId="23" borderId="0" applyNumberFormat="0" applyBorder="0" applyAlignment="0" applyProtection="0"/>
    <xf numFmtId="0" fontId="56" fillId="27" borderId="0" applyNumberFormat="0" applyBorder="0" applyAlignment="0" applyProtection="0"/>
    <xf numFmtId="0" fontId="56" fillId="31" borderId="0" applyNumberFormat="0" applyBorder="0" applyAlignment="0" applyProtection="0"/>
    <xf numFmtId="0" fontId="56" fillId="35" borderId="0" applyNumberFormat="0" applyBorder="0" applyAlignment="0" applyProtection="0"/>
    <xf numFmtId="0" fontId="56" fillId="12"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56" fillId="12"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56" fillId="12"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33" fillId="74" borderId="0" applyNumberFormat="0" applyBorder="0" applyAlignment="0" applyProtection="0"/>
    <xf numFmtId="0" fontId="56" fillId="16"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56" fillId="16"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56" fillId="16"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56" fillId="20"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56" fillId="20"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56" fillId="20"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33" fillId="76" borderId="0" applyNumberFormat="0" applyBorder="0" applyAlignment="0" applyProtection="0"/>
    <xf numFmtId="0" fontId="56" fillId="24"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56" fillId="24"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56" fillId="24"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33" fillId="77" borderId="0" applyNumberFormat="0" applyBorder="0" applyAlignment="0" applyProtection="0"/>
    <xf numFmtId="0" fontId="56" fillId="2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56" fillId="2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56" fillId="2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56" fillId="32"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56" fillId="32"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56" fillId="32"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33" fillId="7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6" borderId="0" applyNumberFormat="0" applyBorder="0" applyAlignment="0" applyProtection="0"/>
    <xf numFmtId="0" fontId="60" fillId="79" borderId="28" applyNumberFormat="0" applyAlignment="0" applyProtection="0"/>
    <xf numFmtId="0" fontId="60" fillId="79" borderId="28" applyNumberFormat="0" applyAlignment="0" applyProtection="0"/>
    <xf numFmtId="0" fontId="61" fillId="9" borderId="14" applyNumberFormat="0" applyAlignment="0" applyProtection="0"/>
    <xf numFmtId="0" fontId="62" fillId="77" borderId="29" applyNumberFormat="0" applyAlignment="0" applyProtection="0"/>
    <xf numFmtId="0" fontId="62" fillId="77" borderId="29" applyNumberFormat="0" applyAlignment="0" applyProtection="0"/>
    <xf numFmtId="0" fontId="63" fillId="10" borderId="17" applyNumberFormat="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80" fontId="64" fillId="0" borderId="0" applyFont="0">
      <alignment horizontal="center"/>
    </xf>
    <xf numFmtId="0" fontId="65" fillId="0" borderId="0" applyNumberFormat="0" applyFill="0" applyBorder="0" applyAlignment="0" applyProtection="0"/>
    <xf numFmtId="1" fontId="54" fillId="0" borderId="0" applyFo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66" fillId="5" borderId="0" applyNumberFormat="0" applyBorder="0" applyAlignment="0" applyProtection="0"/>
    <xf numFmtId="0" fontId="67" fillId="0" borderId="30" applyNumberFormat="0" applyFill="0" applyAlignment="0" applyProtection="0"/>
    <xf numFmtId="0" fontId="67" fillId="0" borderId="30" applyNumberFormat="0" applyFill="0" applyAlignment="0" applyProtection="0"/>
    <xf numFmtId="0" fontId="68" fillId="0" borderId="11" applyNumberFormat="0" applyFill="0" applyAlignment="0" applyProtection="0"/>
    <xf numFmtId="0" fontId="69" fillId="0" borderId="31" applyNumberFormat="0" applyFill="0" applyAlignment="0" applyProtection="0"/>
    <xf numFmtId="0" fontId="69" fillId="0" borderId="31" applyNumberFormat="0" applyFill="0" applyAlignment="0" applyProtection="0"/>
    <xf numFmtId="0" fontId="70" fillId="0" borderId="12" applyNumberFormat="0" applyFill="0" applyAlignment="0" applyProtection="0"/>
    <xf numFmtId="0" fontId="71" fillId="0" borderId="32" applyNumberFormat="0" applyFill="0" applyAlignment="0" applyProtection="0"/>
    <xf numFmtId="0" fontId="71" fillId="0" borderId="32" applyNumberFormat="0" applyFill="0" applyAlignment="0" applyProtection="0"/>
    <xf numFmtId="0" fontId="72" fillId="0" borderId="13"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49" borderId="28" applyNumberFormat="0" applyAlignment="0" applyProtection="0"/>
    <xf numFmtId="0" fontId="73" fillId="49" borderId="28" applyNumberFormat="0" applyAlignment="0" applyProtection="0"/>
    <xf numFmtId="0" fontId="74" fillId="8" borderId="14" applyNumberFormat="0" applyAlignment="0" applyProtection="0"/>
    <xf numFmtId="0" fontId="75" fillId="0" borderId="33" applyNumberFormat="0" applyFill="0" applyAlignment="0" applyProtection="0"/>
    <xf numFmtId="0" fontId="75" fillId="0" borderId="33" applyNumberFormat="0" applyFill="0" applyAlignment="0" applyProtection="0"/>
    <xf numFmtId="0" fontId="76" fillId="0" borderId="16" applyNumberFormat="0" applyFill="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7" fillId="7" borderId="0" applyNumberFormat="0" applyBorder="0" applyAlignment="0" applyProtection="0"/>
    <xf numFmtId="37" fontId="78" fillId="0" borderId="0"/>
    <xf numFmtId="37" fontId="78" fillId="0" borderId="0"/>
    <xf numFmtId="37" fontId="78" fillId="0" borderId="0"/>
    <xf numFmtId="37" fontId="78" fillId="0" borderId="0"/>
    <xf numFmtId="37" fontId="78" fillId="0" borderId="0"/>
    <xf numFmtId="0" fontId="25" fillId="80" borderId="0"/>
    <xf numFmtId="0" fontId="79" fillId="0" borderId="0"/>
    <xf numFmtId="0" fontId="25" fillId="80" borderId="0"/>
    <xf numFmtId="0" fontId="25" fillId="80" borderId="0"/>
    <xf numFmtId="0" fontId="4" fillId="0" borderId="0"/>
    <xf numFmtId="0" fontId="55" fillId="0" borderId="0"/>
    <xf numFmtId="0" fontId="79" fillId="0" borderId="0"/>
    <xf numFmtId="0" fontId="4" fillId="0" borderId="0"/>
    <xf numFmtId="0" fontId="4" fillId="0" borderId="0"/>
    <xf numFmtId="0" fontId="25" fillId="80" borderId="0"/>
    <xf numFmtId="0" fontId="25" fillId="80" borderId="0"/>
    <xf numFmtId="0" fontId="4" fillId="0" borderId="0"/>
    <xf numFmtId="0" fontId="25" fillId="80" borderId="0"/>
    <xf numFmtId="0" fontId="25" fillId="80" borderId="0"/>
    <xf numFmtId="0" fontId="25" fillId="80" borderId="0"/>
    <xf numFmtId="0" fontId="25" fillId="80" borderId="0"/>
    <xf numFmtId="0" fontId="25" fillId="80" borderId="0"/>
    <xf numFmtId="0" fontId="25" fillId="80" borderId="0"/>
    <xf numFmtId="0" fontId="4" fillId="0" borderId="0"/>
    <xf numFmtId="0" fontId="4" fillId="0" borderId="0"/>
    <xf numFmtId="0" fontId="25" fillId="80" borderId="0"/>
    <xf numFmtId="0" fontId="25" fillId="80" borderId="0"/>
    <xf numFmtId="0" fontId="25" fillId="80" borderId="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80" fillId="11" borderId="18" applyNumberFormat="0" applyFont="0" applyAlignment="0" applyProtection="0"/>
    <xf numFmtId="0" fontId="81" fillId="79" borderId="34" applyNumberFormat="0" applyAlignment="0" applyProtection="0"/>
    <xf numFmtId="0" fontId="81" fillId="79" borderId="34" applyNumberFormat="0" applyAlignment="0" applyProtection="0"/>
    <xf numFmtId="0" fontId="82" fillId="9" borderId="1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0" fontId="84" fillId="0" borderId="9">
      <alignment horizontal="center"/>
    </xf>
    <xf numFmtId="3" fontId="83" fillId="0" borderId="0" applyFont="0" applyFill="0" applyBorder="0" applyAlignment="0" applyProtection="0"/>
    <xf numFmtId="0" fontId="83" fillId="81" borderId="0" applyNumberFormat="0" applyFont="0" applyBorder="0" applyAlignment="0" applyProtection="0"/>
    <xf numFmtId="4" fontId="36" fillId="54" borderId="20"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43" fillId="54" borderId="34"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39" fillId="82" borderId="20"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43" fillId="54" borderId="34"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85" fillId="54" borderId="34" applyNumberFormat="0" applyProtection="0">
      <alignment vertical="center"/>
    </xf>
    <xf numFmtId="4" fontId="86" fillId="54" borderId="28" applyNumberFormat="0" applyProtection="0">
      <alignment vertical="center"/>
    </xf>
    <xf numFmtId="4" fontId="37" fillId="54" borderId="20" applyNumberFormat="0" applyProtection="0">
      <alignment vertical="center"/>
    </xf>
    <xf numFmtId="4" fontId="38" fillId="54" borderId="20"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34"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39" fillId="54" borderId="20"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34"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0" fontId="87" fillId="82" borderId="20" applyNumberFormat="0" applyProtection="0">
      <alignment horizontal="left" vertical="top" indent="1"/>
    </xf>
    <xf numFmtId="4" fontId="43" fillId="54" borderId="34" applyNumberFormat="0" applyProtection="0">
      <alignment horizontal="left" vertical="center" indent="1"/>
    </xf>
    <xf numFmtId="0" fontId="39" fillId="54" borderId="20" applyNumberFormat="0" applyProtection="0">
      <alignment horizontal="left" vertical="top"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39" fillId="68" borderId="0"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38" fillId="55" borderId="0" applyNumberFormat="0" applyProtection="0">
      <alignment horizontal="left" vertical="center" indent="1"/>
    </xf>
    <xf numFmtId="4" fontId="25" fillId="85" borderId="28" applyNumberFormat="0" applyProtection="0">
      <alignment horizontal="right" vertical="center"/>
    </xf>
    <xf numFmtId="4" fontId="25" fillId="85" borderId="28" applyNumberFormat="0" applyProtection="0">
      <alignment horizontal="right" vertical="center"/>
    </xf>
    <xf numFmtId="4" fontId="43" fillId="57" borderId="34"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57" borderId="34"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38" fillId="56" borderId="20"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43" fillId="58" borderId="34"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58" borderId="34"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38" fillId="57" borderId="20"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56" borderId="34"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56" borderId="34"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38" fillId="58" borderId="20"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61" borderId="34"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61" borderId="34"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38" fillId="60" borderId="20"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43" fillId="91" borderId="34"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1" borderId="34"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38" fillId="61" borderId="20"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3" fillId="93" borderId="34"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3" borderId="34"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38" fillId="59" borderId="20"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43" fillId="64" borderId="34"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64" borderId="34"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38" fillId="63" borderId="20"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43" fillId="63" borderId="34"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63" borderId="34"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38" fillId="64" borderId="20"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43" fillId="97" borderId="34"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7" borderId="34"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38" fillId="62" borderId="20" applyNumberFormat="0" applyProtection="0">
      <alignment horizontal="right" vertical="center"/>
    </xf>
    <xf numFmtId="4" fontId="25" fillId="98" borderId="35" applyNumberFormat="0" applyProtection="0">
      <alignment horizontal="left" vertical="center" indent="1"/>
    </xf>
    <xf numFmtId="4" fontId="39" fillId="99" borderId="34" applyNumberFormat="0" applyProtection="0">
      <alignment horizontal="left" vertical="center" indent="1"/>
    </xf>
    <xf numFmtId="4" fontId="39" fillId="98" borderId="22"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36" fillId="65" borderId="22" applyNumberFormat="0" applyProtection="0">
      <alignment horizontal="left" vertical="center" indent="1"/>
    </xf>
    <xf numFmtId="4" fontId="25" fillId="98" borderId="35" applyNumberFormat="0" applyProtection="0">
      <alignment horizontal="left" vertical="center" indent="1"/>
    </xf>
    <xf numFmtId="4" fontId="39" fillId="98" borderId="22" applyNumberFormat="0" applyProtection="0">
      <alignment horizontal="left" vertical="center" indent="1"/>
    </xf>
    <xf numFmtId="4" fontId="43" fillId="100" borderId="36" applyNumberFormat="0" applyProtection="0">
      <alignment horizontal="left" vertical="center" indent="1"/>
    </xf>
    <xf numFmtId="4" fontId="43" fillId="100" borderId="36" applyNumberFormat="0" applyProtection="0">
      <alignment horizontal="left" vertical="center" indent="1"/>
    </xf>
    <xf numFmtId="4" fontId="4" fillId="71" borderId="35" applyNumberFormat="0" applyProtection="0">
      <alignment horizontal="left" vertical="center" indent="1"/>
    </xf>
    <xf numFmtId="4" fontId="43" fillId="101" borderId="0" applyNumberFormat="0" applyProtection="0">
      <alignment horizontal="left" vertical="center" indent="1"/>
    </xf>
    <xf numFmtId="4" fontId="43" fillId="100" borderId="36" applyNumberFormat="0" applyProtection="0">
      <alignment horizontal="left" vertical="center" indent="1"/>
    </xf>
    <xf numFmtId="4" fontId="4" fillId="71" borderId="35" applyNumberFormat="0" applyProtection="0">
      <alignment horizontal="left" vertical="center" indent="1"/>
    </xf>
    <xf numFmtId="4" fontId="36" fillId="66" borderId="0" applyNumberFormat="0" applyProtection="0">
      <alignment horizontal="left" vertical="center" indent="1"/>
    </xf>
    <xf numFmtId="4" fontId="43" fillId="101" borderId="0" applyNumberFormat="0" applyProtection="0">
      <alignment horizontal="left" vertical="center" indent="1"/>
    </xf>
    <xf numFmtId="4" fontId="36" fillId="55" borderId="0" applyNumberFormat="0" applyProtection="0">
      <alignment horizontal="left" vertical="center" indent="1"/>
    </xf>
    <xf numFmtId="4" fontId="4" fillId="71" borderId="35" applyNumberFormat="0" applyProtection="0">
      <alignment horizontal="left" vertical="center" indent="1"/>
    </xf>
    <xf numFmtId="4" fontId="36" fillId="55" borderId="0" applyNumberFormat="0" applyProtection="0">
      <alignment horizontal="left" vertical="center" indent="1"/>
    </xf>
    <xf numFmtId="4" fontId="4" fillId="71" borderId="35"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38" fillId="66" borderId="20" applyNumberFormat="0" applyProtection="0">
      <alignment horizontal="right" vertical="center"/>
    </xf>
    <xf numFmtId="4" fontId="43" fillId="66" borderId="0"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43" fillId="100" borderId="34" applyNumberFormat="0" applyProtection="0">
      <alignment horizontal="left" vertical="center" indent="1"/>
    </xf>
    <xf numFmtId="4" fontId="43" fillId="101" borderId="0" applyNumberFormat="0" applyProtection="0">
      <alignment horizontal="left" vertical="center" indent="1"/>
    </xf>
    <xf numFmtId="4" fontId="43" fillId="101" borderId="0" applyNumberFormat="0" applyProtection="0">
      <alignment horizontal="left" vertical="center" indent="1"/>
    </xf>
    <xf numFmtId="4" fontId="43" fillId="100" borderId="34" applyNumberFormat="0" applyProtection="0">
      <alignment horizontal="left" vertical="center" indent="1"/>
    </xf>
    <xf numFmtId="4" fontId="43" fillId="100" borderId="34" applyNumberFormat="0" applyProtection="0">
      <alignment horizontal="left" vertical="center" indent="1"/>
    </xf>
    <xf numFmtId="4" fontId="43" fillId="100" borderId="34"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43" fillId="55" borderId="0"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43" fillId="103" borderId="34" applyNumberFormat="0" applyProtection="0">
      <alignment horizontal="left" vertical="center" indent="1"/>
    </xf>
    <xf numFmtId="4" fontId="43" fillId="68" borderId="0" applyNumberFormat="0" applyProtection="0">
      <alignment horizontal="left" vertical="center" indent="1"/>
    </xf>
    <xf numFmtId="4" fontId="43" fillId="68" borderId="0"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0" fontId="25" fillId="104" borderId="28"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55" borderId="20"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105" borderId="28"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68" borderId="20"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7" borderId="28" applyNumberFormat="0" applyProtection="0">
      <alignment horizontal="left" vertical="center"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4" fillId="66" borderId="20" applyNumberFormat="0" applyProtection="0">
      <alignment horizontal="left" vertical="center"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1" borderId="28"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69" borderId="20"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70" borderId="23" applyNumberFormat="0">
      <protection locked="0"/>
    </xf>
    <xf numFmtId="0" fontId="25" fillId="70" borderId="23" applyNumberFormat="0">
      <protection locked="0"/>
    </xf>
    <xf numFmtId="0" fontId="25" fillId="70" borderId="23" applyNumberFormat="0">
      <protection locked="0"/>
    </xf>
    <xf numFmtId="0" fontId="25" fillId="70" borderId="23" applyNumberFormat="0">
      <protection locked="0"/>
    </xf>
    <xf numFmtId="0" fontId="25" fillId="70" borderId="23" applyNumberFormat="0">
      <protection locked="0"/>
    </xf>
    <xf numFmtId="4" fontId="43" fillId="72" borderId="34" applyNumberFormat="0" applyProtection="0">
      <alignment vertical="center"/>
    </xf>
    <xf numFmtId="4" fontId="43" fillId="72" borderId="34" applyNumberFormat="0" applyProtection="0">
      <alignment vertical="center"/>
    </xf>
    <xf numFmtId="4" fontId="88" fillId="108" borderId="20" applyNumberFormat="0" applyProtection="0">
      <alignment vertical="center"/>
    </xf>
    <xf numFmtId="4" fontId="43" fillId="72" borderId="20" applyNumberFormat="0" applyProtection="0">
      <alignment vertical="center"/>
    </xf>
    <xf numFmtId="4" fontId="43" fillId="72" borderId="34" applyNumberFormat="0" applyProtection="0">
      <alignment vertical="center"/>
    </xf>
    <xf numFmtId="4" fontId="38" fillId="69" borderId="20" applyNumberFormat="0" applyProtection="0">
      <alignment vertical="center"/>
    </xf>
    <xf numFmtId="4" fontId="85" fillId="72" borderId="34" applyNumberFormat="0" applyProtection="0">
      <alignment vertical="center"/>
    </xf>
    <xf numFmtId="4" fontId="86" fillId="72" borderId="26" applyNumberFormat="0" applyProtection="0">
      <alignment vertical="center"/>
    </xf>
    <xf numFmtId="4" fontId="44" fillId="69" borderId="20" applyNumberFormat="0" applyProtection="0">
      <alignment vertical="center"/>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88" fillId="104" borderId="20" applyNumberFormat="0" applyProtection="0">
      <alignment horizontal="left" vertical="center" indent="1"/>
    </xf>
    <xf numFmtId="4" fontId="43" fillId="72" borderId="20" applyNumberFormat="0" applyProtection="0">
      <alignment horizontal="left" vertical="center" indent="1"/>
    </xf>
    <xf numFmtId="4" fontId="43" fillId="72" borderId="34" applyNumberFormat="0" applyProtection="0">
      <alignment horizontal="left" vertical="center" indent="1"/>
    </xf>
    <xf numFmtId="4" fontId="36" fillId="66" borderId="25" applyNumberFormat="0" applyProtection="0">
      <alignment horizontal="left" vertical="center"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0" fontId="88" fillId="108" borderId="20" applyNumberFormat="0" applyProtection="0">
      <alignment horizontal="left" vertical="top" indent="1"/>
    </xf>
    <xf numFmtId="0" fontId="43" fillId="72" borderId="20" applyNumberFormat="0" applyProtection="0">
      <alignment horizontal="left" vertical="top" indent="1"/>
    </xf>
    <xf numFmtId="4" fontId="43" fillId="72" borderId="34" applyNumberFormat="0" applyProtection="0">
      <alignment horizontal="left" vertical="center" indent="1"/>
    </xf>
    <xf numFmtId="4" fontId="38" fillId="69" borderId="20"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34"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34" applyNumberFormat="0" applyProtection="0">
      <alignment horizontal="right" vertical="center"/>
    </xf>
    <xf numFmtId="4" fontId="43" fillId="0" borderId="34" applyNumberFormat="0" applyProtection="0">
      <alignment horizontal="right" vertical="center"/>
    </xf>
    <xf numFmtId="4" fontId="43" fillId="0" borderId="20" applyNumberFormat="0" applyProtection="0">
      <alignment horizontal="right" vertical="center"/>
    </xf>
    <xf numFmtId="4" fontId="43" fillId="0" borderId="20"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34"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85" fillId="100" borderId="34" applyNumberFormat="0" applyProtection="0">
      <alignment horizontal="right" vertical="center"/>
    </xf>
    <xf numFmtId="4" fontId="86" fillId="67" borderId="28" applyNumberFormat="0" applyProtection="0">
      <alignment horizontal="right" vertical="center"/>
    </xf>
    <xf numFmtId="4" fontId="44" fillId="69" borderId="20" applyNumberFormat="0" applyProtection="0">
      <alignment horizontal="right" vertical="center"/>
    </xf>
    <xf numFmtId="4" fontId="36" fillId="66" borderId="20"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25" fillId="83" borderId="28"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43" fillId="0" borderId="20" applyNumberFormat="0" applyProtection="0">
      <alignment horizontal="left" vertical="center" indent="1"/>
    </xf>
    <xf numFmtId="4" fontId="43" fillId="0" borderId="20"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88" fillId="102" borderId="20" applyNumberFormat="0" applyProtection="0">
      <alignment horizontal="left" vertical="top" indent="1"/>
    </xf>
    <xf numFmtId="0" fontId="43" fillId="68"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3" fillId="68" borderId="20" applyNumberFormat="0" applyProtection="0">
      <alignment horizontal="left" vertical="top" indent="1"/>
    </xf>
    <xf numFmtId="0" fontId="89" fillId="0" borderId="0"/>
    <xf numFmtId="4" fontId="90" fillId="109" borderId="35" applyNumberFormat="0" applyProtection="0">
      <alignment horizontal="left" vertical="center" indent="1"/>
    </xf>
    <xf numFmtId="0" fontId="89" fillId="0" borderId="0"/>
    <xf numFmtId="0" fontId="89" fillId="0" borderId="0"/>
    <xf numFmtId="4" fontId="48" fillId="68" borderId="25" applyNumberFormat="0" applyProtection="0">
      <alignment horizontal="left" vertical="center" indent="1"/>
    </xf>
    <xf numFmtId="4" fontId="48" fillId="109" borderId="0" applyNumberFormat="0" applyProtection="0">
      <alignment horizontal="left" vertical="center" indent="1"/>
    </xf>
    <xf numFmtId="0" fontId="25" fillId="73" borderId="26"/>
    <xf numFmtId="0" fontId="25" fillId="73" borderId="26"/>
    <xf numFmtId="0" fontId="25" fillId="73" borderId="26"/>
    <xf numFmtId="0" fontId="25" fillId="73" borderId="26"/>
    <xf numFmtId="0" fontId="25" fillId="73" borderId="26"/>
    <xf numFmtId="0" fontId="25" fillId="73" borderId="26"/>
    <xf numFmtId="0" fontId="25" fillId="73" borderId="26"/>
    <xf numFmtId="0" fontId="25" fillId="73" borderId="26"/>
    <xf numFmtId="0" fontId="25" fillId="73" borderId="26"/>
    <xf numFmtId="4" fontId="91" fillId="100" borderId="34" applyNumberFormat="0" applyProtection="0">
      <alignment horizontal="right" vertical="center"/>
    </xf>
    <xf numFmtId="4" fontId="92" fillId="70" borderId="28" applyNumberFormat="0" applyProtection="0">
      <alignment horizontal="right" vertical="center"/>
    </xf>
    <xf numFmtId="4" fontId="49" fillId="69" borderId="20" applyNumberFormat="0" applyProtection="0">
      <alignment horizontal="right" vertical="center"/>
    </xf>
    <xf numFmtId="0" fontId="93" fillId="110" borderId="0"/>
    <xf numFmtId="49" fontId="94" fillId="110" borderId="0"/>
    <xf numFmtId="49" fontId="95" fillId="110" borderId="37"/>
    <xf numFmtId="49" fontId="95" fillId="110" borderId="0"/>
    <xf numFmtId="0" fontId="93" fillId="67" borderId="37">
      <protection locked="0"/>
    </xf>
    <xf numFmtId="0" fontId="93" fillId="110" borderId="0"/>
    <xf numFmtId="0" fontId="96" fillId="61" borderId="0"/>
    <xf numFmtId="0" fontId="35" fillId="0" borderId="38" applyNumberFormat="0" applyFill="0" applyAlignment="0" applyProtection="0"/>
    <xf numFmtId="0" fontId="35" fillId="0" borderId="38" applyNumberFormat="0" applyFill="0" applyAlignment="0" applyProtection="0"/>
    <xf numFmtId="0" fontId="97" fillId="0" borderId="19"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6"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0" fontId="2" fillId="0" borderId="0"/>
    <xf numFmtId="0" fontId="4" fillId="0" borderId="0"/>
    <xf numFmtId="0" fontId="80"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80" fillId="26" borderId="0" applyNumberFormat="0" applyBorder="0" applyAlignment="0" applyProtection="0"/>
    <xf numFmtId="0" fontId="80" fillId="26" borderId="0" applyNumberFormat="0" applyBorder="0" applyAlignment="0" applyProtection="0"/>
    <xf numFmtId="0" fontId="8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80" fillId="30" borderId="0" applyNumberFormat="0" applyBorder="0" applyAlignment="0" applyProtection="0"/>
    <xf numFmtId="0" fontId="80" fillId="30" borderId="0" applyNumberFormat="0" applyBorder="0" applyAlignment="0" applyProtection="0"/>
    <xf numFmtId="0" fontId="8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33" fillId="74" borderId="0" applyNumberFormat="0" applyBorder="0" applyAlignment="0" applyProtection="0"/>
    <xf numFmtId="0" fontId="57" fillId="12" borderId="0" applyNumberFormat="0" applyBorder="0" applyAlignment="0" applyProtection="0"/>
    <xf numFmtId="0" fontId="33" fillId="74" borderId="0" applyNumberFormat="0" applyBorder="0" applyAlignment="0" applyProtection="0"/>
    <xf numFmtId="0" fontId="57" fillId="12" borderId="0" applyNumberFormat="0" applyBorder="0" applyAlignment="0" applyProtection="0"/>
    <xf numFmtId="0" fontId="33" fillId="74" borderId="0" applyNumberFormat="0" applyBorder="0" applyAlignment="0" applyProtection="0"/>
    <xf numFmtId="0" fontId="57" fillId="12" borderId="0" applyNumberFormat="0" applyBorder="0" applyAlignment="0" applyProtection="0"/>
    <xf numFmtId="0" fontId="56" fillId="12" borderId="0" applyNumberFormat="0" applyBorder="0" applyAlignment="0" applyProtection="0"/>
    <xf numFmtId="0" fontId="57" fillId="12" borderId="0" applyNumberFormat="0" applyBorder="0" applyAlignment="0" applyProtection="0"/>
    <xf numFmtId="0" fontId="56"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33" fillId="75" borderId="0" applyNumberFormat="0" applyBorder="0" applyAlignment="0" applyProtection="0"/>
    <xf numFmtId="0" fontId="57" fillId="16" borderId="0" applyNumberFormat="0" applyBorder="0" applyAlignment="0" applyProtection="0"/>
    <xf numFmtId="0" fontId="33" fillId="75" borderId="0" applyNumberFormat="0" applyBorder="0" applyAlignment="0" applyProtection="0"/>
    <xf numFmtId="0" fontId="57" fillId="16" borderId="0" applyNumberFormat="0" applyBorder="0" applyAlignment="0" applyProtection="0"/>
    <xf numFmtId="0" fontId="33" fillId="75" borderId="0" applyNumberFormat="0" applyBorder="0" applyAlignment="0" applyProtection="0"/>
    <xf numFmtId="0" fontId="57" fillId="16" borderId="0" applyNumberFormat="0" applyBorder="0" applyAlignment="0" applyProtection="0"/>
    <xf numFmtId="0" fontId="56" fillId="16" borderId="0" applyNumberFormat="0" applyBorder="0" applyAlignment="0" applyProtection="0"/>
    <xf numFmtId="0" fontId="57" fillId="16" borderId="0" applyNumberFormat="0" applyBorder="0" applyAlignment="0" applyProtection="0"/>
    <xf numFmtId="0" fontId="56"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33" fillId="76" borderId="0" applyNumberFormat="0" applyBorder="0" applyAlignment="0" applyProtection="0"/>
    <xf numFmtId="0" fontId="57" fillId="20" borderId="0" applyNumberFormat="0" applyBorder="0" applyAlignment="0" applyProtection="0"/>
    <xf numFmtId="0" fontId="33" fillId="76" borderId="0" applyNumberFormat="0" applyBorder="0" applyAlignment="0" applyProtection="0"/>
    <xf numFmtId="0" fontId="57" fillId="20" borderId="0" applyNumberFormat="0" applyBorder="0" applyAlignment="0" applyProtection="0"/>
    <xf numFmtId="0" fontId="33" fillId="76" borderId="0" applyNumberFormat="0" applyBorder="0" applyAlignment="0" applyProtection="0"/>
    <xf numFmtId="0" fontId="57" fillId="20" borderId="0" applyNumberFormat="0" applyBorder="0" applyAlignment="0" applyProtection="0"/>
    <xf numFmtId="0" fontId="56" fillId="20" borderId="0" applyNumberFormat="0" applyBorder="0" applyAlignment="0" applyProtection="0"/>
    <xf numFmtId="0" fontId="57" fillId="20" borderId="0" applyNumberFormat="0" applyBorder="0" applyAlignment="0" applyProtection="0"/>
    <xf numFmtId="0" fontId="56"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33" fillId="77" borderId="0" applyNumberFormat="0" applyBorder="0" applyAlignment="0" applyProtection="0"/>
    <xf numFmtId="0" fontId="57" fillId="24" borderId="0" applyNumberFormat="0" applyBorder="0" applyAlignment="0" applyProtection="0"/>
    <xf numFmtId="0" fontId="33" fillId="77" borderId="0" applyNumberFormat="0" applyBorder="0" applyAlignment="0" applyProtection="0"/>
    <xf numFmtId="0" fontId="57" fillId="24" borderId="0" applyNumberFormat="0" applyBorder="0" applyAlignment="0" applyProtection="0"/>
    <xf numFmtId="0" fontId="33" fillId="77" borderId="0" applyNumberFormat="0" applyBorder="0" applyAlignment="0" applyProtection="0"/>
    <xf numFmtId="0" fontId="57" fillId="24" borderId="0" applyNumberFormat="0" applyBorder="0" applyAlignment="0" applyProtection="0"/>
    <xf numFmtId="0" fontId="56" fillId="24" borderId="0" applyNumberFormat="0" applyBorder="0" applyAlignment="0" applyProtection="0"/>
    <xf numFmtId="0" fontId="57" fillId="24" borderId="0" applyNumberFormat="0" applyBorder="0" applyAlignment="0" applyProtection="0"/>
    <xf numFmtId="0" fontId="56"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33" fillId="38" borderId="0" applyNumberFormat="0" applyBorder="0" applyAlignment="0" applyProtection="0"/>
    <xf numFmtId="0" fontId="57" fillId="28" borderId="0" applyNumberFormat="0" applyBorder="0" applyAlignment="0" applyProtection="0"/>
    <xf numFmtId="0" fontId="33" fillId="38" borderId="0" applyNumberFormat="0" applyBorder="0" applyAlignment="0" applyProtection="0"/>
    <xf numFmtId="0" fontId="57" fillId="28" borderId="0" applyNumberFormat="0" applyBorder="0" applyAlignment="0" applyProtection="0"/>
    <xf numFmtId="0" fontId="33" fillId="38" borderId="0" applyNumberFormat="0" applyBorder="0" applyAlignment="0" applyProtection="0"/>
    <xf numFmtId="0" fontId="57" fillId="28" borderId="0" applyNumberFormat="0" applyBorder="0" applyAlignment="0" applyProtection="0"/>
    <xf numFmtId="0" fontId="56" fillId="28" borderId="0" applyNumberFormat="0" applyBorder="0" applyAlignment="0" applyProtection="0"/>
    <xf numFmtId="0" fontId="57" fillId="28" borderId="0" applyNumberFormat="0" applyBorder="0" applyAlignment="0" applyProtection="0"/>
    <xf numFmtId="0" fontId="56"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33" fillId="78" borderId="0" applyNumberFormat="0" applyBorder="0" applyAlignment="0" applyProtection="0"/>
    <xf numFmtId="0" fontId="57" fillId="32" borderId="0" applyNumberFormat="0" applyBorder="0" applyAlignment="0" applyProtection="0"/>
    <xf numFmtId="0" fontId="33" fillId="78" borderId="0" applyNumberFormat="0" applyBorder="0" applyAlignment="0" applyProtection="0"/>
    <xf numFmtId="0" fontId="57" fillId="32" borderId="0" applyNumberFormat="0" applyBorder="0" applyAlignment="0" applyProtection="0"/>
    <xf numFmtId="0" fontId="33" fillId="78" borderId="0" applyNumberFormat="0" applyBorder="0" applyAlignment="0" applyProtection="0"/>
    <xf numFmtId="0" fontId="57" fillId="32" borderId="0" applyNumberFormat="0" applyBorder="0" applyAlignment="0" applyProtection="0"/>
    <xf numFmtId="0" fontId="56" fillId="32" borderId="0" applyNumberFormat="0" applyBorder="0" applyAlignment="0" applyProtection="0"/>
    <xf numFmtId="0" fontId="57" fillId="32" borderId="0" applyNumberFormat="0" applyBorder="0" applyAlignment="0" applyProtection="0"/>
    <xf numFmtId="0" fontId="56"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177" fontId="34" fillId="0" borderId="0"/>
    <xf numFmtId="177" fontId="34" fillId="0" borderId="0"/>
    <xf numFmtId="0" fontId="99" fillId="6" borderId="0" applyNumberFormat="0" applyBorder="0" applyAlignment="0" applyProtection="0"/>
    <xf numFmtId="0" fontId="59" fillId="6" borderId="0" applyNumberFormat="0" applyBorder="0" applyAlignment="0" applyProtection="0"/>
    <xf numFmtId="0" fontId="100" fillId="9" borderId="14" applyNumberFormat="0" applyAlignment="0" applyProtection="0"/>
    <xf numFmtId="0" fontId="61" fillId="9" borderId="14" applyNumberFormat="0" applyAlignment="0" applyProtection="0"/>
    <xf numFmtId="0" fontId="101" fillId="10" borderId="17" applyNumberFormat="0" applyAlignment="0" applyProtection="0"/>
    <xf numFmtId="0" fontId="63" fillId="10" borderId="17" applyNumberFormat="0" applyAlignment="0" applyProtection="0"/>
    <xf numFmtId="43" fontId="3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0" fontId="102" fillId="5"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66" fillId="5" borderId="0" applyNumberFormat="0" applyBorder="0" applyAlignment="0" applyProtection="0"/>
    <xf numFmtId="0" fontId="32" fillId="43" borderId="0" applyNumberFormat="0" applyBorder="0" applyAlignment="0" applyProtection="0"/>
    <xf numFmtId="0" fontId="103" fillId="0" borderId="11" applyNumberFormat="0" applyFill="0" applyAlignment="0" applyProtection="0"/>
    <xf numFmtId="0" fontId="68" fillId="0" borderId="11" applyNumberFormat="0" applyFill="0" applyAlignment="0" applyProtection="0"/>
    <xf numFmtId="0" fontId="104" fillId="0" borderId="12" applyNumberFormat="0" applyFill="0" applyAlignment="0" applyProtection="0"/>
    <xf numFmtId="0" fontId="70" fillId="0" borderId="12" applyNumberFormat="0" applyFill="0" applyAlignment="0" applyProtection="0"/>
    <xf numFmtId="0" fontId="105" fillId="0" borderId="13" applyNumberFormat="0" applyFill="0" applyAlignment="0" applyProtection="0"/>
    <xf numFmtId="0" fontId="72" fillId="0" borderId="13"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106" fillId="8" borderId="14" applyNumberFormat="0" applyAlignment="0" applyProtection="0"/>
    <xf numFmtId="0" fontId="74" fillId="8" borderId="14" applyNumberFormat="0" applyAlignment="0" applyProtection="0"/>
    <xf numFmtId="0" fontId="107" fillId="0" borderId="16" applyNumberFormat="0" applyFill="0" applyAlignment="0" applyProtection="0"/>
    <xf numFmtId="0" fontId="76" fillId="0" borderId="16" applyNumberFormat="0" applyFill="0" applyAlignment="0" applyProtection="0"/>
    <xf numFmtId="0" fontId="108" fillId="7" borderId="0" applyNumberFormat="0" applyBorder="0" applyAlignment="0" applyProtection="0"/>
    <xf numFmtId="0" fontId="75" fillId="49" borderId="0" applyNumberFormat="0" applyBorder="0" applyAlignment="0" applyProtection="0"/>
    <xf numFmtId="0" fontId="75" fillId="49" borderId="0" applyNumberFormat="0" applyBorder="0" applyAlignment="0" applyProtection="0"/>
    <xf numFmtId="0" fontId="77" fillId="7" borderId="0" applyNumberFormat="0" applyBorder="0" applyAlignment="0" applyProtection="0"/>
    <xf numFmtId="0" fontId="75"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0" fillId="0" borderId="0"/>
    <xf numFmtId="0" fontId="80" fillId="0" borderId="0"/>
    <xf numFmtId="0" fontId="80" fillId="0" borderId="0"/>
    <xf numFmtId="0" fontId="25" fillId="80" borderId="0"/>
    <xf numFmtId="0" fontId="2" fillId="0" borderId="0"/>
    <xf numFmtId="0" fontId="2" fillId="0" borderId="0"/>
    <xf numFmtId="0" fontId="8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0" fillId="0" borderId="0"/>
    <xf numFmtId="0" fontId="80" fillId="0" borderId="0"/>
    <xf numFmtId="0" fontId="2" fillId="0" borderId="0"/>
    <xf numFmtId="0" fontId="2" fillId="0" borderId="0"/>
    <xf numFmtId="0" fontId="2" fillId="0" borderId="0"/>
    <xf numFmtId="0" fontId="2" fillId="0" borderId="0"/>
    <xf numFmtId="0" fontId="2" fillId="0" borderId="0"/>
    <xf numFmtId="0" fontId="2" fillId="0" borderId="0"/>
    <xf numFmtId="0" fontId="80" fillId="0" borderId="0"/>
    <xf numFmtId="0" fontId="80" fillId="0" borderId="0"/>
    <xf numFmtId="0" fontId="4" fillId="0" borderId="0"/>
    <xf numFmtId="0" fontId="2" fillId="0" borderId="0"/>
    <xf numFmtId="0" fontId="4" fillId="0" borderId="0"/>
    <xf numFmtId="0" fontId="2" fillId="0" borderId="0"/>
    <xf numFmtId="0" fontId="25" fillId="80" borderId="0"/>
    <xf numFmtId="0" fontId="25" fillId="80" borderId="0"/>
    <xf numFmtId="0" fontId="109"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9"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5" fillId="48" borderId="2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80" fillId="11" borderId="18" applyNumberFormat="0" applyFont="0" applyAlignment="0" applyProtection="0"/>
    <xf numFmtId="0" fontId="110" fillId="9" borderId="15" applyNumberFormat="0" applyAlignment="0" applyProtection="0"/>
    <xf numFmtId="0" fontId="82" fillId="9" borderId="15"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111" fillId="0" borderId="0" applyNumberFormat="0" applyFill="0" applyBorder="0" applyProtection="0">
      <alignment horizontal="left"/>
    </xf>
    <xf numFmtId="0" fontId="111" fillId="0" borderId="0" applyNumberFormat="0" applyFill="0" applyBorder="0" applyAlignment="0" applyProtection="0"/>
    <xf numFmtId="0" fontId="111" fillId="0" borderId="0" applyNumberFormat="0" applyFill="0" applyBorder="0" applyAlignment="0" applyProtection="0"/>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86" fillId="54" borderId="28" applyNumberFormat="0" applyProtection="0">
      <alignment vertical="center"/>
    </xf>
    <xf numFmtId="4" fontId="25" fillId="54" borderId="28" applyNumberFormat="0" applyProtection="0">
      <alignment horizontal="left" vertical="center" indent="1"/>
    </xf>
    <xf numFmtId="4" fontId="25" fillId="83" borderId="28" applyNumberFormat="0" applyProtection="0">
      <alignment horizontal="left" vertical="center" indent="1"/>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36" fillId="55" borderId="0" applyNumberFormat="0" applyProtection="0">
      <alignment horizontal="left" vertical="center" indent="1"/>
    </xf>
    <xf numFmtId="4" fontId="4" fillId="71" borderId="35"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0" fontId="25" fillId="104" borderId="28"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25" fillId="105" borderId="28"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25" fillId="107" borderId="28"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25" fillId="101" borderId="28"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101"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101" borderId="20" applyNumberFormat="0" applyProtection="0">
      <alignment horizontal="left" vertical="top" indent="1"/>
    </xf>
    <xf numFmtId="0" fontId="4" fillId="0" borderId="0"/>
    <xf numFmtId="0" fontId="4" fillId="0" borderId="0"/>
    <xf numFmtId="0" fontId="4" fillId="0" borderId="0"/>
    <xf numFmtId="0" fontId="25" fillId="70" borderId="23" applyNumberFormat="0">
      <protection locked="0"/>
    </xf>
    <xf numFmtId="0" fontId="25" fillId="70" borderId="23" applyNumberFormat="0">
      <protection locked="0"/>
    </xf>
    <xf numFmtId="0" fontId="4" fillId="0" borderId="0"/>
    <xf numFmtId="0" fontId="4" fillId="0" borderId="0"/>
    <xf numFmtId="0" fontId="4" fillId="0" borderId="0"/>
    <xf numFmtId="0" fontId="4" fillId="0" borderId="0"/>
    <xf numFmtId="0" fontId="25" fillId="70" borderId="23" applyNumberFormat="0">
      <protection locked="0"/>
    </xf>
    <xf numFmtId="4" fontId="88" fillId="108" borderId="20" applyNumberFormat="0" applyProtection="0">
      <alignment vertical="center"/>
    </xf>
    <xf numFmtId="4" fontId="86" fillId="72" borderId="26" applyNumberFormat="0" applyProtection="0">
      <alignment vertical="center"/>
    </xf>
    <xf numFmtId="4" fontId="88" fillId="104" borderId="20" applyNumberFormat="0" applyProtection="0">
      <alignment horizontal="left" vertical="center" indent="1"/>
    </xf>
    <xf numFmtId="0" fontId="88" fillId="108" borderId="20" applyNumberFormat="0" applyProtection="0">
      <alignment horizontal="left" vertical="top" indent="1"/>
    </xf>
    <xf numFmtId="4" fontId="43" fillId="101" borderId="20" applyNumberFormat="0" applyProtection="0">
      <alignment horizontal="right" vertical="center"/>
    </xf>
    <xf numFmtId="4" fontId="25" fillId="0" borderId="28" applyNumberFormat="0" applyProtection="0">
      <alignment horizontal="right" vertical="center"/>
    </xf>
    <xf numFmtId="4" fontId="43" fillId="101" borderId="20" applyNumberFormat="0" applyProtection="0">
      <alignment horizontal="right" vertical="center"/>
    </xf>
    <xf numFmtId="4" fontId="25" fillId="0" borderId="28"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86" fillId="67" borderId="28" applyNumberFormat="0" applyProtection="0">
      <alignment horizontal="right" vertical="center"/>
    </xf>
    <xf numFmtId="4" fontId="43" fillId="102" borderId="20" applyNumberFormat="0" applyProtection="0">
      <alignment horizontal="left" vertical="center" indent="1"/>
    </xf>
    <xf numFmtId="4" fontId="25" fillId="83" borderId="28" applyNumberFormat="0" applyProtection="0">
      <alignment horizontal="left" vertical="center" indent="1"/>
    </xf>
    <xf numFmtId="4" fontId="43" fillId="102" borderId="20" applyNumberFormat="0" applyProtection="0">
      <alignment horizontal="left" vertical="center" indent="1"/>
    </xf>
    <xf numFmtId="4" fontId="25" fillId="83" borderId="28"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4" fontId="48" fillId="109" borderId="0" applyNumberFormat="0" applyProtection="0">
      <alignment horizontal="left" vertical="center" indent="1"/>
    </xf>
    <xf numFmtId="0" fontId="25" fillId="73" borderId="26"/>
    <xf numFmtId="4" fontId="92" fillId="70" borderId="28" applyNumberFormat="0" applyProtection="0">
      <alignment horizontal="right" vertical="center"/>
    </xf>
    <xf numFmtId="0" fontId="31" fillId="0" borderId="0" applyNumberFormat="0" applyFill="0" applyBorder="0" applyAlignment="0" applyProtection="0"/>
    <xf numFmtId="0" fontId="112" fillId="0" borderId="19" applyNumberFormat="0" applyFill="0" applyAlignment="0" applyProtection="0"/>
    <xf numFmtId="0" fontId="97" fillId="0" borderId="19" applyNumberFormat="0" applyFill="0" applyAlignment="0" applyProtection="0"/>
    <xf numFmtId="0" fontId="113" fillId="0" borderId="0" applyNumberFormat="0" applyFill="0" applyBorder="0" applyAlignment="0" applyProtection="0"/>
    <xf numFmtId="0" fontId="16" fillId="0" borderId="0" applyNumberForma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55" fillId="0" borderId="0"/>
    <xf numFmtId="44" fontId="4" fillId="0" borderId="0" applyFont="0" applyFill="0" applyBorder="0" applyAlignment="0" applyProtection="0"/>
    <xf numFmtId="43" fontId="4" fillId="0" borderId="0" applyFont="0" applyFill="0" applyBorder="0" applyAlignment="0" applyProtection="0"/>
    <xf numFmtId="0" fontId="114"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39" fillId="54" borderId="20" applyNumberFormat="0" applyProtection="0">
      <alignment horizontal="left" vertical="top" indent="1"/>
    </xf>
    <xf numFmtId="0" fontId="62" fillId="77" borderId="40" applyNumberFormat="0" applyAlignment="0" applyProtection="0"/>
    <xf numFmtId="0" fontId="62" fillId="77" borderId="40"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0" fontId="84" fillId="0" borderId="39">
      <alignment horizontal="center"/>
    </xf>
    <xf numFmtId="43" fontId="4" fillId="0" borderId="0" applyFont="0" applyFill="0" applyBorder="0" applyAlignment="0" applyProtection="0"/>
    <xf numFmtId="44" fontId="4" fillId="0" borderId="0" applyFont="0" applyFill="0" applyBorder="0" applyAlignment="0" applyProtection="0"/>
    <xf numFmtId="4" fontId="116" fillId="54" borderId="20" applyNumberFormat="0" applyProtection="0">
      <alignment vertical="center"/>
    </xf>
    <xf numFmtId="44" fontId="4" fillId="0" borderId="0" applyFont="0" applyFill="0" applyBorder="0" applyAlignment="0" applyProtection="0"/>
    <xf numFmtId="4" fontId="91" fillId="101" borderId="20" applyNumberFormat="0" applyProtection="0">
      <alignment horizontal="right" vertical="center"/>
    </xf>
    <xf numFmtId="44" fontId="4"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4" fillId="0" borderId="0"/>
    <xf numFmtId="44" fontId="4" fillId="0" borderId="0" applyFont="0" applyFill="0" applyBorder="0" applyAlignment="0" applyProtection="0"/>
    <xf numFmtId="43" fontId="55" fillId="0" borderId="0" applyFont="0" applyFill="0" applyBorder="0" applyAlignment="0" applyProtection="0"/>
    <xf numFmtId="9" fontId="2" fillId="0" borderId="0" applyFont="0" applyFill="0" applyBorder="0" applyAlignment="0" applyProtection="0"/>
    <xf numFmtId="0" fontId="4" fillId="68" borderId="20" applyNumberFormat="0" applyProtection="0">
      <alignment horizontal="left" vertical="top" indent="1"/>
    </xf>
    <xf numFmtId="0" fontId="55" fillId="11" borderId="18" applyNumberFormat="0" applyFont="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66" borderId="20" applyNumberFormat="0" applyProtection="0">
      <alignment horizontal="left" vertical="top" indent="1"/>
    </xf>
    <xf numFmtId="9" fontId="2" fillId="0" borderId="0" applyFont="0" applyFill="0" applyBorder="0" applyAlignment="0" applyProtection="0"/>
    <xf numFmtId="0" fontId="2" fillId="0" borderId="0"/>
    <xf numFmtId="44" fontId="4" fillId="0" borderId="0" applyFont="0" applyFill="0" applyBorder="0" applyAlignment="0" applyProtection="0"/>
    <xf numFmtId="43" fontId="4" fillId="0" borderId="0" applyFont="0" applyFill="0" applyBorder="0" applyAlignment="0" applyProtection="0"/>
    <xf numFmtId="0" fontId="4" fillId="69" borderId="20" applyNumberFormat="0" applyProtection="0">
      <alignment horizontal="left" vertical="top" indent="1"/>
    </xf>
    <xf numFmtId="4" fontId="25" fillId="83" borderId="28" applyNumberFormat="0" applyProtection="0">
      <alignment horizontal="left" vertical="center" indent="1"/>
    </xf>
    <xf numFmtId="4" fontId="85" fillId="101" borderId="20" applyNumberFormat="0" applyProtection="0">
      <alignment horizontal="right" vertical="center"/>
    </xf>
    <xf numFmtId="4" fontId="25" fillId="83" borderId="28" applyNumberFormat="0" applyProtection="0">
      <alignment horizontal="left" vertical="center" indent="1"/>
    </xf>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15"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55" borderId="20" applyNumberFormat="0" applyProtection="0">
      <alignment horizontal="left" vertical="top" indent="1"/>
    </xf>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 fontId="85" fillId="72" borderId="20" applyNumberFormat="0" applyProtection="0">
      <alignment vertical="center"/>
    </xf>
    <xf numFmtId="4" fontId="48" fillId="109" borderId="0" applyNumberFormat="0" applyProtection="0">
      <alignment horizontal="left" vertical="center" indent="1"/>
    </xf>
    <xf numFmtId="4" fontId="25" fillId="83" borderId="28"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62" fillId="77" borderId="53" applyNumberFormat="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62" fillId="77" borderId="53" applyNumberFormat="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 fontId="43" fillId="102" borderId="77"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43" fontId="4" fillId="0" borderId="0" applyFont="0" applyFill="0" applyBorder="0" applyAlignment="0" applyProtection="0"/>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4" fontId="4" fillId="0" borderId="0" applyFont="0" applyFill="0" applyBorder="0" applyAlignment="0" applyProtection="0"/>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149" fillId="125" borderId="75" applyBorder="0" applyProtection="0">
      <alignment horizontal="centerContinuous" vertical="center"/>
    </xf>
    <xf numFmtId="43" fontId="4" fillId="0" borderId="0" applyFont="0" applyFill="0" applyBorder="0" applyAlignment="0" applyProtection="0"/>
    <xf numFmtId="0" fontId="4" fillId="0" borderId="0"/>
    <xf numFmtId="4" fontId="36" fillId="65" borderId="56" applyNumberFormat="0" applyProtection="0">
      <alignment horizontal="left" vertical="center" indent="1"/>
    </xf>
    <xf numFmtId="0" fontId="4" fillId="55" borderId="77" applyNumberFormat="0" applyProtection="0">
      <alignment horizontal="left" vertical="center" indent="1"/>
    </xf>
    <xf numFmtId="4" fontId="36" fillId="66" borderId="77" applyNumberFormat="0" applyProtection="0">
      <alignment horizontal="left" vertical="center" indent="1"/>
    </xf>
    <xf numFmtId="6" fontId="4" fillId="0" borderId="0">
      <protection locked="0"/>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70" borderId="57" applyNumberFormat="0">
      <protection locked="0"/>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3" borderId="55"/>
    <xf numFmtId="0" fontId="4" fillId="69" borderId="77" applyNumberFormat="0" applyProtection="0">
      <alignment horizontal="left" vertical="top" indent="1"/>
    </xf>
    <xf numFmtId="0" fontId="114" fillId="0" borderId="0"/>
    <xf numFmtId="41" fontId="2" fillId="0" borderId="0" applyFont="0" applyFill="0" applyBorder="0" applyAlignment="0" applyProtection="0"/>
    <xf numFmtId="4" fontId="43" fillId="102" borderId="77" applyNumberFormat="0" applyProtection="0">
      <alignment horizontal="left" vertical="center" inden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0" fontId="52" fillId="0" borderId="58" applyNumberFormat="0" applyFill="0" applyProtection="0">
      <alignment horizontal="center"/>
    </xf>
    <xf numFmtId="4" fontId="43" fillId="102" borderId="77" applyNumberFormat="0" applyProtection="0">
      <alignment horizontal="left" vertical="center" indent="1"/>
    </xf>
    <xf numFmtId="177" fontId="118"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1" fontId="83" fillId="0" borderId="0"/>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3" fillId="112" borderId="0" applyNumberFormat="0" applyBorder="0" applyAlignment="0" applyProtection="0"/>
    <xf numFmtId="0" fontId="43" fillId="112"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113" borderId="0" applyNumberFormat="0" applyBorder="0" applyAlignment="0" applyProtection="0"/>
    <xf numFmtId="0" fontId="43" fillId="113" borderId="0" applyNumberFormat="0" applyBorder="0" applyAlignment="0" applyProtection="0"/>
    <xf numFmtId="0" fontId="43" fillId="114" borderId="0" applyNumberFormat="0" applyBorder="0" applyAlignment="0" applyProtection="0"/>
    <xf numFmtId="0" fontId="43" fillId="114" borderId="0" applyNumberFormat="0" applyBorder="0" applyAlignment="0" applyProtection="0"/>
    <xf numFmtId="0" fontId="43" fillId="115" borderId="0" applyNumberFormat="0" applyBorder="0" applyAlignment="0" applyProtection="0"/>
    <xf numFmtId="0" fontId="43" fillId="115" borderId="0" applyNumberFormat="0" applyBorder="0" applyAlignment="0" applyProtection="0"/>
    <xf numFmtId="0" fontId="43" fillId="116" borderId="0" applyNumberFormat="0" applyBorder="0" applyAlignment="0" applyProtection="0"/>
    <xf numFmtId="0" fontId="43" fillId="116" borderId="0" applyNumberFormat="0" applyBorder="0" applyAlignment="0" applyProtection="0"/>
    <xf numFmtId="0" fontId="43" fillId="107" borderId="0" applyNumberFormat="0" applyBorder="0" applyAlignment="0" applyProtection="0"/>
    <xf numFmtId="0" fontId="43" fillId="107" borderId="0" applyNumberFormat="0" applyBorder="0" applyAlignment="0" applyProtection="0"/>
    <xf numFmtId="0" fontId="43" fillId="87" borderId="0" applyNumberFormat="0" applyBorder="0" applyAlignment="0" applyProtection="0"/>
    <xf numFmtId="0" fontId="43" fillId="87" borderId="0" applyNumberFormat="0" applyBorder="0" applyAlignment="0" applyProtection="0"/>
    <xf numFmtId="0" fontId="43" fillId="96" borderId="0" applyNumberFormat="0" applyBorder="0" applyAlignment="0" applyProtection="0"/>
    <xf numFmtId="0" fontId="43" fillId="96" borderId="0" applyNumberFormat="0" applyBorder="0" applyAlignment="0" applyProtection="0"/>
    <xf numFmtId="0" fontId="43" fillId="114" borderId="0" applyNumberFormat="0" applyBorder="0" applyAlignment="0" applyProtection="0"/>
    <xf numFmtId="0" fontId="43" fillId="114" borderId="0" applyNumberFormat="0" applyBorder="0" applyAlignment="0" applyProtection="0"/>
    <xf numFmtId="0" fontId="43" fillId="107" borderId="0" applyNumberFormat="0" applyBorder="0" applyAlignment="0" applyProtection="0"/>
    <xf numFmtId="0" fontId="43" fillId="107" borderId="0" applyNumberFormat="0" applyBorder="0" applyAlignment="0" applyProtection="0"/>
    <xf numFmtId="0" fontId="43" fillId="89" borderId="0" applyNumberFormat="0" applyBorder="0" applyAlignment="0" applyProtection="0"/>
    <xf numFmtId="0" fontId="43" fillId="89" borderId="0" applyNumberFormat="0" applyBorder="0" applyAlignment="0" applyProtection="0"/>
    <xf numFmtId="0" fontId="119" fillId="117" borderId="0" applyNumberFormat="0" applyBorder="0" applyAlignment="0" applyProtection="0"/>
    <xf numFmtId="0" fontId="119" fillId="117" borderId="0" applyNumberFormat="0" applyBorder="0" applyAlignment="0" applyProtection="0"/>
    <xf numFmtId="0" fontId="119" fillId="87" borderId="0" applyNumberFormat="0" applyBorder="0" applyAlignment="0" applyProtection="0"/>
    <xf numFmtId="0" fontId="119" fillId="87" borderId="0" applyNumberFormat="0" applyBorder="0" applyAlignment="0" applyProtection="0"/>
    <xf numFmtId="0" fontId="119" fillId="96" borderId="0" applyNumberFormat="0" applyBorder="0" applyAlignment="0" applyProtection="0"/>
    <xf numFmtId="0" fontId="119" fillId="96" borderId="0" applyNumberFormat="0" applyBorder="0" applyAlignment="0" applyProtection="0"/>
    <xf numFmtId="0" fontId="119" fillId="118" borderId="0" applyNumberFormat="0" applyBorder="0" applyAlignment="0" applyProtection="0"/>
    <xf numFmtId="0" fontId="119" fillId="118" borderId="0" applyNumberFormat="0" applyBorder="0" applyAlignment="0" applyProtection="0"/>
    <xf numFmtId="0" fontId="119" fillId="83" borderId="0" applyNumberFormat="0" applyBorder="0" applyAlignment="0" applyProtection="0"/>
    <xf numFmtId="0" fontId="119" fillId="83" borderId="0" applyNumberFormat="0" applyBorder="0" applyAlignment="0" applyProtection="0"/>
    <xf numFmtId="0" fontId="119" fillId="90" borderId="0" applyNumberFormat="0" applyBorder="0" applyAlignment="0" applyProtection="0"/>
    <xf numFmtId="0" fontId="119" fillId="90" borderId="0" applyNumberFormat="0" applyBorder="0" applyAlignment="0" applyProtection="0"/>
    <xf numFmtId="0" fontId="119" fillId="119" borderId="0" applyNumberFormat="0" applyBorder="0" applyAlignment="0" applyProtection="0"/>
    <xf numFmtId="0" fontId="119" fillId="119" borderId="0" applyNumberFormat="0" applyBorder="0" applyAlignment="0" applyProtection="0"/>
    <xf numFmtId="0" fontId="119" fillId="88" borderId="0" applyNumberFormat="0" applyBorder="0" applyAlignment="0" applyProtection="0"/>
    <xf numFmtId="0" fontId="119" fillId="88" borderId="0" applyNumberFormat="0" applyBorder="0" applyAlignment="0" applyProtection="0"/>
    <xf numFmtId="0" fontId="119" fillId="94" borderId="0" applyNumberFormat="0" applyBorder="0" applyAlignment="0" applyProtection="0"/>
    <xf numFmtId="0" fontId="119" fillId="94" borderId="0" applyNumberFormat="0" applyBorder="0" applyAlignment="0" applyProtection="0"/>
    <xf numFmtId="0" fontId="119" fillId="118" borderId="0" applyNumberFormat="0" applyBorder="0" applyAlignment="0" applyProtection="0"/>
    <xf numFmtId="0" fontId="119" fillId="118" borderId="0" applyNumberFormat="0" applyBorder="0" applyAlignment="0" applyProtection="0"/>
    <xf numFmtId="0" fontId="119" fillId="83" borderId="0" applyNumberFormat="0" applyBorder="0" applyAlignment="0" applyProtection="0"/>
    <xf numFmtId="0" fontId="119" fillId="83" borderId="0" applyNumberFormat="0" applyBorder="0" applyAlignment="0" applyProtection="0"/>
    <xf numFmtId="0" fontId="119" fillId="92" borderId="0" applyNumberFormat="0" applyBorder="0" applyAlignment="0" applyProtection="0"/>
    <xf numFmtId="0" fontId="119" fillId="92" borderId="0" applyNumberFormat="0" applyBorder="0" applyAlignment="0" applyProtection="0"/>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185" fontId="4" fillId="66" borderId="59">
      <alignment horizontal="center" vertical="center"/>
    </xf>
    <xf numFmtId="0" fontId="120" fillId="85" borderId="0" applyNumberFormat="0" applyBorder="0" applyAlignment="0" applyProtection="0"/>
    <xf numFmtId="0" fontId="120" fillId="85" borderId="0" applyNumberFormat="0" applyBorder="0" applyAlignment="0" applyProtection="0"/>
    <xf numFmtId="3" fontId="121" fillId="0" borderId="0" applyFill="0" applyBorder="0" applyProtection="0">
      <alignment horizontal="right"/>
    </xf>
    <xf numFmtId="186" fontId="122" fillId="0" borderId="0" applyNumberFormat="0" applyFill="0" applyBorder="0" applyAlignment="0" applyProtection="0">
      <alignment horizontal="center"/>
      <protection locked="0"/>
    </xf>
    <xf numFmtId="0" fontId="123" fillId="0" borderId="44" applyFill="0" applyProtection="0">
      <alignment horizontal="right"/>
    </xf>
    <xf numFmtId="0" fontId="124" fillId="104" borderId="60" applyNumberFormat="0" applyAlignment="0" applyProtection="0"/>
    <xf numFmtId="0" fontId="124" fillId="104" borderId="60" applyNumberFormat="0" applyAlignment="0" applyProtection="0"/>
    <xf numFmtId="8" fontId="4" fillId="0" borderId="43" applyFont="0" applyFill="0" applyBorder="0" applyProtection="0">
      <alignment horizontal="right"/>
    </xf>
    <xf numFmtId="0" fontId="125" fillId="120" borderId="53" applyNumberFormat="0" applyAlignment="0" applyProtection="0"/>
    <xf numFmtId="0" fontId="125" fillId="120" borderId="53" applyNumberFormat="0" applyAlignment="0" applyProtection="0"/>
    <xf numFmtId="0" fontId="15" fillId="0" borderId="46">
      <alignment horizontal="center"/>
    </xf>
    <xf numFmtId="187" fontId="126" fillId="0" borderId="0" applyFont="0" applyFill="0" applyBorder="0" applyAlignment="0" applyProtection="0">
      <alignment horizontal="right"/>
    </xf>
    <xf numFmtId="0" fontId="43" fillId="68" borderId="77" applyNumberFormat="0" applyProtection="0">
      <alignment horizontal="left" vertical="top" indent="1"/>
    </xf>
    <xf numFmtId="43" fontId="4" fillId="0" borderId="0" applyFont="0" applyFill="0" applyBorder="0" applyAlignment="0" applyProtection="0"/>
    <xf numFmtId="188" fontId="126" fillId="0" borderId="0" applyFont="0" applyFill="0" applyBorder="0" applyAlignment="0" applyProtection="0">
      <alignment horizontal="right"/>
    </xf>
    <xf numFmtId="43" fontId="4" fillId="0" borderId="0" applyFont="0" applyFill="0" applyBorder="0" applyAlignment="0" applyProtection="0"/>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43" fontId="32" fillId="0" borderId="0" applyFont="0" applyFill="0" applyBorder="0" applyAlignment="0" applyProtection="0"/>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188" fontId="126" fillId="0" borderId="0" applyFont="0" applyFill="0" applyBorder="0" applyAlignment="0" applyProtection="0">
      <alignment horizontal="right"/>
    </xf>
    <xf numFmtId="4" fontId="91" fillId="101" borderId="77" applyNumberFormat="0" applyProtection="0">
      <alignment horizontal="right" vertical="center"/>
    </xf>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 fontId="12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 fontId="91" fillId="101" borderId="77" applyNumberFormat="0" applyProtection="0">
      <alignment horizontal="right" vertical="center"/>
    </xf>
    <xf numFmtId="40" fontId="4" fillId="0" borderId="0" applyFont="0" applyFill="0" applyBorder="0" applyProtection="0">
      <alignment horizontal="right"/>
    </xf>
    <xf numFmtId="3" fontId="4" fillId="0" borderId="0" applyFont="0" applyFill="0" applyBorder="0" applyAlignment="0" applyProtection="0"/>
    <xf numFmtId="189"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44" fontId="32" fillId="0" borderId="0" applyFont="0" applyFill="0" applyBorder="0" applyAlignment="0" applyProtection="0"/>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190" fontId="126" fillId="0" borderId="0" applyFont="0" applyFill="0" applyBorder="0" applyAlignment="0" applyProtection="0">
      <alignment horizontal="right"/>
    </xf>
    <xf numFmtId="44" fontId="32" fillId="0" borderId="0" applyFont="0" applyFill="0" applyBorder="0" applyAlignment="0" applyProtection="0"/>
    <xf numFmtId="0" fontId="4" fillId="0" borderId="0" applyFont="0" applyFill="0" applyBorder="0" applyAlignment="0" applyProtection="0"/>
    <xf numFmtId="6" fontId="4" fillId="0" borderId="0">
      <protection locked="0"/>
    </xf>
    <xf numFmtId="15" fontId="15" fillId="0" borderId="0" applyFill="0" applyBorder="0" applyAlignment="0" applyProtection="0"/>
    <xf numFmtId="6" fontId="4" fillId="0" borderId="0">
      <protection locked="0"/>
    </xf>
    <xf numFmtId="6" fontId="4" fillId="0" borderId="0">
      <protection locked="0"/>
    </xf>
    <xf numFmtId="6" fontId="4" fillId="0" borderId="0">
      <protection locked="0"/>
    </xf>
    <xf numFmtId="6" fontId="4" fillId="0" borderId="0">
      <protection locked="0"/>
    </xf>
    <xf numFmtId="6" fontId="4" fillId="0" borderId="0">
      <protection locked="0"/>
    </xf>
    <xf numFmtId="6" fontId="4" fillId="0" borderId="0">
      <protection locked="0"/>
    </xf>
    <xf numFmtId="6" fontId="4" fillId="0" borderId="0">
      <protection locked="0"/>
    </xf>
    <xf numFmtId="191" fontId="126" fillId="0" borderId="0" applyFont="0" applyFill="0" applyBorder="0" applyAlignment="0" applyProtection="0"/>
    <xf numFmtId="192" fontId="4" fillId="0" borderId="0">
      <protection locked="0"/>
    </xf>
    <xf numFmtId="193" fontId="4" fillId="0" borderId="0" applyFont="0" applyFill="0" applyBorder="0" applyAlignment="0" applyProtection="0"/>
    <xf numFmtId="194" fontId="4" fillId="0" borderId="0" applyFont="0" applyFill="0" applyBorder="0" applyAlignment="0" applyProtection="0"/>
    <xf numFmtId="195" fontId="126" fillId="0" borderId="61" applyNumberFormat="0" applyFont="0" applyFill="0" applyAlignment="0" applyProtection="0"/>
    <xf numFmtId="196" fontId="4"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39" fontId="83" fillId="0" borderId="0"/>
    <xf numFmtId="197" fontId="4" fillId="0" borderId="0">
      <protection locked="0"/>
    </xf>
    <xf numFmtId="197" fontId="4" fillId="0" borderId="0">
      <protection locked="0"/>
    </xf>
    <xf numFmtId="197" fontId="4" fillId="0" borderId="0">
      <protection locked="0"/>
    </xf>
    <xf numFmtId="197" fontId="4" fillId="0" borderId="0">
      <protection locked="0"/>
    </xf>
    <xf numFmtId="197" fontId="4" fillId="0" borderId="0">
      <protection locked="0"/>
    </xf>
    <xf numFmtId="197" fontId="4" fillId="0" borderId="0">
      <protection locked="0"/>
    </xf>
    <xf numFmtId="197" fontId="4" fillId="0" borderId="0">
      <protection locked="0"/>
    </xf>
    <xf numFmtId="197" fontId="4" fillId="0" borderId="0">
      <protection locked="0"/>
    </xf>
    <xf numFmtId="197" fontId="4" fillId="0" borderId="0">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Fill="0" applyBorder="0" applyProtection="0">
      <alignment horizontal="left"/>
    </xf>
    <xf numFmtId="37" fontId="25" fillId="0" borderId="0"/>
    <xf numFmtId="0" fontId="131" fillId="113" borderId="0" applyNumberFormat="0" applyBorder="0" applyAlignment="0" applyProtection="0"/>
    <xf numFmtId="0" fontId="131" fillId="113" borderId="0" applyNumberFormat="0" applyBorder="0" applyAlignment="0" applyProtection="0"/>
    <xf numFmtId="38" fontId="25" fillId="4" borderId="0" applyNumberFormat="0" applyBorder="0" applyAlignment="0" applyProtection="0"/>
    <xf numFmtId="198" fontId="126" fillId="0" borderId="0" applyFont="0" applyFill="0" applyBorder="0" applyAlignment="0" applyProtection="0">
      <alignment horizontal="right"/>
    </xf>
    <xf numFmtId="0" fontId="132" fillId="0" borderId="0" applyNumberFormat="0" applyFill="0" applyBorder="0" applyAlignment="0" applyProtection="0"/>
    <xf numFmtId="0" fontId="22" fillId="0" borderId="0" applyFill="0" applyBorder="0" applyProtection="0">
      <alignment horizontal="right"/>
    </xf>
    <xf numFmtId="0" fontId="133" fillId="0" borderId="62" applyNumberFormat="0" applyFill="0" applyAlignment="0" applyProtection="0"/>
    <xf numFmtId="0" fontId="133" fillId="0" borderId="62" applyNumberFormat="0" applyFill="0" applyAlignment="0" applyProtection="0"/>
    <xf numFmtId="0" fontId="134" fillId="0" borderId="63" applyNumberFormat="0" applyFill="0" applyAlignment="0" applyProtection="0"/>
    <xf numFmtId="0" fontId="134" fillId="0" borderId="63" applyNumberFormat="0" applyFill="0" applyAlignment="0" applyProtection="0"/>
    <xf numFmtId="0" fontId="45" fillId="0" borderId="64" applyNumberFormat="0" applyFill="0" applyAlignment="0" applyProtection="0"/>
    <xf numFmtId="0" fontId="45" fillId="0" borderId="64"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23" fillId="0" borderId="65" applyNumberFormat="0" applyFill="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99" fontId="137" fillId="0" borderId="0"/>
    <xf numFmtId="10" fontId="25" fillId="72" borderId="55" applyNumberFormat="0" applyBorder="0" applyAlignment="0" applyProtection="0"/>
    <xf numFmtId="0" fontId="138" fillId="116" borderId="60" applyNumberFormat="0" applyAlignment="0" applyProtection="0"/>
    <xf numFmtId="0" fontId="138" fillId="116" borderId="60" applyNumberFormat="0" applyAlignment="0" applyProtection="0"/>
    <xf numFmtId="10" fontId="25" fillId="72" borderId="0">
      <protection locked="0"/>
    </xf>
    <xf numFmtId="0" fontId="139" fillId="0" borderId="66">
      <alignment horizontal="right"/>
    </xf>
    <xf numFmtId="0" fontId="139" fillId="0" borderId="66">
      <alignment horizontal="left"/>
    </xf>
    <xf numFmtId="0" fontId="140" fillId="0" borderId="67" applyNumberFormat="0" applyFill="0" applyAlignment="0" applyProtection="0"/>
    <xf numFmtId="0" fontId="140" fillId="0" borderId="67" applyNumberFormat="0" applyFill="0" applyAlignment="0" applyProtection="0"/>
    <xf numFmtId="186" fontId="25" fillId="0" borderId="0" applyNumberFormat="0" applyFont="0" applyFill="0" applyBorder="0" applyAlignment="0">
      <protection hidden="1"/>
    </xf>
    <xf numFmtId="200" fontId="127" fillId="0" borderId="45">
      <alignment horizontal="right"/>
    </xf>
    <xf numFmtId="4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44"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1" fontId="126" fillId="0" borderId="0" applyFont="0" applyFill="0" applyBorder="0" applyAlignment="0" applyProtection="0">
      <alignment horizontal="right"/>
    </xf>
    <xf numFmtId="0" fontId="141" fillId="82" borderId="0" applyNumberFormat="0" applyBorder="0" applyAlignment="0" applyProtection="0"/>
    <xf numFmtId="0" fontId="141" fillId="82" borderId="0" applyNumberFormat="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199" fontId="142" fillId="0" borderId="0"/>
    <xf numFmtId="0" fontId="32" fillId="0" borderId="0"/>
    <xf numFmtId="0" fontId="32" fillId="0" borderId="0"/>
    <xf numFmtId="0" fontId="4" fillId="0" borderId="0"/>
    <xf numFmtId="175" fontId="4" fillId="0" borderId="0">
      <alignment horizontal="left" wrapText="1"/>
    </xf>
    <xf numFmtId="175" fontId="25" fillId="0" borderId="0">
      <alignment horizontal="left" wrapText="1"/>
    </xf>
    <xf numFmtId="175" fontId="4" fillId="0" borderId="0">
      <alignment horizontal="left" wrapText="1"/>
    </xf>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2" fillId="0" borderId="0"/>
    <xf numFmtId="175" fontId="4" fillId="0" borderId="0">
      <alignment horizontal="left" wrapText="1"/>
    </xf>
    <xf numFmtId="175" fontId="4" fillId="0" borderId="0">
      <alignment horizontal="left" wrapText="1"/>
    </xf>
    <xf numFmtId="0" fontId="32" fillId="0" borderId="0"/>
    <xf numFmtId="175" fontId="25" fillId="0" borderId="0">
      <alignment horizontal="left" wrapText="1"/>
    </xf>
    <xf numFmtId="0" fontId="32" fillId="0" borderId="0"/>
    <xf numFmtId="37" fontId="118" fillId="0" borderId="0"/>
    <xf numFmtId="37" fontId="118" fillId="0" borderId="0"/>
    <xf numFmtId="0" fontId="32" fillId="0" borderId="0"/>
    <xf numFmtId="0" fontId="32" fillId="0" borderId="0"/>
    <xf numFmtId="0" fontId="32" fillId="0" borderId="0"/>
    <xf numFmtId="0" fontId="32" fillId="0" borderId="0"/>
    <xf numFmtId="0" fontId="4" fillId="0" borderId="0"/>
    <xf numFmtId="175" fontId="4" fillId="0" borderId="0">
      <alignment horizontal="left" wrapText="1"/>
    </xf>
    <xf numFmtId="186" fontId="15" fillId="0" borderId="0" applyNumberFormat="0" applyFill="0" applyBorder="0" applyAlignment="0" applyProtection="0"/>
    <xf numFmtId="0" fontId="32" fillId="11" borderId="18" applyNumberFormat="0" applyFont="0" applyAlignment="0" applyProtection="0"/>
    <xf numFmtId="0" fontId="43" fillId="108" borderId="68" applyNumberFormat="0" applyFont="0" applyAlignment="0" applyProtection="0"/>
    <xf numFmtId="0" fontId="43" fillId="108" borderId="68" applyNumberFormat="0" applyFont="0" applyAlignment="0" applyProtection="0"/>
    <xf numFmtId="0" fontId="143" fillId="104" borderId="34" applyNumberFormat="0" applyAlignment="0" applyProtection="0"/>
    <xf numFmtId="0" fontId="143" fillId="104" borderId="34" applyNumberFormat="0" applyAlignment="0" applyProtection="0"/>
    <xf numFmtId="1" fontId="144" fillId="0" borderId="0" applyProtection="0">
      <alignment horizontal="right" vertical="center"/>
    </xf>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127" fillId="0" borderId="0" applyFont="0" applyFill="0" applyBorder="0" applyAlignment="0" applyProtection="0"/>
    <xf numFmtId="195" fontId="148" fillId="0" borderId="75" applyBorder="0" applyProtection="0">
      <alignment horizontal="right" vertical="center"/>
    </xf>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93" fontId="83" fillId="0" borderId="0" applyFont="0" applyFill="0" applyBorder="0" applyProtection="0">
      <alignment horizontal="right"/>
    </xf>
    <xf numFmtId="0" fontId="4" fillId="0" borderId="0">
      <protection locked="0"/>
    </xf>
    <xf numFmtId="0" fontId="26" fillId="0" borderId="0">
      <protection locked="0"/>
    </xf>
    <xf numFmtId="0" fontId="4" fillId="0" borderId="0">
      <protection locked="0"/>
    </xf>
    <xf numFmtId="0" fontId="7" fillId="0" borderId="0">
      <protection locked="0"/>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15" fontId="83" fillId="0" borderId="0" applyFont="0" applyFill="0" applyBorder="0" applyAlignment="0" applyProtection="0"/>
    <xf numFmtId="15" fontId="83" fillId="0" borderId="0" applyFont="0" applyFill="0" applyBorder="0" applyAlignment="0" applyProtection="0"/>
    <xf numFmtId="4" fontId="83" fillId="0" borderId="0" applyFont="0" applyFill="0" applyBorder="0" applyAlignment="0" applyProtection="0"/>
    <xf numFmtId="4" fontId="83" fillId="0" borderId="0" applyFont="0" applyFill="0" applyBorder="0" applyAlignment="0" applyProtection="0"/>
    <xf numFmtId="0" fontId="84" fillId="0" borderId="66">
      <alignment horizontal="center"/>
    </xf>
    <xf numFmtId="0" fontId="84" fillId="0" borderId="66">
      <alignment horizontal="center"/>
    </xf>
    <xf numFmtId="0" fontId="84" fillId="0" borderId="66">
      <alignment horizontal="center"/>
    </xf>
    <xf numFmtId="0" fontId="84" fillId="0" borderId="66">
      <alignment horizontal="center"/>
    </xf>
    <xf numFmtId="3" fontId="83" fillId="0" borderId="0" applyFont="0" applyFill="0" applyBorder="0" applyAlignment="0" applyProtection="0"/>
    <xf numFmtId="3" fontId="83" fillId="0" borderId="0" applyFont="0" applyFill="0" applyBorder="0" applyAlignment="0" applyProtection="0"/>
    <xf numFmtId="0" fontId="83" fillId="81" borderId="0" applyNumberFormat="0" applyFont="0" applyBorder="0" applyAlignment="0" applyProtection="0"/>
    <xf numFmtId="0" fontId="83" fillId="81" borderId="0" applyNumberFormat="0" applyFont="0" applyBorder="0" applyAlignment="0" applyProtection="0"/>
    <xf numFmtId="203" fontId="145" fillId="0" borderId="0"/>
    <xf numFmtId="204" fontId="83" fillId="0" borderId="0" applyFont="0" applyFill="0" applyBorder="0" applyProtection="0">
      <alignment horizontal="right"/>
    </xf>
    <xf numFmtId="205" fontId="83" fillId="0" borderId="0" applyFont="0" applyFill="0" applyBorder="0" applyProtection="0">
      <alignment horizontal="right"/>
    </xf>
    <xf numFmtId="204" fontId="83" fillId="0" borderId="0" applyFont="0" applyFill="0" applyBorder="0" applyProtection="0">
      <alignment horizontal="right"/>
    </xf>
    <xf numFmtId="184" fontId="121" fillId="0" borderId="0" applyFill="0" applyBorder="0" applyProtection="0">
      <alignment horizontal="right"/>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3" fontId="127" fillId="0" borderId="76"/>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8"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8" fillId="55" borderId="0" applyNumberFormat="0" applyProtection="0">
      <alignment horizontal="left" vertical="center" indent="1"/>
    </xf>
    <xf numFmtId="4" fontId="38" fillId="55" borderId="0" applyNumberFormat="0" applyProtection="0">
      <alignment horizontal="left" vertical="center" indent="1"/>
    </xf>
    <xf numFmtId="4" fontId="38" fillId="55" borderId="0" applyNumberFormat="0" applyProtection="0">
      <alignment horizontal="left" vertical="center"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4" fontId="4" fillId="0" borderId="0" applyFont="0" applyFill="0" applyBorder="0" applyAlignment="0" applyProtection="0"/>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9" borderId="77" applyNumberFormat="0" applyProtection="0">
      <alignment horizontal="left" vertical="top"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77"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1" borderId="0" applyNumberFormat="0" applyProtection="0">
      <alignment horizontal="left" vertical="center" indent="1"/>
    </xf>
    <xf numFmtId="4" fontId="43" fillId="68" borderId="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3" fontId="4" fillId="0" borderId="0" applyFont="0" applyFill="0" applyBorder="0" applyAlignment="0" applyProtection="0"/>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0" borderId="77" applyNumberFormat="0" applyProtection="0">
      <alignment horizontal="right" vertical="center"/>
    </xf>
    <xf numFmtId="0" fontId="4" fillId="55" borderId="20" applyNumberFormat="0" applyProtection="0">
      <alignment horizontal="left" vertical="top" indent="1"/>
    </xf>
    <xf numFmtId="4" fontId="43" fillId="102" borderId="77"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77"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77"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77"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77" applyNumberFormat="0" applyProtection="0">
      <alignment horizontal="left" vertical="center" indent="1"/>
    </xf>
    <xf numFmtId="0" fontId="4" fillId="68" borderId="20" applyNumberFormat="0" applyProtection="0">
      <alignment horizontal="left" vertical="top" indent="1"/>
    </xf>
    <xf numFmtId="0" fontId="4" fillId="55" borderId="77"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77"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77"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77"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20"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77"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77"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77"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20"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77"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77"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77"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0" fontId="4" fillId="66" borderId="77"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0" fontId="4" fillId="66" borderId="77"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0" fontId="4" fillId="69" borderId="77"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77"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77"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77"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77" applyNumberFormat="0" applyProtection="0">
      <alignment horizontal="left" vertical="center" indent="1"/>
    </xf>
    <xf numFmtId="4" fontId="43" fillId="101" borderId="20" applyNumberFormat="0" applyProtection="0">
      <alignment horizontal="right" vertical="center"/>
    </xf>
    <xf numFmtId="0" fontId="4" fillId="69" borderId="77"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38"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0" fontId="4" fillId="69" borderId="77"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77"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77"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77"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36" fillId="66"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69" borderId="77"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0" fontId="4" fillId="69" borderId="77"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14" fillId="0" borderId="0" applyFill="0" applyBorder="0" applyProtection="0">
      <alignment horizontal="left"/>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4" fontId="4" fillId="0" borderId="0" applyFont="0" applyFill="0" applyBorder="0" applyAlignment="0" applyProtection="0"/>
    <xf numFmtId="43" fontId="4" fillId="0" borderId="0" applyFont="0" applyFill="0" applyBorder="0" applyAlignment="0" applyProtection="0"/>
    <xf numFmtId="0" fontId="83" fillId="121" borderId="69" applyNumberFormat="0" applyFont="0" applyAlignment="0" applyProtection="0"/>
    <xf numFmtId="0" fontId="4" fillId="122" borderId="0"/>
    <xf numFmtId="12" fontId="4" fillId="0" borderId="0" applyFont="0" applyFill="0" applyBorder="0" applyProtection="0">
      <alignment horizontal="right"/>
    </xf>
    <xf numFmtId="206" fontId="83" fillId="123" borderId="0" applyFont="0" applyFill="0" applyBorder="0" applyProtection="0">
      <alignment horizontal="right"/>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175" fontId="4" fillId="0" borderId="0">
      <alignment horizontal="left" wrapText="1"/>
    </xf>
    <xf numFmtId="0" fontId="43" fillId="0" borderId="0" applyNumberFormat="0" applyBorder="0" applyAlignment="0"/>
    <xf numFmtId="0" fontId="146" fillId="0" borderId="0" applyNumberFormat="0" applyBorder="0" applyAlignment="0"/>
    <xf numFmtId="0" fontId="147" fillId="0" borderId="0" applyNumberFormat="0" applyBorder="0" applyAlignment="0"/>
    <xf numFmtId="0" fontId="146" fillId="0" borderId="0" applyNumberFormat="0" applyBorder="0" applyAlignment="0"/>
    <xf numFmtId="0" fontId="146" fillId="0" borderId="0" applyNumberFormat="0" applyBorder="0" applyAlignment="0"/>
    <xf numFmtId="0" fontId="148" fillId="0" borderId="0" applyBorder="0" applyProtection="0">
      <alignment vertical="center"/>
    </xf>
    <xf numFmtId="195" fontId="148" fillId="0" borderId="54" applyBorder="0" applyProtection="0">
      <alignment horizontal="right" vertical="center"/>
    </xf>
    <xf numFmtId="0" fontId="149" fillId="124" borderId="0" applyBorder="0" applyProtection="0">
      <alignment horizontal="centerContinuous" vertical="center"/>
    </xf>
    <xf numFmtId="0" fontId="149" fillId="125" borderId="54" applyBorder="0" applyProtection="0">
      <alignment horizontal="centerContinuous" vertical="center"/>
    </xf>
    <xf numFmtId="0" fontId="139" fillId="0" borderId="0">
      <alignment horizontal="left"/>
      <protection locked="0"/>
    </xf>
    <xf numFmtId="0" fontId="150" fillId="0" borderId="0" applyFill="0" applyBorder="0" applyProtection="0">
      <alignment horizontal="left"/>
    </xf>
    <xf numFmtId="0" fontId="130" fillId="0" borderId="47" applyFill="0" applyBorder="0" applyProtection="0">
      <alignment horizontal="left" vertical="top"/>
    </xf>
    <xf numFmtId="42" fontId="25" fillId="126" borderId="0" applyNumberFormat="0" applyFont="0" applyBorder="0" applyAlignment="0" applyProtection="0"/>
    <xf numFmtId="0" fontId="25" fillId="0" borderId="0"/>
    <xf numFmtId="0" fontId="151" fillId="0" borderId="0" applyFill="0" applyBorder="0" applyProtection="0">
      <alignment horizontal="left" vertical="top"/>
    </xf>
    <xf numFmtId="0" fontId="152" fillId="0" borderId="0" applyFill="0" applyBorder="0" applyAlignment="0" applyProtection="0"/>
    <xf numFmtId="0" fontId="39" fillId="0" borderId="70" applyNumberFormat="0" applyFill="0" applyAlignment="0" applyProtection="0"/>
    <xf numFmtId="0" fontId="39" fillId="0" borderId="70" applyNumberFormat="0" applyFill="0" applyAlignment="0" applyProtection="0"/>
    <xf numFmtId="3" fontId="127" fillId="0" borderId="42"/>
    <xf numFmtId="38" fontId="83" fillId="0" borderId="0" applyFont="0" applyFill="0" applyBorder="0" applyAlignment="0" applyProtection="0"/>
    <xf numFmtId="40" fontId="83" fillId="0" borderId="0" applyFont="0" applyFill="0" applyBorder="0" applyAlignment="0" applyProtection="0"/>
    <xf numFmtId="207" fontId="83" fillId="0" borderId="0">
      <alignment horizontal="left"/>
      <protection locked="0"/>
    </xf>
    <xf numFmtId="186" fontId="153" fillId="0" borderId="0"/>
    <xf numFmtId="38" fontId="25" fillId="54" borderId="0" applyNumberFormat="0" applyBorder="0" applyAlignment="0" applyProtection="0"/>
    <xf numFmtId="37" fontId="25" fillId="4" borderId="0" applyNumberFormat="0" applyBorder="0" applyAlignment="0" applyProtection="0"/>
    <xf numFmtId="37" fontId="25" fillId="0" borderId="0"/>
    <xf numFmtId="37" fontId="25" fillId="54" borderId="0" applyNumberFormat="0" applyBorder="0" applyAlignment="0" applyProtection="0"/>
    <xf numFmtId="3" fontId="154" fillId="0" borderId="65" applyProtection="0"/>
    <xf numFmtId="0" fontId="83" fillId="0" borderId="0" applyFont="0" applyFill="0" applyBorder="0" applyAlignment="0" applyProtection="0"/>
    <xf numFmtId="0" fontId="83"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39" fillId="0" borderId="66">
      <alignment horizontal="right"/>
    </xf>
    <xf numFmtId="37" fontId="25" fillId="0" borderId="0"/>
    <xf numFmtId="208" fontId="25" fillId="0" borderId="0"/>
    <xf numFmtId="37" fontId="25" fillId="0" borderId="0"/>
    <xf numFmtId="4" fontId="91" fillId="101" borderId="77" applyNumberFormat="0" applyProtection="0">
      <alignment horizontal="right" vertical="center"/>
    </xf>
    <xf numFmtId="43" fontId="4"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43" fontId="24" fillId="0" borderId="0" applyFont="0" applyFill="0" applyBorder="0" applyAlignment="0" applyProtection="0"/>
    <xf numFmtId="0" fontId="4" fillId="0" borderId="0"/>
    <xf numFmtId="0" fontId="4" fillId="0" borderId="0"/>
    <xf numFmtId="0" fontId="4" fillId="0" borderId="0"/>
    <xf numFmtId="37" fontId="118" fillId="0" borderId="0"/>
    <xf numFmtId="0" fontId="155" fillId="0" borderId="0"/>
    <xf numFmtId="0" fontId="18" fillId="0" borderId="0"/>
    <xf numFmtId="37" fontId="118" fillId="0" borderId="0"/>
    <xf numFmtId="0" fontId="4" fillId="0" borderId="0"/>
    <xf numFmtId="0" fontId="24" fillId="0" borderId="0"/>
    <xf numFmtId="0" fontId="4" fillId="0" borderId="0"/>
    <xf numFmtId="0" fontId="4" fillId="0" borderId="0"/>
    <xf numFmtId="0" fontId="18" fillId="0" borderId="0"/>
    <xf numFmtId="9" fontId="2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 fillId="0" borderId="0"/>
    <xf numFmtId="41" fontId="2" fillId="0" borderId="0" applyFont="0" applyFill="0" applyBorder="0" applyAlignment="0" applyProtection="0"/>
    <xf numFmtId="4" fontId="91" fillId="101" borderId="77" applyNumberFormat="0" applyProtection="0">
      <alignment horizontal="right" vertical="center"/>
    </xf>
    <xf numFmtId="41" fontId="4" fillId="0" borderId="0" applyFont="0" applyFill="0" applyBorder="0" applyAlignment="0" applyProtection="0"/>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8" fontId="4" fillId="0" borderId="71" applyFont="0" applyFill="0" applyBorder="0" applyProtection="0">
      <alignment horizontal="right"/>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6" fontId="4" fillId="0" borderId="0">
      <protection locked="0"/>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5" fillId="0" borderId="72" applyNumberFormat="0" applyFill="0" applyAlignment="0" applyProtection="0"/>
    <xf numFmtId="0" fontId="45" fillId="0" borderId="72" applyNumberFormat="0" applyFill="0" applyAlignment="0" applyProtection="0"/>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139" fillId="0" borderId="39">
      <alignment horizontal="right"/>
    </xf>
    <xf numFmtId="0" fontId="139" fillId="0" borderId="39">
      <alignment horizontal="left"/>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84" fillId="0" borderId="39">
      <alignment horizontal="center"/>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3" fillId="108" borderId="83" applyNumberFormat="0" applyFont="0" applyAlignment="0" applyProtection="0"/>
    <xf numFmtId="0" fontId="43" fillId="108" borderId="83" applyNumberFormat="0" applyFont="0" applyAlignment="0" applyProtection="0"/>
    <xf numFmtId="0" fontId="138" fillId="116" borderId="82" applyNumberFormat="0" applyAlignment="0" applyProtection="0"/>
    <xf numFmtId="0" fontId="138" fillId="116" borderId="82" applyNumberFormat="0" applyAlignment="0" applyProtection="0"/>
    <xf numFmtId="10" fontId="25" fillId="72" borderId="80" applyNumberFormat="0" applyBorder="0" applyAlignment="0" applyProtection="0"/>
    <xf numFmtId="0" fontId="4" fillId="0" borderId="0"/>
    <xf numFmtId="44" fontId="4" fillId="0" borderId="0" applyFont="0" applyFill="0" applyBorder="0" applyAlignment="0" applyProtection="0"/>
    <xf numFmtId="6" fontId="4" fillId="0" borderId="0">
      <protection locked="0"/>
    </xf>
    <xf numFmtId="44" fontId="4" fillId="0" borderId="0" applyFont="0" applyFill="0" applyBorder="0" applyAlignment="0" applyProtection="0"/>
    <xf numFmtId="0" fontId="124" fillId="104" borderId="82" applyNumberFormat="0" applyAlignment="0" applyProtection="0"/>
    <xf numFmtId="0" fontId="124" fillId="104" borderId="82" applyNumberFormat="0" applyAlignment="0" applyProtection="0"/>
    <xf numFmtId="0" fontId="123" fillId="0" borderId="81" applyFill="0" applyProtection="0">
      <alignment horizontal="right"/>
    </xf>
    <xf numFmtId="6" fontId="4" fillId="0" borderId="0">
      <protection locked="0"/>
    </xf>
    <xf numFmtId="6" fontId="4" fillId="0" borderId="0">
      <protection locked="0"/>
    </xf>
    <xf numFmtId="6" fontId="4" fillId="0" borderId="0">
      <protection locked="0"/>
    </xf>
    <xf numFmtId="4" fontId="49" fillId="69" borderId="77" applyNumberFormat="0" applyProtection="0">
      <alignment horizontal="right" vertical="center"/>
    </xf>
    <xf numFmtId="0" fontId="25" fillId="73" borderId="80"/>
    <xf numFmtId="4" fontId="48" fillId="68" borderId="79" applyNumberFormat="0" applyProtection="0">
      <alignment horizontal="left" vertical="center" indent="1"/>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7" fillId="54" borderId="77" applyNumberFormat="0" applyProtection="0">
      <alignment vertical="center"/>
    </xf>
    <xf numFmtId="4" fontId="36" fillId="54" borderId="77" applyNumberFormat="0" applyProtection="0">
      <alignment vertical="center"/>
    </xf>
    <xf numFmtId="0" fontId="4" fillId="0" borderId="0"/>
    <xf numFmtId="195" fontId="148" fillId="0" borderId="41" applyBorder="0" applyProtection="0">
      <alignment horizontal="right" vertical="center"/>
    </xf>
    <xf numFmtId="0" fontId="149" fillId="125" borderId="41" applyBorder="0" applyProtection="0">
      <alignment horizontal="centerContinuous" vertical="center"/>
    </xf>
    <xf numFmtId="0" fontId="39" fillId="0" borderId="74" applyNumberFormat="0" applyFill="0" applyAlignment="0" applyProtection="0"/>
    <xf numFmtId="0" fontId="39" fillId="0" borderId="74" applyNumberFormat="0" applyFill="0" applyAlignment="0" applyProtection="0"/>
    <xf numFmtId="0" fontId="139" fillId="0" borderId="39">
      <alignment horizontal="right"/>
    </xf>
    <xf numFmtId="44" fontId="4" fillId="0" borderId="0" applyFont="0" applyFill="0" applyBorder="0" applyAlignment="0" applyProtection="0"/>
    <xf numFmtId="43" fontId="4" fillId="0" borderId="0" applyFont="0" applyFill="0" applyBorder="0" applyAlignment="0" applyProtection="0"/>
    <xf numFmtId="0" fontId="114" fillId="0" borderId="0"/>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6" fontId="4" fillId="0" borderId="0">
      <protection locked="0"/>
    </xf>
    <xf numFmtId="6" fontId="4" fillId="0" borderId="0">
      <protection locked="0"/>
    </xf>
    <xf numFmtId="6" fontId="4" fillId="0" borderId="0">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103" borderId="73" applyNumberFormat="0" applyProtection="0">
      <alignment horizontal="left" vertical="center" indent="1"/>
    </xf>
    <xf numFmtId="0" fontId="25" fillId="107" borderId="77" applyNumberFormat="0" applyProtection="0">
      <alignment horizontal="left" vertical="top" indent="1"/>
    </xf>
    <xf numFmtId="0" fontId="81" fillId="79" borderId="73" applyNumberFormat="0" applyAlignment="0" applyProtection="0"/>
    <xf numFmtId="0" fontId="81" fillId="79" borderId="73" applyNumberFormat="0" applyAlignment="0" applyProtection="0"/>
    <xf numFmtId="4" fontId="36" fillId="54" borderId="77" applyNumberFormat="0" applyProtection="0">
      <alignment vertical="center"/>
    </xf>
    <xf numFmtId="4" fontId="43" fillId="54" borderId="73" applyNumberFormat="0" applyProtection="0">
      <alignment vertical="center"/>
    </xf>
    <xf numFmtId="4" fontId="43" fillId="54" borderId="73" applyNumberFormat="0" applyProtection="0">
      <alignment vertical="center"/>
    </xf>
    <xf numFmtId="4" fontId="85" fillId="54" borderId="73" applyNumberFormat="0" applyProtection="0">
      <alignment vertical="center"/>
    </xf>
    <xf numFmtId="4" fontId="37" fillId="54" borderId="77" applyNumberFormat="0" applyProtection="0">
      <alignment vertical="center"/>
    </xf>
    <xf numFmtId="4" fontId="38" fillId="54" borderId="77"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0" fontId="87" fillId="82" borderId="77" applyNumberFormat="0" applyProtection="0">
      <alignment horizontal="left" vertical="top" indent="1"/>
    </xf>
    <xf numFmtId="4" fontId="43" fillId="5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43" fillId="57" borderId="73" applyNumberFormat="0" applyProtection="0">
      <alignment horizontal="right" vertical="center"/>
    </xf>
    <xf numFmtId="4" fontId="43" fillId="57" borderId="73" applyNumberFormat="0" applyProtection="0">
      <alignment horizontal="right" vertical="center"/>
    </xf>
    <xf numFmtId="4" fontId="38" fillId="56" borderId="77" applyNumberFormat="0" applyProtection="0">
      <alignment horizontal="right" vertical="center"/>
    </xf>
    <xf numFmtId="4" fontId="43" fillId="58" borderId="73" applyNumberFormat="0" applyProtection="0">
      <alignment horizontal="right" vertical="center"/>
    </xf>
    <xf numFmtId="4" fontId="43" fillId="58" borderId="73" applyNumberFormat="0" applyProtection="0">
      <alignment horizontal="right" vertical="center"/>
    </xf>
    <xf numFmtId="4" fontId="38" fillId="57" borderId="77" applyNumberFormat="0" applyProtection="0">
      <alignment horizontal="right" vertical="center"/>
    </xf>
    <xf numFmtId="4" fontId="43" fillId="56" borderId="73" applyNumberFormat="0" applyProtection="0">
      <alignment horizontal="right" vertical="center"/>
    </xf>
    <xf numFmtId="4" fontId="43" fillId="56" borderId="73" applyNumberFormat="0" applyProtection="0">
      <alignment horizontal="right" vertical="center"/>
    </xf>
    <xf numFmtId="4" fontId="38" fillId="58" borderId="77" applyNumberFormat="0" applyProtection="0">
      <alignment horizontal="right" vertical="center"/>
    </xf>
    <xf numFmtId="4" fontId="43" fillId="61" borderId="73" applyNumberFormat="0" applyProtection="0">
      <alignment horizontal="right" vertical="center"/>
    </xf>
    <xf numFmtId="4" fontId="43" fillId="61" borderId="73" applyNumberFormat="0" applyProtection="0">
      <alignment horizontal="right" vertical="center"/>
    </xf>
    <xf numFmtId="4" fontId="38" fillId="60" borderId="77" applyNumberFormat="0" applyProtection="0">
      <alignment horizontal="right" vertical="center"/>
    </xf>
    <xf numFmtId="4" fontId="43" fillId="91" borderId="73" applyNumberFormat="0" applyProtection="0">
      <alignment horizontal="right" vertical="center"/>
    </xf>
    <xf numFmtId="4" fontId="43" fillId="91" borderId="73" applyNumberFormat="0" applyProtection="0">
      <alignment horizontal="right" vertical="center"/>
    </xf>
    <xf numFmtId="4" fontId="38" fillId="61" borderId="77" applyNumberFormat="0" applyProtection="0">
      <alignment horizontal="right" vertical="center"/>
    </xf>
    <xf numFmtId="4" fontId="43" fillId="93" borderId="73" applyNumberFormat="0" applyProtection="0">
      <alignment horizontal="right" vertical="center"/>
    </xf>
    <xf numFmtId="4" fontId="43" fillId="93" borderId="73" applyNumberFormat="0" applyProtection="0">
      <alignment horizontal="right" vertical="center"/>
    </xf>
    <xf numFmtId="4" fontId="38" fillId="59" borderId="77" applyNumberFormat="0" applyProtection="0">
      <alignment horizontal="right" vertical="center"/>
    </xf>
    <xf numFmtId="4" fontId="43" fillId="64" borderId="73" applyNumberFormat="0" applyProtection="0">
      <alignment horizontal="right" vertical="center"/>
    </xf>
    <xf numFmtId="4" fontId="43" fillId="64" borderId="73" applyNumberFormat="0" applyProtection="0">
      <alignment horizontal="right" vertical="center"/>
    </xf>
    <xf numFmtId="4" fontId="38" fillId="63" borderId="77" applyNumberFormat="0" applyProtection="0">
      <alignment horizontal="right" vertical="center"/>
    </xf>
    <xf numFmtId="4" fontId="43" fillId="63" borderId="73" applyNumberFormat="0" applyProtection="0">
      <alignment horizontal="right" vertical="center"/>
    </xf>
    <xf numFmtId="4" fontId="43" fillId="63" borderId="73" applyNumberFormat="0" applyProtection="0">
      <alignment horizontal="right" vertical="center"/>
    </xf>
    <xf numFmtId="4" fontId="38" fillId="64" borderId="77" applyNumberFormat="0" applyProtection="0">
      <alignment horizontal="right" vertical="center"/>
    </xf>
    <xf numFmtId="4" fontId="43" fillId="97" borderId="73" applyNumberFormat="0" applyProtection="0">
      <alignment horizontal="right" vertical="center"/>
    </xf>
    <xf numFmtId="4" fontId="43" fillId="97" borderId="73" applyNumberFormat="0" applyProtection="0">
      <alignment horizontal="right" vertical="center"/>
    </xf>
    <xf numFmtId="4" fontId="38" fillId="62" borderId="77" applyNumberFormat="0" applyProtection="0">
      <alignment horizontal="right" vertical="center"/>
    </xf>
    <xf numFmtId="4" fontId="39" fillId="99" borderId="73" applyNumberFormat="0" applyProtection="0">
      <alignment horizontal="left" vertical="center" indent="1"/>
    </xf>
    <xf numFmtId="4" fontId="39" fillId="98" borderId="56" applyNumberFormat="0" applyProtection="0">
      <alignment horizontal="left" vertical="center" indent="1"/>
    </xf>
    <xf numFmtId="4" fontId="36" fillId="65" borderId="56"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38" fillId="66" borderId="77" applyNumberFormat="0" applyProtection="0">
      <alignment horizontal="right" vertical="center"/>
    </xf>
    <xf numFmtId="4" fontId="43" fillId="100" borderId="73"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4" fontId="43" fillId="103" borderId="73" applyNumberFormat="0" applyProtection="0">
      <alignment horizontal="left" vertical="center" indent="1"/>
    </xf>
    <xf numFmtId="4" fontId="43" fillId="103" borderId="73" applyNumberFormat="0" applyProtection="0">
      <alignment horizontal="left" vertical="center" indent="1"/>
    </xf>
    <xf numFmtId="4" fontId="43" fillId="103" borderId="73" applyNumberFormat="0" applyProtection="0">
      <alignment horizontal="left" vertical="center" indent="1"/>
    </xf>
    <xf numFmtId="4" fontId="43"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70" borderId="57" applyNumberFormat="0">
      <protection locked="0"/>
    </xf>
    <xf numFmtId="0" fontId="25" fillId="70" borderId="57" applyNumberFormat="0">
      <protection locked="0"/>
    </xf>
    <xf numFmtId="0" fontId="25" fillId="70" borderId="57" applyNumberFormat="0">
      <protection locked="0"/>
    </xf>
    <xf numFmtId="0" fontId="25" fillId="70" borderId="57" applyNumberFormat="0">
      <protection locked="0"/>
    </xf>
    <xf numFmtId="0" fontId="25" fillId="70" borderId="57" applyNumberFormat="0">
      <protection locked="0"/>
    </xf>
    <xf numFmtId="4" fontId="43" fillId="72" borderId="73" applyNumberFormat="0" applyProtection="0">
      <alignment vertical="center"/>
    </xf>
    <xf numFmtId="4" fontId="43" fillId="72" borderId="73" applyNumberFormat="0" applyProtection="0">
      <alignment vertical="center"/>
    </xf>
    <xf numFmtId="4" fontId="88" fillId="108" borderId="77" applyNumberFormat="0" applyProtection="0">
      <alignment vertical="center"/>
    </xf>
    <xf numFmtId="4" fontId="43" fillId="72" borderId="77" applyNumberFormat="0" applyProtection="0">
      <alignment vertical="center"/>
    </xf>
    <xf numFmtId="4" fontId="43" fillId="72" borderId="73" applyNumberFormat="0" applyProtection="0">
      <alignment vertical="center"/>
    </xf>
    <xf numFmtId="4" fontId="38" fillId="69" borderId="77" applyNumberFormat="0" applyProtection="0">
      <alignment vertical="center"/>
    </xf>
    <xf numFmtId="4" fontId="85" fillId="72" borderId="73" applyNumberFormat="0" applyProtection="0">
      <alignment vertical="center"/>
    </xf>
    <xf numFmtId="4" fontId="86" fillId="72" borderId="80" applyNumberFormat="0" applyProtection="0">
      <alignment vertical="center"/>
    </xf>
    <xf numFmtId="4" fontId="44" fillId="69" borderId="77" applyNumberFormat="0" applyProtection="0">
      <alignment vertical="center"/>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88" fillId="104" borderId="77" applyNumberFormat="0" applyProtection="0">
      <alignment horizontal="left" vertical="center" indent="1"/>
    </xf>
    <xf numFmtId="4" fontId="43" fillId="72" borderId="77" applyNumberFormat="0" applyProtection="0">
      <alignment horizontal="left" vertical="center" indent="1"/>
    </xf>
    <xf numFmtId="4" fontId="43" fillId="72" borderId="73" applyNumberFormat="0" applyProtection="0">
      <alignment horizontal="left" vertical="center" indent="1"/>
    </xf>
    <xf numFmtId="4" fontId="36" fillId="66" borderId="79" applyNumberFormat="0" applyProtection="0">
      <alignment horizontal="left" vertical="center"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0" fontId="88" fillId="108" borderId="77" applyNumberFormat="0" applyProtection="0">
      <alignment horizontal="left" vertical="top" indent="1"/>
    </xf>
    <xf numFmtId="0" fontId="43" fillId="72" borderId="77" applyNumberFormat="0" applyProtection="0">
      <alignment horizontal="left" vertical="top" indent="1"/>
    </xf>
    <xf numFmtId="4" fontId="43" fillId="72" borderId="73" applyNumberFormat="0" applyProtection="0">
      <alignment horizontal="left" vertical="center" indent="1"/>
    </xf>
    <xf numFmtId="4" fontId="38" fillId="69" borderId="77" applyNumberFormat="0" applyProtection="0">
      <alignment horizontal="right" vertical="center"/>
    </xf>
    <xf numFmtId="4" fontId="43" fillId="0" borderId="73" applyNumberFormat="0" applyProtection="0">
      <alignment horizontal="right" vertical="center"/>
    </xf>
    <xf numFmtId="4" fontId="43" fillId="0" borderId="73" applyNumberFormat="0" applyProtection="0">
      <alignment horizontal="right" vertical="center"/>
    </xf>
    <xf numFmtId="4" fontId="43" fillId="0" borderId="73" applyNumberFormat="0" applyProtection="0">
      <alignment horizontal="right" vertical="center"/>
    </xf>
    <xf numFmtId="4" fontId="43" fillId="0" borderId="77" applyNumberFormat="0" applyProtection="0">
      <alignment horizontal="right" vertical="center"/>
    </xf>
    <xf numFmtId="4" fontId="43" fillId="0" borderId="77" applyNumberFormat="0" applyProtection="0">
      <alignment horizontal="right" vertical="center"/>
    </xf>
    <xf numFmtId="4" fontId="43" fillId="0" borderId="73" applyNumberFormat="0" applyProtection="0">
      <alignment horizontal="right" vertical="center"/>
    </xf>
    <xf numFmtId="4" fontId="85" fillId="100" borderId="73" applyNumberFormat="0" applyProtection="0">
      <alignment horizontal="right" vertical="center"/>
    </xf>
    <xf numFmtId="4" fontId="44" fillId="69" borderId="77" applyNumberFormat="0" applyProtection="0">
      <alignment horizontal="right" vertical="center"/>
    </xf>
    <xf numFmtId="4" fontId="36" fillId="66" borderId="77"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43" fillId="0" borderId="77" applyNumberFormat="0" applyProtection="0">
      <alignment horizontal="left" vertical="center" indent="1"/>
    </xf>
    <xf numFmtId="4" fontId="43" fillId="0" borderId="77"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88" fillId="102" borderId="77" applyNumberFormat="0" applyProtection="0">
      <alignment horizontal="left" vertical="top" indent="1"/>
    </xf>
    <xf numFmtId="0" fontId="43" fillId="68"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48" fillId="68" borderId="79" applyNumberFormat="0" applyProtection="0">
      <alignment horizontal="left" vertical="center" indent="1"/>
    </xf>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4" fontId="91" fillId="100" borderId="73" applyNumberFormat="0" applyProtection="0">
      <alignment horizontal="right" vertical="center"/>
    </xf>
    <xf numFmtId="4" fontId="49" fillId="69" borderId="77" applyNumberFormat="0" applyProtection="0">
      <alignment horizontal="right" vertical="center"/>
    </xf>
    <xf numFmtId="44" fontId="4"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84" borderId="73" applyNumberFormat="0" applyProtection="0">
      <alignment horizontal="left" vertical="center" indent="1"/>
    </xf>
    <xf numFmtId="4" fontId="43" fillId="56" borderId="73" applyNumberFormat="0" applyProtection="0">
      <alignment horizontal="right" vertical="center"/>
    </xf>
    <xf numFmtId="4" fontId="25" fillId="89" borderId="28" applyNumberFormat="0" applyProtection="0">
      <alignment horizontal="right" vertical="center"/>
    </xf>
    <xf numFmtId="4" fontId="25" fillId="82" borderId="28" applyNumberFormat="0" applyProtection="0">
      <alignment vertical="center"/>
    </xf>
    <xf numFmtId="0" fontId="2" fillId="0" borderId="0"/>
    <xf numFmtId="44" fontId="2" fillId="0" borderId="0" applyFont="0" applyFill="0" applyBorder="0" applyAlignment="0" applyProtection="0"/>
    <xf numFmtId="43" fontId="2" fillId="0" borderId="0" applyFont="0" applyFill="0" applyBorder="0" applyAlignment="0" applyProtection="0"/>
    <xf numFmtId="4" fontId="25" fillId="83" borderId="28"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0" fontId="24" fillId="0" borderId="0"/>
    <xf numFmtId="43" fontId="24" fillId="0" borderId="0" applyFont="0" applyFill="0" applyBorder="0" applyAlignment="0" applyProtection="0"/>
    <xf numFmtId="4" fontId="39" fillId="82" borderId="77" applyNumberFormat="0" applyProtection="0">
      <alignment vertical="center"/>
    </xf>
    <xf numFmtId="0" fontId="4" fillId="0" borderId="0"/>
    <xf numFmtId="43" fontId="4" fillId="0" borderId="0" applyFont="0" applyFill="0" applyBorder="0" applyAlignment="0" applyProtection="0"/>
    <xf numFmtId="4" fontId="43" fillId="88" borderId="77" applyNumberFormat="0" applyProtection="0">
      <alignment horizontal="right" vertical="center"/>
    </xf>
    <xf numFmtId="4" fontId="25" fillId="89" borderId="28" applyNumberFormat="0" applyProtection="0">
      <alignment horizontal="right" vertical="center"/>
    </xf>
    <xf numFmtId="4" fontId="43" fillId="0" borderId="77" applyNumberFormat="0" applyProtection="0">
      <alignment horizontal="left" vertical="center" indent="1"/>
    </xf>
    <xf numFmtId="4" fontId="43" fillId="0" borderId="77" applyNumberFormat="0" applyProtection="0">
      <alignment horizontal="left" vertical="center" indent="1"/>
    </xf>
    <xf numFmtId="0" fontId="4" fillId="0" borderId="73" applyNumberFormat="0" applyProtection="0">
      <alignment horizontal="left" vertical="center" indent="1"/>
    </xf>
    <xf numFmtId="0" fontId="43" fillId="108" borderId="83" applyNumberFormat="0" applyFont="0" applyAlignment="0" applyProtection="0"/>
    <xf numFmtId="4" fontId="43" fillId="90" borderId="77" applyNumberFormat="0" applyProtection="0">
      <alignment horizontal="right" vertical="center"/>
    </xf>
    <xf numFmtId="0" fontId="4" fillId="68" borderId="77" applyNumberFormat="0" applyProtection="0">
      <alignment horizontal="left" vertical="center" indent="1"/>
    </xf>
    <xf numFmtId="0" fontId="4" fillId="4" borderId="73" applyNumberFormat="0" applyProtection="0">
      <alignment horizontal="left" vertical="center" indent="1"/>
    </xf>
    <xf numFmtId="0" fontId="4" fillId="66" borderId="77" applyNumberFormat="0" applyProtection="0">
      <alignment horizontal="left" vertical="center" indent="1"/>
    </xf>
    <xf numFmtId="0" fontId="4" fillId="4"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4" fontId="43" fillId="102" borderId="77"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95" borderId="28" applyNumberFormat="0" applyProtection="0">
      <alignment horizontal="right" vertical="center"/>
    </xf>
    <xf numFmtId="4" fontId="43" fillId="63" borderId="73" applyNumberFormat="0" applyProtection="0">
      <alignment horizontal="right" vertical="center"/>
    </xf>
    <xf numFmtId="4" fontId="43" fillId="95" borderId="77"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25" fillId="88" borderId="35" applyNumberFormat="0" applyProtection="0">
      <alignment horizontal="right" vertical="center"/>
    </xf>
    <xf numFmtId="4" fontId="25" fillId="88" borderId="35" applyNumberFormat="0" applyProtection="0">
      <alignment horizontal="right" vertical="center"/>
    </xf>
    <xf numFmtId="4" fontId="38" fillId="57" borderId="77" applyNumberFormat="0" applyProtection="0">
      <alignment horizontal="right" vertical="center"/>
    </xf>
    <xf numFmtId="4" fontId="25" fillId="83" borderId="28" applyNumberFormat="0" applyProtection="0">
      <alignment horizontal="left" vertical="center" indent="1"/>
    </xf>
    <xf numFmtId="0" fontId="2" fillId="0" borderId="0"/>
    <xf numFmtId="0" fontId="2" fillId="0" borderId="0"/>
    <xf numFmtId="4" fontId="25" fillId="82" borderId="28" applyNumberFormat="0" applyProtection="0">
      <alignment vertical="center"/>
    </xf>
    <xf numFmtId="4" fontId="25" fillId="82" borderId="28" applyNumberFormat="0" applyProtection="0">
      <alignment vertical="center"/>
    </xf>
    <xf numFmtId="9" fontId="2" fillId="0" borderId="0" applyFont="0" applyFill="0" applyBorder="0" applyAlignment="0" applyProtection="0"/>
    <xf numFmtId="9" fontId="2" fillId="0" borderId="0" applyFont="0" applyFill="0" applyBorder="0" applyAlignment="0" applyProtection="0"/>
    <xf numFmtId="4" fontId="25" fillId="86" borderId="28" applyNumberFormat="0" applyProtection="0">
      <alignment horizontal="right" vertical="center"/>
    </xf>
    <xf numFmtId="4" fontId="39" fillId="82" borderId="77" applyNumberFormat="0" applyProtection="0">
      <alignment vertical="center"/>
    </xf>
    <xf numFmtId="4" fontId="43" fillId="54" borderId="73" applyNumberFormat="0" applyProtection="0">
      <alignment vertical="center"/>
    </xf>
    <xf numFmtId="4" fontId="85" fillId="54" borderId="73" applyNumberFormat="0" applyProtection="0">
      <alignment vertical="center"/>
    </xf>
    <xf numFmtId="4" fontId="43" fillId="88" borderId="77" applyNumberFormat="0" applyProtection="0">
      <alignment horizontal="right" vertical="center"/>
    </xf>
    <xf numFmtId="4" fontId="43" fillId="56" borderId="73" applyNumberFormat="0" applyProtection="0">
      <alignment horizontal="right" vertical="center"/>
    </xf>
    <xf numFmtId="0" fontId="25" fillId="105" borderId="28" applyNumberFormat="0" applyProtection="0">
      <alignment horizontal="left" vertical="center" indent="1"/>
    </xf>
    <xf numFmtId="4" fontId="39" fillId="54"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25" fillId="101" borderId="77" applyNumberFormat="0" applyProtection="0">
      <alignment horizontal="left" vertical="top" indent="1"/>
    </xf>
    <xf numFmtId="4" fontId="43" fillId="54" borderId="73" applyNumberFormat="0" applyProtection="0">
      <alignment vertical="center"/>
    </xf>
    <xf numFmtId="0" fontId="25" fillId="105" borderId="28" applyNumberFormat="0" applyProtection="0">
      <alignment horizontal="left" vertical="center" indent="1"/>
    </xf>
    <xf numFmtId="0" fontId="125" fillId="120" borderId="53" applyNumberFormat="0" applyAlignment="0" applyProtection="0"/>
    <xf numFmtId="0" fontId="88" fillId="102" borderId="77" applyNumberFormat="0" applyProtection="0">
      <alignment horizontal="left" vertical="top" indent="1"/>
    </xf>
    <xf numFmtId="0" fontId="4" fillId="84" borderId="73" applyNumberFormat="0" applyProtection="0">
      <alignment horizontal="left" vertical="center" indent="1"/>
    </xf>
    <xf numFmtId="4" fontId="43" fillId="64" borderId="73" applyNumberFormat="0" applyProtection="0">
      <alignment horizontal="right" vertical="center"/>
    </xf>
    <xf numFmtId="0" fontId="4" fillId="55" borderId="77" applyNumberFormat="0" applyProtection="0">
      <alignment horizontal="left" vertical="center" indent="1"/>
    </xf>
    <xf numFmtId="0" fontId="4" fillId="0" borderId="73" applyNumberFormat="0" applyProtection="0">
      <alignment horizontal="left" vertical="center" indent="1"/>
    </xf>
    <xf numFmtId="4" fontId="25" fillId="98" borderId="35" applyNumberFormat="0" applyProtection="0">
      <alignment horizontal="left" vertical="center" indent="1"/>
    </xf>
    <xf numFmtId="0" fontId="4" fillId="69" borderId="77" applyNumberFormat="0" applyProtection="0">
      <alignment horizontal="left" vertical="center" indent="1"/>
    </xf>
    <xf numFmtId="4" fontId="43" fillId="72" borderId="73"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4" fontId="25" fillId="94" borderId="28" applyNumberFormat="0" applyProtection="0">
      <alignment horizontal="right" vertical="center"/>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 fillId="55" borderId="77" applyNumberFormat="0" applyProtection="0">
      <alignment horizontal="left" vertical="center" indent="1"/>
    </xf>
    <xf numFmtId="4" fontId="37" fillId="54" borderId="77" applyNumberFormat="0" applyProtection="0">
      <alignment vertical="center"/>
    </xf>
    <xf numFmtId="0" fontId="25" fillId="107" borderId="77" applyNumberFormat="0" applyProtection="0">
      <alignment horizontal="left" vertical="top" indent="1"/>
    </xf>
    <xf numFmtId="0" fontId="25" fillId="105" borderId="28" applyNumberFormat="0" applyProtection="0">
      <alignment horizontal="left" vertical="center" indent="1"/>
    </xf>
    <xf numFmtId="4" fontId="25" fillId="94"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0" fontId="4" fillId="66" borderId="77" applyNumberFormat="0" applyProtection="0">
      <alignment horizontal="left" vertical="top" indent="1"/>
    </xf>
    <xf numFmtId="0" fontId="4" fillId="69" borderId="77" applyNumberFormat="0" applyProtection="0">
      <alignment horizontal="left" vertical="top" indent="1"/>
    </xf>
    <xf numFmtId="4" fontId="25" fillId="83" borderId="28" applyNumberFormat="0" applyProtection="0">
      <alignment horizontal="left" vertical="center" indent="1"/>
    </xf>
    <xf numFmtId="4" fontId="37" fillId="54" borderId="77" applyNumberFormat="0" applyProtection="0">
      <alignment vertical="center"/>
    </xf>
    <xf numFmtId="4" fontId="38" fillId="54" borderId="77" applyNumberFormat="0" applyProtection="0">
      <alignment horizontal="left" vertical="center" indent="1"/>
    </xf>
    <xf numFmtId="4" fontId="90" fillId="109" borderId="35"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3" fillId="68" borderId="77" applyNumberFormat="0" applyProtection="0">
      <alignment horizontal="left" vertical="top" indent="1"/>
    </xf>
    <xf numFmtId="0" fontId="88" fillId="102"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36" fillId="66" borderId="77" applyNumberFormat="0" applyProtection="0">
      <alignment horizontal="left" vertical="center" indent="1"/>
    </xf>
    <xf numFmtId="4" fontId="44" fillId="69" borderId="77" applyNumberFormat="0" applyProtection="0">
      <alignment horizontal="right" vertical="center"/>
    </xf>
    <xf numFmtId="4" fontId="86" fillId="67" borderId="28" applyNumberFormat="0" applyProtection="0">
      <alignment horizontal="right" vertical="center"/>
    </xf>
    <xf numFmtId="4" fontId="85" fillId="10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7" applyNumberFormat="0" applyProtection="0">
      <alignment horizontal="right" vertical="center"/>
    </xf>
    <xf numFmtId="4" fontId="43" fillId="0" borderId="77" applyNumberFormat="0" applyProtection="0">
      <alignment horizontal="right" vertical="center"/>
    </xf>
    <xf numFmtId="4" fontId="43" fillId="0" borderId="73"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38" fillId="69" borderId="77" applyNumberFormat="0" applyProtection="0">
      <alignment horizontal="right" vertical="center"/>
    </xf>
    <xf numFmtId="4" fontId="43" fillId="72" borderId="73" applyNumberFormat="0" applyProtection="0">
      <alignment horizontal="left" vertical="center" indent="1"/>
    </xf>
    <xf numFmtId="0" fontId="43" fillId="72" borderId="77" applyNumberFormat="0" applyProtection="0">
      <alignment horizontal="left" vertical="top" indent="1"/>
    </xf>
    <xf numFmtId="0" fontId="88" fillId="108" borderId="77" applyNumberFormat="0" applyProtection="0">
      <alignment horizontal="left" vertical="top"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36" fillId="66" borderId="79" applyNumberFormat="0" applyProtection="0">
      <alignment horizontal="left" vertical="center" indent="1"/>
    </xf>
    <xf numFmtId="4" fontId="43" fillId="72" borderId="73" applyNumberFormat="0" applyProtection="0">
      <alignment horizontal="left" vertical="center" indent="1"/>
    </xf>
    <xf numFmtId="4" fontId="43" fillId="72" borderId="77" applyNumberFormat="0" applyProtection="0">
      <alignment horizontal="left" vertical="center" indent="1"/>
    </xf>
    <xf numFmtId="4" fontId="88" fillId="104" borderId="77" applyNumberFormat="0" applyProtection="0">
      <alignment horizontal="left" vertical="center"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44" fillId="69" borderId="77" applyNumberFormat="0" applyProtection="0">
      <alignment vertical="center"/>
    </xf>
    <xf numFmtId="4" fontId="86" fillId="72" borderId="80" applyNumberFormat="0" applyProtection="0">
      <alignment vertical="center"/>
    </xf>
    <xf numFmtId="4" fontId="85" fillId="72" borderId="73" applyNumberFormat="0" applyProtection="0">
      <alignment vertical="center"/>
    </xf>
    <xf numFmtId="4" fontId="38" fillId="69" borderId="77" applyNumberFormat="0" applyProtection="0">
      <alignment vertical="center"/>
    </xf>
    <xf numFmtId="4" fontId="43" fillId="72" borderId="73" applyNumberFormat="0" applyProtection="0">
      <alignment vertical="center"/>
    </xf>
    <xf numFmtId="4" fontId="43" fillId="72" borderId="77" applyNumberFormat="0" applyProtection="0">
      <alignment vertical="center"/>
    </xf>
    <xf numFmtId="4" fontId="88" fillId="108" borderId="77" applyNumberFormat="0" applyProtection="0">
      <alignment vertical="center"/>
    </xf>
    <xf numFmtId="4" fontId="43" fillId="72" borderId="73" applyNumberFormat="0" applyProtection="0">
      <alignment vertical="center"/>
    </xf>
    <xf numFmtId="4" fontId="43" fillId="72" borderId="73" applyNumberFormat="0" applyProtection="0">
      <alignment vertical="center"/>
    </xf>
    <xf numFmtId="4" fontId="38" fillId="62" borderId="77" applyNumberFormat="0" applyProtection="0">
      <alignment horizontal="right" vertical="center"/>
    </xf>
    <xf numFmtId="4" fontId="38" fillId="62" borderId="77" applyNumberFormat="0" applyProtection="0">
      <alignment horizontal="right" vertical="center"/>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69" borderId="77"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68" borderId="77"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5" borderId="28"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43" fillId="103" borderId="73" applyNumberFormat="0" applyProtection="0">
      <alignment horizontal="left" vertical="center" indent="1"/>
    </xf>
    <xf numFmtId="4" fontId="43" fillId="103" borderId="73" applyNumberFormat="0" applyProtection="0">
      <alignment horizontal="left" vertical="center" indent="1"/>
    </xf>
    <xf numFmtId="4" fontId="43" fillId="103" borderId="73"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4" fontId="43" fillId="103" borderId="73"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0" fontId="4" fillId="69" borderId="77" applyNumberFormat="0" applyProtection="0">
      <alignment horizontal="left" vertical="top"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0" fontId="15" fillId="71" borderId="78" applyBorder="0"/>
    <xf numFmtId="4" fontId="38" fillId="69" borderId="77" applyNumberFormat="0" applyProtection="0">
      <alignment vertical="center"/>
    </xf>
    <xf numFmtId="4" fontId="43" fillId="100" borderId="73"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36" fillId="66" borderId="79" applyNumberFormat="0" applyProtection="0">
      <alignment horizontal="left" vertical="center" indent="1"/>
    </xf>
    <xf numFmtId="4" fontId="38" fillId="66" borderId="77"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43" fillId="102" borderId="77"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4" fillId="71" borderId="35" applyNumberFormat="0" applyProtection="0">
      <alignment horizontal="left" vertical="center" indent="1"/>
    </xf>
    <xf numFmtId="0" fontId="4" fillId="69" borderId="77" applyNumberFormat="0" applyProtection="0">
      <alignment horizontal="left" vertical="center" indent="1"/>
    </xf>
    <xf numFmtId="4" fontId="4" fillId="71" borderId="35" applyNumberFormat="0" applyProtection="0">
      <alignment horizontal="left" vertical="center" indent="1"/>
    </xf>
    <xf numFmtId="0" fontId="25" fillId="73" borderId="80"/>
    <xf numFmtId="4" fontId="43" fillId="96" borderId="77" applyNumberFormat="0" applyProtection="0">
      <alignment horizontal="right" vertical="center"/>
    </xf>
    <xf numFmtId="4" fontId="4" fillId="71" borderId="35" applyNumberFormat="0" applyProtection="0">
      <alignment horizontal="left" vertical="center" indent="1"/>
    </xf>
    <xf numFmtId="4" fontId="43" fillId="100" borderId="36" applyNumberFormat="0" applyProtection="0">
      <alignment horizontal="left" vertical="center" indent="1"/>
    </xf>
    <xf numFmtId="4" fontId="43" fillId="100" borderId="36" applyNumberFormat="0" applyProtection="0">
      <alignment horizontal="left" vertical="center" indent="1"/>
    </xf>
    <xf numFmtId="4" fontId="4" fillId="71" borderId="35" applyNumberFormat="0" applyProtection="0">
      <alignment horizontal="left" vertical="center" indent="1"/>
    </xf>
    <xf numFmtId="4" fontId="43" fillId="100" borderId="36" applyNumberFormat="0" applyProtection="0">
      <alignment horizontal="left" vertical="center" indent="1"/>
    </xf>
    <xf numFmtId="4" fontId="43" fillId="100" borderId="36" applyNumberFormat="0" applyProtection="0">
      <alignment horizontal="left" vertical="center" indent="1"/>
    </xf>
    <xf numFmtId="4" fontId="43" fillId="102" borderId="77" applyNumberFormat="0" applyProtection="0">
      <alignment horizontal="left" vertical="center" indent="1"/>
    </xf>
    <xf numFmtId="4" fontId="25" fillId="98" borderId="35" applyNumberFormat="0" applyProtection="0">
      <alignment horizontal="left" vertical="center" indent="1"/>
    </xf>
    <xf numFmtId="4" fontId="85" fillId="101" borderId="77" applyNumberFormat="0" applyProtection="0">
      <alignment horizontal="right" vertical="center"/>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0" fontId="39" fillId="54" borderId="77" applyNumberFormat="0" applyProtection="0">
      <alignment horizontal="left" vertical="top" indent="1"/>
    </xf>
    <xf numFmtId="4" fontId="39" fillId="99" borderId="73" applyNumberFormat="0" applyProtection="0">
      <alignment horizontal="left" vertical="center" indent="1"/>
    </xf>
    <xf numFmtId="4" fontId="25" fillId="98" borderId="35" applyNumberFormat="0" applyProtection="0">
      <alignment horizontal="left" vertical="center" indent="1"/>
    </xf>
    <xf numFmtId="4" fontId="38" fillId="62" borderId="77"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43" fillId="97" borderId="73"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7" borderId="73"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38" fillId="64" borderId="77"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43" fillId="95" borderId="77" applyNumberFormat="0" applyProtection="0">
      <alignment horizontal="right" vertical="center"/>
    </xf>
    <xf numFmtId="4" fontId="43" fillId="63" borderId="73"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38" fillId="63" borderId="77"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43" fillId="64" borderId="73"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64" borderId="73"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38" fillId="59" borderId="77"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3" fillId="93" borderId="73"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3" borderId="73"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38" fillId="61" borderId="77"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43" fillId="91" borderId="73"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38" fillId="60" borderId="77"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61" borderId="73"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61" borderId="73" applyNumberFormat="0" applyProtection="0">
      <alignment horizontal="right" vertical="center"/>
    </xf>
    <xf numFmtId="4" fontId="38" fillId="58" borderId="77"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88" borderId="77" applyNumberFormat="0" applyProtection="0">
      <alignment horizontal="right" vertical="center"/>
    </xf>
    <xf numFmtId="4" fontId="43" fillId="56" borderId="73"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43" fillId="58" borderId="73"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58" borderId="73"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38" fillId="56" borderId="77"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43" fillId="57" borderId="73"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57" borderId="73"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101" borderId="35"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25" fillId="105" borderId="28" applyNumberFormat="0" applyProtection="0">
      <alignment horizontal="left" vertical="center" indent="1"/>
    </xf>
    <xf numFmtId="0" fontId="4" fillId="84" borderId="73" applyNumberFormat="0" applyProtection="0">
      <alignment horizontal="left" vertical="center" indent="1"/>
    </xf>
    <xf numFmtId="4" fontId="43" fillId="54" borderId="73" applyNumberFormat="0" applyProtection="0">
      <alignment horizontal="left" vertical="center" indent="1"/>
    </xf>
    <xf numFmtId="0" fontId="87" fillId="82" borderId="77" applyNumberFormat="0" applyProtection="0">
      <alignment horizontal="left" vertical="top"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9" fillId="54" borderId="77" applyNumberFormat="0" applyProtection="0">
      <alignment horizontal="left" vertical="center" indent="1"/>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7" fillId="54" borderId="77" applyNumberFormat="0" applyProtection="0">
      <alignment vertical="center"/>
    </xf>
    <xf numFmtId="4" fontId="86" fillId="54" borderId="28" applyNumberFormat="0" applyProtection="0">
      <alignment vertical="center"/>
    </xf>
    <xf numFmtId="4" fontId="85" fillId="54" borderId="73"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43" fillId="54" borderId="73"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36" fillId="54" borderId="77" applyNumberFormat="0" applyProtection="0">
      <alignment vertical="center"/>
    </xf>
    <xf numFmtId="4" fontId="43" fillId="0" borderId="77" applyNumberFormat="0" applyProtection="0">
      <alignment horizontal="left" vertical="center" indent="1"/>
    </xf>
    <xf numFmtId="0" fontId="84" fillId="0" borderId="9">
      <alignment horizontal="center"/>
    </xf>
    <xf numFmtId="0" fontId="4" fillId="4" borderId="73" applyNumberFormat="0" applyProtection="0">
      <alignment horizontal="left" vertical="center" indent="1"/>
    </xf>
    <xf numFmtId="4" fontId="25" fillId="102" borderId="35" applyNumberFormat="0" applyProtection="0">
      <alignment horizontal="left" vertical="center" indent="1"/>
    </xf>
    <xf numFmtId="4" fontId="25" fillId="82" borderId="28" applyNumberFormat="0" applyProtection="0">
      <alignment vertical="center"/>
    </xf>
    <xf numFmtId="0" fontId="25" fillId="101" borderId="28" applyNumberFormat="0" applyProtection="0">
      <alignment horizontal="left" vertical="center" indent="1"/>
    </xf>
    <xf numFmtId="0" fontId="81" fillId="79" borderId="73" applyNumberFormat="0" applyAlignment="0" applyProtection="0"/>
    <xf numFmtId="0" fontId="81" fillId="79" borderId="73" applyNumberForma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73" borderId="80"/>
    <xf numFmtId="4" fontId="38" fillId="64" borderId="77" applyNumberFormat="0" applyProtection="0">
      <alignment horizontal="right" vertical="center"/>
    </xf>
    <xf numFmtId="4" fontId="25" fillId="0" borderId="28" applyNumberFormat="0" applyProtection="0">
      <alignment horizontal="right" vertical="center"/>
    </xf>
    <xf numFmtId="4" fontId="43" fillId="101" borderId="77" applyNumberFormat="0" applyProtection="0">
      <alignment horizontal="right" vertical="center"/>
    </xf>
    <xf numFmtId="4" fontId="37" fillId="54" borderId="77" applyNumberFormat="0" applyProtection="0">
      <alignment vertical="center"/>
    </xf>
    <xf numFmtId="0" fontId="25" fillId="105" borderId="28" applyNumberFormat="0" applyProtection="0">
      <alignment horizontal="left" vertical="center" indent="1"/>
    </xf>
    <xf numFmtId="4" fontId="25" fillId="94" borderId="28" applyNumberFormat="0" applyProtection="0">
      <alignment horizontal="right" vertical="center"/>
    </xf>
    <xf numFmtId="4" fontId="25" fillId="101" borderId="35" applyNumberFormat="0" applyProtection="0">
      <alignment horizontal="left" vertical="center" indent="1"/>
    </xf>
    <xf numFmtId="4" fontId="36" fillId="54" borderId="77" applyNumberFormat="0" applyProtection="0">
      <alignment vertical="center"/>
    </xf>
    <xf numFmtId="4" fontId="43" fillId="102" borderId="77" applyNumberFormat="0" applyProtection="0">
      <alignment horizontal="left" vertical="center" indent="1"/>
    </xf>
    <xf numFmtId="0" fontId="4" fillId="66" borderId="77" applyNumberFormat="0" applyProtection="0">
      <alignment horizontal="left" vertical="top"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43" fillId="72" borderId="77" applyNumberFormat="0" applyProtection="0">
      <alignment vertical="center"/>
    </xf>
    <xf numFmtId="0" fontId="4" fillId="106" borderId="73" applyNumberFormat="0" applyProtection="0">
      <alignment horizontal="left" vertical="center" indent="1"/>
    </xf>
    <xf numFmtId="0" fontId="25" fillId="48" borderId="28" applyNumberFormat="0" applyFont="0" applyAlignment="0" applyProtection="0"/>
    <xf numFmtId="0" fontId="81" fillId="79" borderId="73" applyNumberFormat="0" applyAlignment="0" applyProtection="0"/>
    <xf numFmtId="4" fontId="39" fillId="82" borderId="77"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86" fillId="54" borderId="28" applyNumberFormat="0" applyProtection="0">
      <alignment vertical="center"/>
    </xf>
    <xf numFmtId="4" fontId="38" fillId="54" borderId="77"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0" fontId="4" fillId="84" borderId="73" applyNumberFormat="0" applyProtection="0">
      <alignment horizontal="left" vertical="center" indent="1"/>
    </xf>
    <xf numFmtId="0" fontId="73" fillId="49" borderId="28" applyNumberFormat="0" applyAlignment="0" applyProtection="0"/>
    <xf numFmtId="0" fontId="73" fillId="49" borderId="28" applyNumberFormat="0" applyAlignment="0" applyProtection="0"/>
    <xf numFmtId="4" fontId="25" fillId="85" borderId="28" applyNumberFormat="0" applyProtection="0">
      <alignment horizontal="right" vertical="center"/>
    </xf>
    <xf numFmtId="4" fontId="38" fillId="56"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61" borderId="73"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61" borderId="73"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38" fillId="60" borderId="77" applyNumberFormat="0" applyProtection="0">
      <alignment horizontal="right" vertical="center"/>
    </xf>
    <xf numFmtId="4" fontId="25" fillId="90" borderId="28" applyNumberFormat="0" applyProtection="0">
      <alignment horizontal="right" vertical="center"/>
    </xf>
    <xf numFmtId="4" fontId="43" fillId="93" borderId="73" applyNumberFormat="0" applyProtection="0">
      <alignment horizontal="right" vertical="center"/>
    </xf>
    <xf numFmtId="4" fontId="25" fillId="95" borderId="28" applyNumberFormat="0" applyProtection="0">
      <alignment horizontal="right" vertical="center"/>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101" borderId="28" applyNumberFormat="0" applyProtection="0">
      <alignment horizontal="left" vertical="center" indent="1"/>
    </xf>
    <xf numFmtId="4" fontId="43" fillId="72" borderId="77" applyNumberFormat="0" applyProtection="0">
      <alignment vertical="center"/>
    </xf>
    <xf numFmtId="4" fontId="25" fillId="54" borderId="28" applyNumberFormat="0" applyProtection="0">
      <alignment horizontal="left" vertical="center" indent="1"/>
    </xf>
    <xf numFmtId="4" fontId="25" fillId="94" borderId="28" applyNumberFormat="0" applyProtection="0">
      <alignment horizontal="right" vertical="center"/>
    </xf>
    <xf numFmtId="4" fontId="43" fillId="72" borderId="77" applyNumberFormat="0" applyProtection="0">
      <alignment vertical="center"/>
    </xf>
    <xf numFmtId="4" fontId="43" fillId="101" borderId="77" applyNumberFormat="0" applyProtection="0">
      <alignment horizontal="right" vertical="center"/>
    </xf>
    <xf numFmtId="0" fontId="60" fillId="79" borderId="28" applyNumberFormat="0" applyAlignment="0" applyProtection="0"/>
    <xf numFmtId="0" fontId="60" fillId="79" borderId="28" applyNumberFormat="0" applyAlignment="0" applyProtection="0"/>
    <xf numFmtId="0" fontId="4" fillId="68" borderId="77" applyNumberFormat="0" applyProtection="0">
      <alignment horizontal="left" vertical="top" indent="1"/>
    </xf>
    <xf numFmtId="4" fontId="38" fillId="59" borderId="77" applyNumberFormat="0" applyProtection="0">
      <alignment horizontal="right" vertical="center"/>
    </xf>
    <xf numFmtId="0" fontId="25" fillId="48" borderId="28" applyNumberFormat="0" applyFont="0" applyAlignment="0" applyProtection="0"/>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4" fillId="55" borderId="77" applyNumberFormat="0" applyProtection="0">
      <alignment horizontal="left" vertical="top"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91" fillId="101" borderId="77" applyNumberFormat="0" applyProtection="0">
      <alignment horizontal="right" vertical="center"/>
    </xf>
    <xf numFmtId="4" fontId="38" fillId="64"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96" borderId="77" applyNumberFormat="0" applyProtection="0">
      <alignment horizontal="right" vertical="center"/>
    </xf>
    <xf numFmtId="4" fontId="43" fillId="95"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9" fillId="54"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36" fillId="54" borderId="77" applyNumberFormat="0" applyProtection="0">
      <alignment vertical="center"/>
    </xf>
    <xf numFmtId="4" fontId="38" fillId="54" borderId="77" applyNumberFormat="0" applyProtection="0">
      <alignment horizontal="left" vertical="center" indent="1"/>
    </xf>
    <xf numFmtId="4" fontId="25" fillId="96" borderId="28" applyNumberFormat="0" applyProtection="0">
      <alignment horizontal="right" vertical="center"/>
    </xf>
    <xf numFmtId="4" fontId="25" fillId="95" borderId="28" applyNumberFormat="0" applyProtection="0">
      <alignment horizontal="right" vertical="center"/>
    </xf>
    <xf numFmtId="0" fontId="43" fillId="72" borderId="77" applyNumberFormat="0" applyProtection="0">
      <alignment horizontal="left" vertical="top" indent="1"/>
    </xf>
    <xf numFmtId="0" fontId="4" fillId="69" borderId="77" applyNumberFormat="0" applyProtection="0">
      <alignment horizontal="left" vertical="top" indent="1"/>
    </xf>
    <xf numFmtId="4" fontId="25" fillId="95" borderId="28" applyNumberFormat="0" applyProtection="0">
      <alignment horizontal="right" vertical="center"/>
    </xf>
    <xf numFmtId="4" fontId="25" fillId="88" borderId="35"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0" fontId="60" fillId="79" borderId="28" applyNumberFormat="0" applyAlignment="0" applyProtection="0"/>
    <xf numFmtId="4" fontId="39" fillId="82" borderId="77" applyNumberFormat="0" applyProtection="0">
      <alignment vertical="center"/>
    </xf>
    <xf numFmtId="4" fontId="91" fillId="100" borderId="73" applyNumberFormat="0" applyProtection="0">
      <alignment horizontal="right" vertical="center"/>
    </xf>
    <xf numFmtId="4" fontId="43" fillId="90" borderId="77" applyNumberFormat="0" applyProtection="0">
      <alignment horizontal="right" vertical="center"/>
    </xf>
    <xf numFmtId="4" fontId="43" fillId="58" borderId="73" applyNumberFormat="0" applyProtection="0">
      <alignment horizontal="righ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0" fontId="4" fillId="84" borderId="73" applyNumberFormat="0" applyProtection="0">
      <alignment horizontal="left" vertical="center" indent="1"/>
    </xf>
    <xf numFmtId="4" fontId="43" fillId="54" borderId="73" applyNumberFormat="0" applyProtection="0">
      <alignment horizontal="left" vertical="center" indent="1"/>
    </xf>
    <xf numFmtId="0" fontId="43" fillId="68" borderId="77" applyNumberFormat="0" applyProtection="0">
      <alignment horizontal="left" vertical="top" indent="1"/>
    </xf>
    <xf numFmtId="4" fontId="43" fillId="61" borderId="73" applyNumberFormat="0" applyProtection="0">
      <alignment horizontal="right" vertical="center"/>
    </xf>
    <xf numFmtId="4" fontId="25" fillId="89" borderId="28" applyNumberFormat="0" applyProtection="0">
      <alignment horizontal="right" vertical="center"/>
    </xf>
    <xf numFmtId="4" fontId="25" fillId="95" borderId="28" applyNumberFormat="0" applyProtection="0">
      <alignment horizontal="right" vertical="center"/>
    </xf>
    <xf numFmtId="4" fontId="25" fillId="96" borderId="28" applyNumberFormat="0" applyProtection="0">
      <alignment horizontal="right" vertical="center"/>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5" borderId="28"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4" borderId="73" applyNumberFormat="0" applyProtection="0">
      <alignment horizontal="left" vertical="center" indent="1"/>
    </xf>
    <xf numFmtId="0" fontId="4" fillId="66" borderId="77" applyNumberFormat="0" applyProtection="0">
      <alignment horizontal="left" vertical="center" indent="1"/>
    </xf>
    <xf numFmtId="0" fontId="4" fillId="84" borderId="73" applyNumberFormat="0" applyProtection="0">
      <alignment horizontal="left" vertical="center" indent="1"/>
    </xf>
    <xf numFmtId="4" fontId="36" fillId="65" borderId="56" applyNumberFormat="0" applyProtection="0">
      <alignment horizontal="left" vertical="center" indent="1"/>
    </xf>
    <xf numFmtId="4" fontId="25" fillId="0" borderId="28" applyNumberFormat="0" applyProtection="0">
      <alignment horizontal="right" vertical="center"/>
    </xf>
    <xf numFmtId="4" fontId="43" fillId="0" borderId="77" applyNumberFormat="0" applyProtection="0">
      <alignment horizontal="right" vertical="center"/>
    </xf>
    <xf numFmtId="0" fontId="4" fillId="0" borderId="73" applyNumberFormat="0" applyProtection="0">
      <alignment horizontal="left" vertical="center" indent="1"/>
    </xf>
    <xf numFmtId="0" fontId="4" fillId="0" borderId="73" applyNumberFormat="0" applyProtection="0">
      <alignment horizontal="left" vertical="center" indent="1"/>
    </xf>
    <xf numFmtId="0" fontId="25" fillId="107" borderId="77" applyNumberFormat="0" applyProtection="0">
      <alignment horizontal="left" vertical="top" indent="1"/>
    </xf>
    <xf numFmtId="4" fontId="43" fillId="0" borderId="73" applyNumberFormat="0" applyProtection="0">
      <alignment horizontal="right" vertical="center"/>
    </xf>
    <xf numFmtId="4" fontId="43" fillId="102" borderId="77" applyNumberFormat="0" applyProtection="0">
      <alignment horizontal="left" vertical="center" indent="1"/>
    </xf>
    <xf numFmtId="0" fontId="4" fillId="69" borderId="77" applyNumberFormat="0" applyProtection="0">
      <alignment horizontal="left" vertical="top" indent="1"/>
    </xf>
    <xf numFmtId="0" fontId="43" fillId="72" borderId="77" applyNumberFormat="0" applyProtection="0">
      <alignment horizontal="left" vertical="top" indent="1"/>
    </xf>
    <xf numFmtId="4" fontId="25" fillId="0" borderId="28" applyNumberFormat="0" applyProtection="0">
      <alignment horizontal="right" vertical="center"/>
    </xf>
    <xf numFmtId="0" fontId="4" fillId="4" borderId="73" applyNumberFormat="0" applyProtection="0">
      <alignment horizontal="left" vertical="center" indent="1"/>
    </xf>
    <xf numFmtId="0" fontId="4" fillId="106" borderId="73" applyNumberFormat="0" applyProtection="0">
      <alignment horizontal="left" vertical="center" indent="1"/>
    </xf>
    <xf numFmtId="4" fontId="39" fillId="82" borderId="77" applyNumberFormat="0" applyProtection="0">
      <alignment vertical="center"/>
    </xf>
    <xf numFmtId="0" fontId="25" fillId="48" borderId="28" applyNumberFormat="0" applyFont="0" applyAlignment="0" applyProtection="0"/>
    <xf numFmtId="4" fontId="25" fillId="90" borderId="28" applyNumberFormat="0" applyProtection="0">
      <alignment horizontal="right" vertical="center"/>
    </xf>
    <xf numFmtId="4" fontId="25" fillId="92" borderId="28" applyNumberFormat="0" applyProtection="0">
      <alignment horizontal="right" vertical="center"/>
    </xf>
    <xf numFmtId="4" fontId="25" fillId="95"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49" fontId="95" fillId="110" borderId="37"/>
    <xf numFmtId="4" fontId="92" fillId="70" borderId="28" applyNumberFormat="0" applyProtection="0">
      <alignment horizontal="right" vertical="center"/>
    </xf>
    <xf numFmtId="0" fontId="25" fillId="73" borderId="80"/>
    <xf numFmtId="0" fontId="25" fillId="73" borderId="80"/>
    <xf numFmtId="4" fontId="25" fillId="83" borderId="28"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4" fontId="25" fillId="54" borderId="28" applyNumberFormat="0" applyProtection="0">
      <alignment horizontal="left" vertical="center" indent="1"/>
    </xf>
    <xf numFmtId="0" fontId="4" fillId="4" borderId="73" applyNumberFormat="0" applyProtection="0">
      <alignment horizontal="left" vertical="center" indent="1"/>
    </xf>
    <xf numFmtId="4" fontId="25" fillId="0" borderId="28" applyNumberFormat="0" applyProtection="0">
      <alignment horizontal="right" vertical="center"/>
    </xf>
    <xf numFmtId="0" fontId="4" fillId="0" borderId="73" applyNumberFormat="0" applyProtection="0">
      <alignment horizontal="left" vertical="center"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4" fillId="66" borderId="77" applyNumberFormat="0" applyProtection="0">
      <alignment horizontal="left" vertical="center" indent="1"/>
    </xf>
    <xf numFmtId="0" fontId="4" fillId="4" borderId="73"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107" borderId="77" applyNumberFormat="0" applyProtection="0">
      <alignment horizontal="left" vertical="top" indent="1"/>
    </xf>
    <xf numFmtId="0" fontId="4" fillId="69" borderId="77" applyNumberFormat="0" applyProtection="0">
      <alignment horizontal="left" vertical="top" indent="1"/>
    </xf>
    <xf numFmtId="4" fontId="25" fillId="95" borderId="28" applyNumberFormat="0" applyProtection="0">
      <alignment horizontal="right" vertical="center"/>
    </xf>
    <xf numFmtId="4" fontId="25" fillId="95" borderId="28" applyNumberFormat="0" applyProtection="0">
      <alignment horizontal="right" vertical="center"/>
    </xf>
    <xf numFmtId="4" fontId="43" fillId="94" borderId="77" applyNumberFormat="0" applyProtection="0">
      <alignment horizontal="right" vertical="center"/>
    </xf>
    <xf numFmtId="4" fontId="25" fillId="90" borderId="28" applyNumberFormat="0" applyProtection="0">
      <alignment horizontal="right" vertical="center"/>
    </xf>
    <xf numFmtId="4" fontId="43" fillId="93" borderId="73" applyNumberFormat="0" applyProtection="0">
      <alignment horizontal="right" vertical="center"/>
    </xf>
    <xf numFmtId="4" fontId="43" fillId="91" borderId="73"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0" fontId="25" fillId="102"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85" borderId="77" applyNumberFormat="0" applyProtection="0">
      <alignment horizontal="right" vertical="center"/>
    </xf>
    <xf numFmtId="4" fontId="38" fillId="61" borderId="77" applyNumberFormat="0" applyProtection="0">
      <alignment horizontal="right" vertical="center"/>
    </xf>
    <xf numFmtId="0" fontId="4" fillId="55" borderId="77" applyNumberFormat="0" applyProtection="0">
      <alignment horizontal="left" vertical="top" indent="1"/>
    </xf>
    <xf numFmtId="4" fontId="43" fillId="85" borderId="77" applyNumberFormat="0" applyProtection="0">
      <alignment horizontal="right" vertical="center"/>
    </xf>
    <xf numFmtId="0" fontId="25" fillId="105" borderId="28" applyNumberFormat="0" applyProtection="0">
      <alignment horizontal="left" vertical="center" indent="1"/>
    </xf>
    <xf numFmtId="4" fontId="25" fillId="90" borderId="28" applyNumberFormat="0" applyProtection="0">
      <alignment horizontal="right" vertical="center"/>
    </xf>
    <xf numFmtId="4" fontId="25" fillId="90" borderId="28" applyNumberFormat="0" applyProtection="0">
      <alignment horizontal="right" vertical="center"/>
    </xf>
    <xf numFmtId="4" fontId="25" fillId="96" borderId="28" applyNumberFormat="0" applyProtection="0">
      <alignment horizontal="right" vertical="center"/>
    </xf>
    <xf numFmtId="4" fontId="25" fillId="95" borderId="28" applyNumberFormat="0" applyProtection="0">
      <alignment horizontal="right" vertical="center"/>
    </xf>
    <xf numFmtId="0" fontId="130" fillId="0" borderId="47" applyFill="0" applyBorder="0" applyProtection="0">
      <alignment horizontal="left" vertical="top"/>
    </xf>
    <xf numFmtId="0" fontId="4" fillId="4" borderId="73"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15" fillId="71" borderId="78" applyBorder="0"/>
    <xf numFmtId="0" fontId="4" fillId="0" borderId="73" applyNumberFormat="0" applyProtection="0">
      <alignment horizontal="left" vertical="center" indent="1"/>
    </xf>
    <xf numFmtId="0" fontId="25" fillId="101" borderId="28" applyNumberFormat="0" applyProtection="0">
      <alignment horizontal="left" vertical="center" indent="1"/>
    </xf>
    <xf numFmtId="0" fontId="25" fillId="102" borderId="77" applyNumberFormat="0" applyProtection="0">
      <alignment horizontal="left" vertical="top" indent="1"/>
    </xf>
    <xf numFmtId="0" fontId="25" fillId="104" borderId="28" applyNumberFormat="0" applyProtection="0">
      <alignment horizontal="left" vertical="center" indent="1"/>
    </xf>
    <xf numFmtId="4" fontId="43" fillId="100" borderId="36" applyNumberFormat="0" applyProtection="0">
      <alignment horizontal="left" vertical="center" indent="1"/>
    </xf>
    <xf numFmtId="4" fontId="25" fillId="102" borderId="28" applyNumberFormat="0" applyProtection="0">
      <alignment horizontal="right" vertical="center"/>
    </xf>
    <xf numFmtId="4" fontId="25" fillId="101" borderId="35"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4" fontId="43" fillId="72" borderId="73" applyNumberFormat="0" applyProtection="0">
      <alignment horizontal="left" vertical="center" indent="1"/>
    </xf>
    <xf numFmtId="4" fontId="43" fillId="72" borderId="77" applyNumberFormat="0" applyProtection="0">
      <alignment horizontal="left" vertical="center" indent="1"/>
    </xf>
    <xf numFmtId="0" fontId="25" fillId="48" borderId="28" applyNumberFormat="0" applyFont="0" applyAlignment="0" applyProtection="0"/>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25" fillId="70" borderId="57" applyNumberFormat="0">
      <protection locked="0"/>
    </xf>
    <xf numFmtId="0" fontId="35" fillId="0" borderId="38" applyNumberFormat="0" applyFill="0" applyAlignment="0" applyProtection="0"/>
    <xf numFmtId="4" fontId="91" fillId="101" borderId="77" applyNumberFormat="0" applyProtection="0">
      <alignment horizontal="right" vertical="center"/>
    </xf>
    <xf numFmtId="0" fontId="39" fillId="54" borderId="77" applyNumberFormat="0" applyProtection="0">
      <alignment horizontal="left" vertical="top" indent="1"/>
    </xf>
    <xf numFmtId="4" fontId="25" fillId="101" borderId="35" applyNumberFormat="0" applyProtection="0">
      <alignment horizontal="left" vertical="center" indent="1"/>
    </xf>
    <xf numFmtId="0" fontId="25" fillId="73" borderId="80"/>
    <xf numFmtId="0" fontId="25" fillId="70" borderId="57" applyNumberFormat="0">
      <protection locked="0"/>
    </xf>
    <xf numFmtId="4" fontId="25" fillId="0" borderId="28" applyNumberFormat="0" applyProtection="0">
      <alignment horizontal="right" vertical="center"/>
    </xf>
    <xf numFmtId="0" fontId="43" fillId="72" borderId="77" applyNumberFormat="0" applyProtection="0">
      <alignment horizontal="left" vertical="top" indent="1"/>
    </xf>
    <xf numFmtId="4" fontId="88" fillId="108" borderId="77" applyNumberFormat="0" applyProtection="0">
      <alignment vertical="center"/>
    </xf>
    <xf numFmtId="4" fontId="91" fillId="101" borderId="77" applyNumberFormat="0" applyProtection="0">
      <alignment horizontal="right" vertical="center"/>
    </xf>
    <xf numFmtId="4" fontId="38" fillId="69" borderId="77" applyNumberFormat="0" applyProtection="0">
      <alignment horizontal="right" vertical="center"/>
    </xf>
    <xf numFmtId="4" fontId="25" fillId="102" borderId="28" applyNumberFormat="0" applyProtection="0">
      <alignment horizontal="right" vertical="center"/>
    </xf>
    <xf numFmtId="0" fontId="4" fillId="68" borderId="77" applyNumberFormat="0" applyProtection="0">
      <alignment horizontal="left" vertical="top" indent="1"/>
    </xf>
    <xf numFmtId="4" fontId="39" fillId="54" borderId="77" applyNumberFormat="0" applyProtection="0">
      <alignment horizontal="left" vertical="center" indent="1"/>
    </xf>
    <xf numFmtId="4" fontId="43" fillId="89" borderId="77" applyNumberFormat="0" applyProtection="0">
      <alignment horizontal="right" vertical="center"/>
    </xf>
    <xf numFmtId="4" fontId="43" fillId="0" borderId="73" applyNumberFormat="0" applyProtection="0">
      <alignment horizontal="righ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0" fontId="35" fillId="0" borderId="38" applyNumberFormat="0" applyFill="0" applyAlignment="0" applyProtection="0"/>
    <xf numFmtId="4" fontId="25" fillId="89" borderId="28"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70" borderId="57" applyNumberFormat="0">
      <protection locked="0"/>
    </xf>
    <xf numFmtId="0" fontId="4" fillId="55" borderId="77" applyNumberFormat="0" applyProtection="0">
      <alignment horizontal="left" vertical="center" indent="1"/>
    </xf>
    <xf numFmtId="4" fontId="43" fillId="85" borderId="77" applyNumberFormat="0" applyProtection="0">
      <alignment horizontal="right" vertical="center"/>
    </xf>
    <xf numFmtId="0" fontId="4" fillId="68" borderId="77" applyNumberFormat="0" applyProtection="0">
      <alignment horizontal="left" vertical="center" indent="1"/>
    </xf>
    <xf numFmtId="4" fontId="43" fillId="0" borderId="77" applyNumberFormat="0" applyProtection="0">
      <alignment horizontal="right" vertical="center"/>
    </xf>
    <xf numFmtId="4" fontId="38" fillId="69" borderId="77" applyNumberFormat="0" applyProtection="0">
      <alignment vertical="center"/>
    </xf>
    <xf numFmtId="4" fontId="25" fillId="88" borderId="35" applyNumberFormat="0" applyProtection="0">
      <alignment horizontal="right" vertical="center"/>
    </xf>
    <xf numFmtId="0" fontId="4" fillId="84" borderId="73"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0" fontId="25" fillId="107" borderId="77" applyNumberFormat="0" applyProtection="0">
      <alignment horizontal="left" vertical="top" indent="1"/>
    </xf>
    <xf numFmtId="0" fontId="4" fillId="66" borderId="77" applyNumberFormat="0" applyProtection="0">
      <alignment horizontal="left" vertical="top" indent="1"/>
    </xf>
    <xf numFmtId="4" fontId="49" fillId="69" borderId="77" applyNumberFormat="0" applyProtection="0">
      <alignment horizontal="right" vertical="center"/>
    </xf>
    <xf numFmtId="0" fontId="25" fillId="73" borderId="80"/>
    <xf numFmtId="4" fontId="48" fillId="68" borderId="79" applyNumberFormat="0" applyProtection="0">
      <alignment horizontal="left" vertical="center" indent="1"/>
    </xf>
    <xf numFmtId="4" fontId="38" fillId="58" borderId="77" applyNumberFormat="0" applyProtection="0">
      <alignment horizontal="right" vertical="center"/>
    </xf>
    <xf numFmtId="4" fontId="38" fillId="60" borderId="77" applyNumberFormat="0" applyProtection="0">
      <alignment horizontal="right" vertical="center"/>
    </xf>
    <xf numFmtId="4" fontId="36" fillId="66" borderId="77" applyNumberFormat="0" applyProtection="0">
      <alignment horizontal="left" vertical="center" indent="1"/>
    </xf>
    <xf numFmtId="4" fontId="44" fillId="69" borderId="77" applyNumberFormat="0" applyProtection="0">
      <alignment horizontal="right" vertical="center"/>
    </xf>
    <xf numFmtId="4" fontId="38" fillId="69" borderId="77" applyNumberFormat="0" applyProtection="0">
      <alignment horizontal="right" vertical="center"/>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8"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25" fillId="104" borderId="28" applyNumberFormat="0" applyProtection="0">
      <alignment horizontal="left" vertical="center" indent="1"/>
    </xf>
    <xf numFmtId="0" fontId="43" fillId="72" borderId="77" applyNumberFormat="0" applyProtection="0">
      <alignment horizontal="left" vertical="top" indent="1"/>
    </xf>
    <xf numFmtId="4" fontId="38" fillId="69" borderId="77" applyNumberFormat="0" applyProtection="0">
      <alignment horizontal="right" vertical="center"/>
    </xf>
    <xf numFmtId="4" fontId="38" fillId="66" borderId="77" applyNumberFormat="0" applyProtection="0">
      <alignment horizontal="right" vertical="center"/>
    </xf>
    <xf numFmtId="0" fontId="25" fillId="107" borderId="28" applyNumberFormat="0" applyProtection="0">
      <alignment horizontal="left" vertical="center" indent="1"/>
    </xf>
    <xf numFmtId="4" fontId="85" fillId="72" borderId="77" applyNumberFormat="0" applyProtection="0">
      <alignment vertical="center"/>
    </xf>
    <xf numFmtId="4" fontId="25" fillId="98" borderId="35" applyNumberFormat="0" applyProtection="0">
      <alignment horizontal="left" vertical="center"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0" fontId="25" fillId="102" borderId="77" applyNumberFormat="0" applyProtection="0">
      <alignment horizontal="left" vertical="top" indent="1"/>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0" fontId="73" fillId="49" borderId="28" applyNumberFormat="0" applyAlignment="0" applyProtection="0"/>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6" fillId="54" borderId="77" applyNumberFormat="0" applyProtection="0">
      <alignment vertical="center"/>
    </xf>
    <xf numFmtId="4" fontId="43" fillId="97" borderId="73" applyNumberFormat="0" applyProtection="0">
      <alignment horizontal="right" vertical="center"/>
    </xf>
    <xf numFmtId="0" fontId="39" fillId="54" borderId="77" applyNumberFormat="0" applyProtection="0">
      <alignment horizontal="left" vertical="top" indent="1"/>
    </xf>
    <xf numFmtId="4" fontId="25" fillId="86" borderId="28" applyNumberFormat="0" applyProtection="0">
      <alignment horizontal="right" vertical="center"/>
    </xf>
    <xf numFmtId="4" fontId="25" fillId="98" borderId="35"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0" fontId="4" fillId="69" borderId="77" applyNumberFormat="0" applyProtection="0">
      <alignment horizontal="left" vertical="top" indent="1"/>
    </xf>
    <xf numFmtId="4" fontId="43" fillId="88" borderId="77" applyNumberFormat="0" applyProtection="0">
      <alignment horizontal="right" vertical="center"/>
    </xf>
    <xf numFmtId="0" fontId="4" fillId="106" borderId="73" applyNumberFormat="0" applyProtection="0">
      <alignment horizontal="left" vertical="center" indent="1"/>
    </xf>
    <xf numFmtId="4" fontId="43" fillId="92" borderId="77" applyNumberFormat="0" applyProtection="0">
      <alignment horizontal="right" vertical="center"/>
    </xf>
    <xf numFmtId="4" fontId="43" fillId="93" borderId="73" applyNumberFormat="0" applyProtection="0">
      <alignment horizontal="right" vertical="center"/>
    </xf>
    <xf numFmtId="4" fontId="25" fillId="92"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4" fontId="4" fillId="71" borderId="35" applyNumberFormat="0" applyProtection="0">
      <alignment horizontal="left" vertical="center" indent="1"/>
    </xf>
    <xf numFmtId="0" fontId="25" fillId="107" borderId="28" applyNumberFormat="0" applyProtection="0">
      <alignment horizontal="left" vertical="center" indent="1"/>
    </xf>
    <xf numFmtId="0" fontId="25" fillId="101" borderId="28" applyNumberFormat="0" applyProtection="0">
      <alignment horizontal="left" vertical="center" indent="1"/>
    </xf>
    <xf numFmtId="0" fontId="25" fillId="101" borderId="77" applyNumberFormat="0" applyProtection="0">
      <alignment horizontal="left" vertical="top" indent="1"/>
    </xf>
    <xf numFmtId="0" fontId="4" fillId="68" borderId="77" applyNumberFormat="0" applyProtection="0">
      <alignment horizontal="left" vertical="center" indent="1"/>
    </xf>
    <xf numFmtId="4" fontId="39" fillId="54" borderId="77" applyNumberFormat="0" applyProtection="0">
      <alignment horizontal="left" vertical="center" indent="1"/>
    </xf>
    <xf numFmtId="0" fontId="4" fillId="84" borderId="73" applyNumberFormat="0" applyProtection="0">
      <alignment horizontal="left" vertical="center" indent="1"/>
    </xf>
    <xf numFmtId="4" fontId="4" fillId="71" borderId="35"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101" borderId="35" applyNumberFormat="0" applyProtection="0">
      <alignment horizontal="left" vertical="center" indent="1"/>
    </xf>
    <xf numFmtId="4" fontId="36" fillId="66" borderId="77" applyNumberFormat="0" applyProtection="0">
      <alignment horizontal="left" vertical="center" indent="1"/>
    </xf>
    <xf numFmtId="4" fontId="38" fillId="66" borderId="77" applyNumberFormat="0" applyProtection="0">
      <alignment horizontal="right" vertical="center"/>
    </xf>
    <xf numFmtId="0" fontId="25" fillId="73" borderId="80"/>
    <xf numFmtId="0" fontId="25" fillId="101" borderId="28" applyNumberFormat="0" applyProtection="0">
      <alignment horizontal="left" vertical="center" indent="1"/>
    </xf>
    <xf numFmtId="0" fontId="25" fillId="104" borderId="28" applyNumberFormat="0" applyProtection="0">
      <alignment horizontal="left" vertical="center" indent="1"/>
    </xf>
    <xf numFmtId="4" fontId="49" fillId="69"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0" fontId="25" fillId="104" borderId="28" applyNumberFormat="0" applyProtection="0">
      <alignment horizontal="left" vertical="center" indent="1"/>
    </xf>
    <xf numFmtId="0" fontId="4" fillId="69" borderId="77" applyNumberFormat="0" applyProtection="0">
      <alignment horizontal="left" vertical="center" indent="1"/>
    </xf>
    <xf numFmtId="4" fontId="43" fillId="72" borderId="73" applyNumberFormat="0" applyProtection="0">
      <alignment vertical="center"/>
    </xf>
    <xf numFmtId="4" fontId="25" fillId="98" borderId="35" applyNumberFormat="0" applyProtection="0">
      <alignment horizontal="left" vertical="center" indent="1"/>
    </xf>
    <xf numFmtId="0" fontId="60" fillId="79" borderId="28" applyNumberFormat="0" applyAlignment="0" applyProtection="0"/>
    <xf numFmtId="4" fontId="43" fillId="100" borderId="73" applyNumberFormat="0" applyProtection="0">
      <alignment horizontal="left" vertical="center" indent="1"/>
    </xf>
    <xf numFmtId="0" fontId="4" fillId="55" borderId="77" applyNumberFormat="0" applyProtection="0">
      <alignment horizontal="left" vertical="center" indent="1"/>
    </xf>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 fontId="25" fillId="88" borderId="35" applyNumberFormat="0" applyProtection="0">
      <alignment horizontal="right" vertical="center"/>
    </xf>
    <xf numFmtId="4" fontId="43" fillId="54" borderId="73" applyNumberFormat="0" applyProtection="0">
      <alignment vertical="center"/>
    </xf>
    <xf numFmtId="4" fontId="25" fillId="88" borderId="35" applyNumberFormat="0" applyProtection="0">
      <alignment horizontal="right" vertical="center"/>
    </xf>
    <xf numFmtId="4" fontId="25" fillId="88" borderId="35" applyNumberFormat="0" applyProtection="0">
      <alignment horizontal="right" vertical="center"/>
    </xf>
    <xf numFmtId="0" fontId="2" fillId="0" borderId="0"/>
    <xf numFmtId="0" fontId="4" fillId="0" borderId="0"/>
    <xf numFmtId="0" fontId="130" fillId="0" borderId="85" applyFill="0" applyBorder="0" applyProtection="0">
      <alignment horizontal="left" vertical="top"/>
    </xf>
    <xf numFmtId="0" fontId="56" fillId="32" borderId="0" applyNumberFormat="0" applyBorder="0" applyAlignment="0" applyProtection="0"/>
    <xf numFmtId="0" fontId="4" fillId="84" borderId="73" applyNumberFormat="0" applyProtection="0">
      <alignment horizontal="left" vertical="center" indent="1"/>
    </xf>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3" fillId="0" borderId="0"/>
    <xf numFmtId="0" fontId="2" fillId="0" borderId="0"/>
    <xf numFmtId="0" fontId="25" fillId="80" borderId="0"/>
    <xf numFmtId="0" fontId="25" fillId="8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25" fillId="71" borderId="77" applyNumberFormat="0" applyProtection="0">
      <alignment horizontal="left" vertical="top" indent="1"/>
    </xf>
    <xf numFmtId="0" fontId="25" fillId="102" borderId="77" applyNumberFormat="0" applyProtection="0">
      <alignment horizontal="left" vertical="top" indent="1"/>
    </xf>
    <xf numFmtId="0" fontId="25" fillId="107" borderId="77" applyNumberFormat="0" applyProtection="0">
      <alignment horizontal="left" vertical="top" indent="1"/>
    </xf>
    <xf numFmtId="0" fontId="25" fillId="101" borderId="77" applyNumberFormat="0" applyProtection="0">
      <alignment horizontal="left" vertical="top" indent="1"/>
    </xf>
    <xf numFmtId="0" fontId="25" fillId="70" borderId="57" applyNumberFormat="0">
      <protection locked="0"/>
    </xf>
    <xf numFmtId="0" fontId="25" fillId="70" borderId="57" applyNumberFormat="0">
      <protection locked="0"/>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25" fillId="73" borderId="80"/>
    <xf numFmtId="43" fontId="4" fillId="0" borderId="0" applyFont="0" applyFill="0" applyBorder="0" applyAlignment="0" applyProtection="0"/>
    <xf numFmtId="0" fontId="4" fillId="0" borderId="0"/>
    <xf numFmtId="0" fontId="4" fillId="106" borderId="73" applyNumberFormat="0" applyProtection="0">
      <alignment horizontal="left" vertical="center" indent="1"/>
    </xf>
    <xf numFmtId="0" fontId="4"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62" fillId="77" borderId="53" applyNumberFormat="0" applyAlignment="0" applyProtection="0"/>
    <xf numFmtId="0" fontId="62" fillId="77" borderId="53" applyNumberFormat="0" applyAlignment="0" applyProtection="0"/>
    <xf numFmtId="44" fontId="2" fillId="0" borderId="0" applyFont="0" applyFill="0" applyBorder="0" applyAlignment="0" applyProtection="0"/>
    <xf numFmtId="4" fontId="91" fillId="101" borderId="77" applyNumberFormat="0" applyProtection="0">
      <alignment horizontal="right" vertical="center"/>
    </xf>
    <xf numFmtId="44" fontId="2" fillId="0" borderId="0" applyFont="0" applyFill="0" applyBorder="0" applyAlignment="0" applyProtection="0"/>
    <xf numFmtId="9" fontId="2" fillId="0" borderId="0" applyFont="0" applyFill="0" applyBorder="0" applyAlignment="0" applyProtection="0"/>
    <xf numFmtId="4" fontId="85" fillId="101" borderId="77" applyNumberFormat="0" applyProtection="0">
      <alignment horizontal="right" vertical="center"/>
    </xf>
    <xf numFmtId="4" fontId="38" fillId="54" borderId="77" applyNumberFormat="0" applyProtection="0">
      <alignment horizontal="left" vertical="center" indent="1"/>
    </xf>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 fontId="85" fillId="72" borderId="77" applyNumberFormat="0" applyProtection="0">
      <alignment vertical="center"/>
    </xf>
    <xf numFmtId="0" fontId="25" fillId="73" borderId="80"/>
    <xf numFmtId="0" fontId="4" fillId="0" borderId="0"/>
    <xf numFmtId="0" fontId="25" fillId="107" borderId="28" applyNumberFormat="0" applyProtection="0">
      <alignment horizontal="left" vertical="center" indent="1"/>
    </xf>
    <xf numFmtId="0" fontId="124" fillId="104" borderId="82" applyNumberFormat="0" applyAlignment="0" applyProtection="0"/>
    <xf numFmtId="0" fontId="124" fillId="104" borderId="82" applyNumberFormat="0" applyAlignment="0" applyProtection="0"/>
    <xf numFmtId="0" fontId="45" fillId="0" borderId="72" applyNumberFormat="0" applyFill="0" applyAlignment="0" applyProtection="0"/>
    <xf numFmtId="0" fontId="45" fillId="0" borderId="72" applyNumberFormat="0" applyFill="0" applyAlignment="0" applyProtection="0"/>
    <xf numFmtId="0" fontId="138" fillId="116" borderId="82" applyNumberFormat="0" applyAlignment="0" applyProtection="0"/>
    <xf numFmtId="0" fontId="138" fillId="116" borderId="82" applyNumberFormat="0" applyAlignment="0" applyProtection="0"/>
    <xf numFmtId="0" fontId="43" fillId="108" borderId="83" applyNumberFormat="0" applyFont="0" applyAlignment="0" applyProtection="0"/>
    <xf numFmtId="0" fontId="43" fillId="108" borderId="83" applyNumberFormat="0" applyFont="0" applyAlignment="0" applyProtection="0"/>
    <xf numFmtId="0" fontId="143" fillId="104" borderId="73" applyNumberFormat="0" applyAlignment="0" applyProtection="0"/>
    <xf numFmtId="0" fontId="143" fillId="104" borderId="73" applyNumberFormat="0" applyAlignment="0" applyProtection="0"/>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4" fillId="84" borderId="73" applyNumberFormat="0" applyProtection="0">
      <alignment horizontal="left" vertical="center" indent="1"/>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0" fontId="4" fillId="84" borderId="73" applyNumberFormat="0" applyProtection="0">
      <alignment horizontal="left" vertical="center" indent="1"/>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149" fillId="125" borderId="54" applyBorder="0" applyProtection="0">
      <alignment horizontal="centerContinuous" vertical="center"/>
    </xf>
    <xf numFmtId="0" fontId="4" fillId="55" borderId="77" applyNumberFormat="0" applyProtection="0">
      <alignment horizontal="left" vertical="center" indent="1"/>
    </xf>
    <xf numFmtId="0" fontId="4" fillId="103" borderId="73"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0" borderId="0"/>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56" fillId="28" borderId="0" applyNumberFormat="0" applyBorder="0" applyAlignment="0" applyProtection="0"/>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0" borderId="57" applyNumberFormat="0">
      <protection locked="0"/>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0" fontId="39" fillId="0" borderId="74" applyNumberFormat="0" applyFill="0" applyAlignment="0" applyProtection="0"/>
    <xf numFmtId="0" fontId="39" fillId="0" borderId="74" applyNumberFormat="0" applyFill="0" applyAlignment="0" applyProtection="0"/>
    <xf numFmtId="9" fontId="4" fillId="0" borderId="0" applyFont="0" applyFill="0" applyBorder="0" applyAlignment="0" applyProtection="0"/>
    <xf numFmtId="43" fontId="1" fillId="0" borderId="0" applyFont="0" applyFill="0" applyBorder="0" applyAlignment="0" applyProtection="0"/>
    <xf numFmtId="0" fontId="25" fillId="80" borderId="0"/>
    <xf numFmtId="0" fontId="139" fillId="0" borderId="66">
      <alignment horizontal="right"/>
    </xf>
    <xf numFmtId="0" fontId="139" fillId="0" borderId="66">
      <alignment horizontal="left"/>
    </xf>
    <xf numFmtId="0" fontId="84" fillId="0" borderId="66">
      <alignment horizontal="center"/>
    </xf>
    <xf numFmtId="9" fontId="4" fillId="0" borderId="0" applyFont="0" applyFill="0" applyBorder="0" applyAlignment="0" applyProtection="0"/>
    <xf numFmtId="0" fontId="4" fillId="4" borderId="73" applyNumberFormat="0" applyProtection="0">
      <alignment horizontal="left" vertical="center" indent="1"/>
    </xf>
    <xf numFmtId="0" fontId="4" fillId="0" borderId="0"/>
    <xf numFmtId="0" fontId="4" fillId="0" borderId="0"/>
    <xf numFmtId="9" fontId="4" fillId="0" borderId="0" applyFont="0" applyFill="0" applyBorder="0" applyAlignment="0" applyProtection="0"/>
    <xf numFmtId="4" fontId="86" fillId="72" borderId="80" applyNumberFormat="0" applyProtection="0">
      <alignment vertical="center"/>
    </xf>
    <xf numFmtId="4" fontId="36" fillId="65" borderId="56" applyNumberFormat="0" applyProtection="0">
      <alignment horizontal="left" vertical="center" indent="1"/>
    </xf>
    <xf numFmtId="44" fontId="4" fillId="0" borderId="0" applyFont="0" applyFill="0" applyBorder="0" applyAlignment="0" applyProtection="0"/>
    <xf numFmtId="195" fontId="148" fillId="0" borderId="75" applyBorder="0" applyProtection="0">
      <alignment horizontal="right" vertical="center"/>
    </xf>
    <xf numFmtId="0" fontId="149" fillId="125" borderId="75" applyBorder="0" applyProtection="0">
      <alignment horizontal="centerContinuous" vertical="center"/>
    </xf>
    <xf numFmtId="0" fontId="139" fillId="0" borderId="66">
      <alignment horizontal="right"/>
    </xf>
    <xf numFmtId="0" fontId="4" fillId="0" borderId="0"/>
    <xf numFmtId="4" fontId="48" fillId="68" borderId="79" applyNumberFormat="0" applyProtection="0">
      <alignment horizontal="left" vertical="center" indent="1"/>
    </xf>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0" fontId="25" fillId="73" borderId="80"/>
    <xf numFmtId="4" fontId="91" fillId="100" borderId="73" applyNumberFormat="0" applyProtection="0">
      <alignment horizontal="right" vertical="center"/>
    </xf>
    <xf numFmtId="4" fontId="92" fillId="70" borderId="28" applyNumberFormat="0" applyProtection="0">
      <alignment horizontal="right" vertical="center"/>
    </xf>
    <xf numFmtId="4" fontId="49" fillId="69" borderId="77" applyNumberFormat="0" applyProtection="0">
      <alignment horizontal="right" vertical="center"/>
    </xf>
    <xf numFmtId="0" fontId="73" fillId="49" borderId="28" applyNumberFormat="0" applyAlignment="0" applyProtection="0"/>
    <xf numFmtId="4" fontId="25" fillId="83" borderId="28" applyNumberFormat="0" applyProtection="0">
      <alignment horizontal="left" vertical="center" indent="1"/>
    </xf>
    <xf numFmtId="49" fontId="95" fillId="110" borderId="37"/>
    <xf numFmtId="0" fontId="4" fillId="69" borderId="77" applyNumberFormat="0" applyProtection="0">
      <alignment horizontal="left" vertical="center" indent="1"/>
    </xf>
    <xf numFmtId="0" fontId="93" fillId="67" borderId="37">
      <protection locked="0"/>
    </xf>
    <xf numFmtId="0" fontId="25" fillId="102" borderId="77" applyNumberFormat="0" applyProtection="0">
      <alignment horizontal="left" vertical="top" indent="1"/>
    </xf>
    <xf numFmtId="4" fontId="25" fillId="102" borderId="28" applyNumberFormat="0" applyProtection="0">
      <alignment horizontal="right" vertical="center"/>
    </xf>
    <xf numFmtId="0" fontId="35" fillId="0" borderId="38" applyNumberFormat="0" applyFill="0" applyAlignment="0" applyProtection="0"/>
    <xf numFmtId="0" fontId="35" fillId="0" borderId="38" applyNumberFormat="0" applyFill="0" applyAlignment="0" applyProtection="0"/>
    <xf numFmtId="4" fontId="38" fillId="69" borderId="77" applyNumberFormat="0" applyProtection="0">
      <alignment vertical="center"/>
    </xf>
    <xf numFmtId="0" fontId="4" fillId="69" borderId="77" applyNumberFormat="0" applyProtection="0">
      <alignment horizontal="left" vertical="center" indent="1"/>
    </xf>
    <xf numFmtId="0" fontId="4" fillId="68" borderId="77" applyNumberFormat="0" applyProtection="0">
      <alignment horizontal="left" vertical="center" indent="1"/>
    </xf>
    <xf numFmtId="4" fontId="25" fillId="102" borderId="35" applyNumberFormat="0" applyProtection="0">
      <alignment horizontal="left" vertical="center" indent="1"/>
    </xf>
    <xf numFmtId="0" fontId="25" fillId="101" borderId="77" applyNumberFormat="0" applyProtection="0">
      <alignment horizontal="left" vertical="top" indent="1"/>
    </xf>
    <xf numFmtId="4" fontId="116" fillId="54" borderId="77" applyNumberFormat="0" applyProtection="0">
      <alignment vertical="center"/>
    </xf>
    <xf numFmtId="4" fontId="36" fillId="65" borderId="56" applyNumberFormat="0" applyProtection="0">
      <alignment horizontal="left" vertical="center" indent="1"/>
    </xf>
    <xf numFmtId="0" fontId="4" fillId="4" borderId="73" applyNumberFormat="0" applyProtection="0">
      <alignment horizontal="left" vertical="center" indent="1"/>
    </xf>
    <xf numFmtId="0" fontId="4" fillId="69" borderId="77" applyNumberFormat="0" applyProtection="0">
      <alignment horizontal="left" vertical="top" indent="1"/>
    </xf>
    <xf numFmtId="0" fontId="25" fillId="102" borderId="77" applyNumberFormat="0" applyProtection="0">
      <alignment horizontal="left" vertical="top" indent="1"/>
    </xf>
    <xf numFmtId="4" fontId="43" fillId="103" borderId="73" applyNumberFormat="0" applyProtection="0">
      <alignment horizontal="left" vertical="center" indent="1"/>
    </xf>
    <xf numFmtId="0" fontId="4" fillId="68" borderId="77" applyNumberFormat="0" applyProtection="0">
      <alignment horizontal="left" vertical="center" indent="1"/>
    </xf>
    <xf numFmtId="0" fontId="4" fillId="84" borderId="73" applyNumberFormat="0" applyProtection="0">
      <alignment horizontal="left" vertical="center" indent="1"/>
    </xf>
    <xf numFmtId="4" fontId="25" fillId="101" borderId="35"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87" borderId="77" applyNumberFormat="0" applyProtection="0">
      <alignment horizontal="right" vertical="center"/>
    </xf>
    <xf numFmtId="4" fontId="25" fillId="83" borderId="28"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3" borderId="28" applyNumberFormat="0" applyProtection="0">
      <alignment horizontal="left" vertical="center" indent="1"/>
    </xf>
    <xf numFmtId="4" fontId="25" fillId="54" borderId="28" applyNumberFormat="0" applyProtection="0">
      <alignment horizontal="left" vertical="center" indent="1"/>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0" fontId="25" fillId="104"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77" applyNumberFormat="0" applyProtection="0">
      <alignment horizontal="left" vertical="top" indent="1"/>
    </xf>
    <xf numFmtId="4" fontId="38" fillId="63" borderId="77" applyNumberFormat="0" applyProtection="0">
      <alignment horizontal="right" vertical="center"/>
    </xf>
    <xf numFmtId="0" fontId="4" fillId="0" borderId="73" applyNumberFormat="0" applyProtection="0">
      <alignment horizontal="left" vertical="center" indent="1"/>
    </xf>
    <xf numFmtId="0" fontId="4" fillId="84" borderId="73" applyNumberFormat="0" applyProtection="0">
      <alignment horizontal="left" vertical="center" indent="1"/>
    </xf>
    <xf numFmtId="4" fontId="25" fillId="90" borderId="28" applyNumberFormat="0" applyProtection="0">
      <alignment horizontal="right" vertical="center"/>
    </xf>
    <xf numFmtId="0" fontId="4" fillId="4" borderId="73" applyNumberFormat="0" applyProtection="0">
      <alignment horizontal="left" vertical="center" indent="1"/>
    </xf>
    <xf numFmtId="0" fontId="25" fillId="105" borderId="28" applyNumberFormat="0" applyProtection="0">
      <alignment horizontal="left" vertical="center" indent="1"/>
    </xf>
    <xf numFmtId="0" fontId="25" fillId="107" borderId="28" applyNumberFormat="0" applyProtection="0">
      <alignment horizontal="left" vertical="center" indent="1"/>
    </xf>
    <xf numFmtId="0" fontId="25" fillId="107" borderId="77" applyNumberFormat="0" applyProtection="0">
      <alignment horizontal="left" vertical="top" indent="1"/>
    </xf>
    <xf numFmtId="4" fontId="25" fillId="0" borderId="28" applyNumberFormat="0" applyProtection="0">
      <alignment horizontal="right" vertical="center"/>
    </xf>
    <xf numFmtId="0" fontId="43" fillId="68" borderId="77" applyNumberFormat="0" applyProtection="0">
      <alignment horizontal="left" vertical="top" indent="1"/>
    </xf>
    <xf numFmtId="0" fontId="4" fillId="55" borderId="77" applyNumberFormat="0" applyProtection="0">
      <alignment horizontal="left" vertical="top" indent="1"/>
    </xf>
    <xf numFmtId="0" fontId="4" fillId="0" borderId="73" applyNumberFormat="0" applyProtection="0">
      <alignment horizontal="left" vertical="center" indent="1"/>
    </xf>
    <xf numFmtId="0" fontId="25" fillId="101" borderId="28" applyNumberFormat="0" applyProtection="0">
      <alignment horizontal="left" vertical="center" indent="1"/>
    </xf>
    <xf numFmtId="4" fontId="43" fillId="72"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4" borderId="73"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4" fontId="85" fillId="54" borderId="73" applyNumberFormat="0" applyProtection="0">
      <alignment vertical="center"/>
    </xf>
    <xf numFmtId="4" fontId="25" fillId="54" borderId="28" applyNumberFormat="0" applyProtection="0">
      <alignment horizontal="left" vertical="center" indent="1"/>
    </xf>
    <xf numFmtId="0" fontId="73" fillId="49" borderId="28" applyNumberFormat="0" applyAlignment="0" applyProtection="0"/>
    <xf numFmtId="4" fontId="25" fillId="86" borderId="28" applyNumberFormat="0" applyProtection="0">
      <alignment horizontal="right" vertical="center"/>
    </xf>
    <xf numFmtId="0" fontId="25" fillId="101" borderId="77" applyNumberFormat="0" applyProtection="0">
      <alignment horizontal="left" vertical="top" indent="1"/>
    </xf>
    <xf numFmtId="0" fontId="93" fillId="67" borderId="37">
      <protection locked="0"/>
    </xf>
    <xf numFmtId="0" fontId="60" fillId="79" borderId="28" applyNumberFormat="0" applyAlignment="0" applyProtection="0"/>
    <xf numFmtId="0" fontId="25" fillId="48" borderId="28" applyNumberFormat="0" applyFont="0" applyAlignment="0" applyProtection="0"/>
    <xf numFmtId="0" fontId="4" fillId="55" borderId="77" applyNumberFormat="0" applyProtection="0">
      <alignment horizontal="left" vertical="top" indent="1"/>
    </xf>
    <xf numFmtId="0" fontId="4" fillId="55" borderId="77" applyNumberFormat="0" applyProtection="0">
      <alignment horizontal="left" vertical="top" indent="1"/>
    </xf>
    <xf numFmtId="4" fontId="25" fillId="89" borderId="28" applyNumberFormat="0" applyProtection="0">
      <alignment horizontal="right" vertical="center"/>
    </xf>
    <xf numFmtId="4" fontId="25" fillId="94" borderId="28" applyNumberFormat="0" applyProtection="0">
      <alignment horizontal="right" vertical="center"/>
    </xf>
    <xf numFmtId="0" fontId="25" fillId="73" borderId="80"/>
    <xf numFmtId="0" fontId="25" fillId="73" borderId="80"/>
    <xf numFmtId="4" fontId="48" fillId="68" borderId="79" applyNumberFormat="0" applyProtection="0">
      <alignment horizontal="left" vertical="center" indent="1"/>
    </xf>
    <xf numFmtId="4" fontId="86" fillId="67"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43" fillId="72" borderId="73" applyNumberFormat="0" applyProtection="0">
      <alignment horizontal="left" vertical="center" indent="1"/>
    </xf>
    <xf numFmtId="0" fontId="88" fillId="108"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72" borderId="73" applyNumberFormat="0" applyProtection="0">
      <alignment vertical="center"/>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69" borderId="77" applyNumberFormat="0" applyProtection="0">
      <alignment horizontal="left" vertical="center" indent="1"/>
    </xf>
    <xf numFmtId="0" fontId="4" fillId="84" borderId="73" applyNumberFormat="0" applyProtection="0">
      <alignment horizontal="left" vertical="center"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71" borderId="77" applyNumberFormat="0" applyProtection="0">
      <alignment horizontal="left" vertical="top" indent="1"/>
    </xf>
    <xf numFmtId="4" fontId="43" fillId="100" borderId="73" applyNumberFormat="0" applyProtection="0">
      <alignment horizontal="left" vertical="center" indent="1"/>
    </xf>
    <xf numFmtId="4" fontId="25" fillId="101" borderId="35" applyNumberFormat="0" applyProtection="0">
      <alignment horizontal="left" vertical="center" indent="1"/>
    </xf>
    <xf numFmtId="4" fontId="25" fillId="95" borderId="28" applyNumberFormat="0" applyProtection="0">
      <alignment horizontal="right" vertical="center"/>
    </xf>
    <xf numFmtId="4" fontId="43" fillId="63" borderId="73" applyNumberFormat="0" applyProtection="0">
      <alignment horizontal="right" vertical="center"/>
    </xf>
    <xf numFmtId="4" fontId="25" fillId="95" borderId="28"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0" borderId="28" applyNumberFormat="0" applyProtection="0">
      <alignment horizontal="right" vertical="center"/>
    </xf>
    <xf numFmtId="4" fontId="43" fillId="93"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43" fillId="56" borderId="73" applyNumberFormat="0" applyProtection="0">
      <alignment horizontal="right" vertical="center"/>
    </xf>
    <xf numFmtId="4" fontId="25" fillId="88" borderId="35" applyNumberFormat="0" applyProtection="0">
      <alignment horizontal="right" vertical="center"/>
    </xf>
    <xf numFmtId="4" fontId="38" fillId="57" borderId="77"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3" borderId="28" applyNumberFormat="0" applyProtection="0">
      <alignment horizontal="left" vertical="center" indent="1"/>
    </xf>
    <xf numFmtId="4" fontId="25" fillId="85" borderId="28" applyNumberFormat="0" applyProtection="0">
      <alignment horizontal="right" vertical="center"/>
    </xf>
    <xf numFmtId="4" fontId="25" fillId="85" borderId="28" applyNumberFormat="0" applyProtection="0">
      <alignment horizontal="righ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2" borderId="28" applyNumberFormat="0" applyProtection="0">
      <alignment vertical="center"/>
    </xf>
    <xf numFmtId="4" fontId="25" fillId="82" borderId="28" applyNumberFormat="0" applyProtection="0">
      <alignment vertical="center"/>
    </xf>
    <xf numFmtId="4" fontId="25" fillId="85" borderId="28" applyNumberFormat="0" applyProtection="0">
      <alignment horizontal="right" vertical="center"/>
    </xf>
    <xf numFmtId="4" fontId="43" fillId="64" borderId="73" applyNumberFormat="0" applyProtection="0">
      <alignment horizontal="right" vertical="center"/>
    </xf>
    <xf numFmtId="0" fontId="25" fillId="101" borderId="77" applyNumberFormat="0" applyProtection="0">
      <alignment horizontal="left" vertical="top" indent="1"/>
    </xf>
    <xf numFmtId="4" fontId="25" fillId="89" borderId="28" applyNumberFormat="0" applyProtection="0">
      <alignment horizontal="right" vertical="center"/>
    </xf>
    <xf numFmtId="4" fontId="25" fillId="86" borderId="28" applyNumberFormat="0" applyProtection="0">
      <alignment horizontal="right" vertical="center"/>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43" fillId="101" borderId="77" applyNumberFormat="0" applyProtection="0">
      <alignment horizontal="right" vertical="center"/>
    </xf>
    <xf numFmtId="4" fontId="25" fillId="82" borderId="28" applyNumberFormat="0" applyProtection="0">
      <alignment vertical="center"/>
    </xf>
    <xf numFmtId="0" fontId="4" fillId="84" borderId="73" applyNumberFormat="0" applyProtection="0">
      <alignment horizontal="left" vertical="center" indent="1"/>
    </xf>
    <xf numFmtId="4" fontId="43" fillId="85" borderId="77"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38" fillId="60"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25" fillId="98" borderId="35" applyNumberFormat="0" applyProtection="0">
      <alignment horizontal="left" vertical="center" indent="1"/>
    </xf>
    <xf numFmtId="0" fontId="4" fillId="103" borderId="73" applyNumberFormat="0" applyProtection="0">
      <alignment horizontal="left" vertical="center" indent="1"/>
    </xf>
    <xf numFmtId="0" fontId="4" fillId="106" borderId="73" applyNumberFormat="0" applyProtection="0">
      <alignment horizontal="left" vertical="center" indent="1"/>
    </xf>
    <xf numFmtId="0" fontId="25" fillId="71" borderId="77" applyNumberFormat="0" applyProtection="0">
      <alignment horizontal="left" vertical="top" indent="1"/>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3" fillId="72" borderId="77" applyNumberFormat="0" applyProtection="0">
      <alignment horizontal="left" vertical="top" indent="1"/>
    </xf>
    <xf numFmtId="4" fontId="25" fillId="0" borderId="28" applyNumberFormat="0" applyProtection="0">
      <alignment horizontal="right" vertical="center"/>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4" fillId="4" borderId="73" applyNumberFormat="0" applyProtection="0">
      <alignment horizontal="left" vertical="center" indent="1"/>
    </xf>
    <xf numFmtId="0" fontId="88" fillId="108" borderId="77" applyNumberFormat="0" applyProtection="0">
      <alignment horizontal="left" vertical="top" indent="1"/>
    </xf>
    <xf numFmtId="4" fontId="43" fillId="72" borderId="73" applyNumberFormat="0" applyProtection="0">
      <alignment horizontal="left" vertical="center" indent="1"/>
    </xf>
    <xf numFmtId="4" fontId="44" fillId="69" borderId="77" applyNumberFormat="0" applyProtection="0">
      <alignment vertical="center"/>
    </xf>
    <xf numFmtId="4" fontId="38" fillId="61" borderId="77" applyNumberFormat="0" applyProtection="0">
      <alignment horizontal="right" vertical="center"/>
    </xf>
    <xf numFmtId="0" fontId="25" fillId="107" borderId="28" applyNumberFormat="0" applyProtection="0">
      <alignment horizontal="left" vertical="center" indent="1"/>
    </xf>
    <xf numFmtId="4" fontId="39" fillId="82" borderId="77" applyNumberFormat="0" applyProtection="0">
      <alignment vertical="center"/>
    </xf>
    <xf numFmtId="4" fontId="25" fillId="86" borderId="28" applyNumberFormat="0" applyProtection="0">
      <alignment horizontal="right" vertical="center"/>
    </xf>
    <xf numFmtId="4" fontId="25" fillId="94" borderId="28" applyNumberFormat="0" applyProtection="0">
      <alignment horizontal="right" vertical="center"/>
    </xf>
    <xf numFmtId="4" fontId="25" fillId="102" borderId="28" applyNumberFormat="0" applyProtection="0">
      <alignment horizontal="right" vertical="center"/>
    </xf>
    <xf numFmtId="0" fontId="25" fillId="71" borderId="77" applyNumberFormat="0" applyProtection="0">
      <alignment horizontal="left" vertical="top" indent="1"/>
    </xf>
    <xf numFmtId="4" fontId="25" fillId="94" borderId="28" applyNumberFormat="0" applyProtection="0">
      <alignment horizontal="right" vertical="center"/>
    </xf>
    <xf numFmtId="4" fontId="43" fillId="100" borderId="73" applyNumberFormat="0" applyProtection="0">
      <alignment horizontal="left" vertical="center" indent="1"/>
    </xf>
    <xf numFmtId="4" fontId="25" fillId="83" borderId="28"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4" fontId="43" fillId="94" borderId="77" applyNumberFormat="0" applyProtection="0">
      <alignment horizontal="right" vertical="center"/>
    </xf>
    <xf numFmtId="0" fontId="4" fillId="69" borderId="77" applyNumberFormat="0" applyProtection="0">
      <alignment horizontal="left" vertical="center" indent="1"/>
    </xf>
    <xf numFmtId="4" fontId="25" fillId="0" borderId="28" applyNumberFormat="0" applyProtection="0">
      <alignment horizontal="right" vertical="center"/>
    </xf>
    <xf numFmtId="4" fontId="91" fillId="101" borderId="77" applyNumberFormat="0" applyProtection="0">
      <alignment horizontal="right" vertical="center"/>
    </xf>
    <xf numFmtId="4" fontId="43" fillId="72" borderId="73" applyNumberFormat="0" applyProtection="0">
      <alignment horizontal="left" vertical="center" indent="1"/>
    </xf>
    <xf numFmtId="0" fontId="25" fillId="73" borderId="80"/>
    <xf numFmtId="4" fontId="25" fillId="92" borderId="28"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4" fontId="39" fillId="82" borderId="77" applyNumberFormat="0" applyProtection="0">
      <alignmen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0" fontId="4" fillId="55" borderId="77" applyNumberFormat="0" applyProtection="0">
      <alignment horizontal="left" vertical="top" indent="1"/>
    </xf>
    <xf numFmtId="0" fontId="4" fillId="66" borderId="77" applyNumberFormat="0" applyProtection="0">
      <alignment horizontal="left" vertical="top" indent="1"/>
    </xf>
    <xf numFmtId="4" fontId="25" fillId="92" borderId="28" applyNumberFormat="0" applyProtection="0">
      <alignment horizontal="right" vertical="center"/>
    </xf>
    <xf numFmtId="4" fontId="25" fillId="92" borderId="28" applyNumberFormat="0" applyProtection="0">
      <alignment horizontal="right" vertical="center"/>
    </xf>
    <xf numFmtId="4" fontId="25" fillId="83" borderId="28" applyNumberFormat="0" applyProtection="0">
      <alignment horizontal="left" vertical="center" indent="1"/>
    </xf>
    <xf numFmtId="4" fontId="25" fillId="98" borderId="35" applyNumberFormat="0" applyProtection="0">
      <alignment horizontal="left" vertical="center" indent="1"/>
    </xf>
    <xf numFmtId="4" fontId="25" fillId="54" borderId="28"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left" vertical="center" indent="1"/>
    </xf>
    <xf numFmtId="4" fontId="25" fillId="95" borderId="28"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center" indent="1"/>
    </xf>
    <xf numFmtId="4" fontId="25" fillId="92" borderId="28"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90" borderId="28"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9" fontId="95" fillId="110" borderId="37"/>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5" borderId="28" applyNumberFormat="0" applyProtection="0">
      <alignment horizontal="left" vertical="center" indent="1"/>
    </xf>
    <xf numFmtId="0" fontId="43" fillId="68" borderId="77" applyNumberFormat="0" applyProtection="0">
      <alignment horizontal="left" vertical="top" indent="1"/>
    </xf>
    <xf numFmtId="4" fontId="43" fillId="101" borderId="77" applyNumberFormat="0" applyProtection="0">
      <alignment horizontal="right" vertical="center"/>
    </xf>
    <xf numFmtId="4" fontId="43" fillId="101" borderId="77" applyNumberFormat="0" applyProtection="0">
      <alignment horizontal="right" vertical="center"/>
    </xf>
    <xf numFmtId="4" fontId="38" fillId="66" borderId="77" applyNumberFormat="0" applyProtection="0">
      <alignment horizontal="right" vertical="center"/>
    </xf>
    <xf numFmtId="0" fontId="4" fillId="69" borderId="77" applyNumberFormat="0" applyProtection="0">
      <alignment horizontal="left" vertical="top" indent="1"/>
    </xf>
    <xf numFmtId="0" fontId="149" fillId="125" borderId="75" applyBorder="0" applyProtection="0">
      <alignment horizontal="centerContinuous" vertical="center"/>
    </xf>
    <xf numFmtId="0" fontId="25" fillId="101" borderId="28" applyNumberFormat="0" applyProtection="0">
      <alignment horizontal="left" vertical="center" indent="1"/>
    </xf>
    <xf numFmtId="0" fontId="25" fillId="107" borderId="28" applyNumberFormat="0" applyProtection="0">
      <alignment horizontal="left" vertical="center" indent="1"/>
    </xf>
    <xf numFmtId="0" fontId="4" fillId="106" borderId="73" applyNumberFormat="0" applyProtection="0">
      <alignment horizontal="left" vertical="center" indent="1"/>
    </xf>
    <xf numFmtId="0" fontId="4" fillId="69" borderId="77" applyNumberFormat="0" applyProtection="0">
      <alignment horizontal="left" vertical="top" indent="1"/>
    </xf>
    <xf numFmtId="0" fontId="39" fillId="54" borderId="77" applyNumberFormat="0" applyProtection="0">
      <alignment horizontal="left" vertical="top" indent="1"/>
    </xf>
    <xf numFmtId="4" fontId="38" fillId="57" borderId="77" applyNumberFormat="0" applyProtection="0">
      <alignment horizontal="right" vertical="center"/>
    </xf>
    <xf numFmtId="4" fontId="36" fillId="54" borderId="77" applyNumberFormat="0" applyProtection="0">
      <alignment vertical="center"/>
    </xf>
    <xf numFmtId="0" fontId="4" fillId="106" borderId="73" applyNumberFormat="0" applyProtection="0">
      <alignment horizontal="left" vertical="center" indent="1"/>
    </xf>
    <xf numFmtId="0" fontId="25" fillId="104" borderId="28" applyNumberFormat="0" applyProtection="0">
      <alignment horizontal="left" vertical="center" indent="1"/>
    </xf>
    <xf numFmtId="4" fontId="85" fillId="54" borderId="73" applyNumberFormat="0" applyProtection="0">
      <alignment vertical="center"/>
    </xf>
    <xf numFmtId="4" fontId="36" fillId="66" borderId="79" applyNumberFormat="0" applyProtection="0">
      <alignment horizontal="left" vertical="center" indent="1"/>
    </xf>
    <xf numFmtId="4" fontId="44" fillId="69" borderId="77" applyNumberFormat="0" applyProtection="0">
      <alignment horizontal="right" vertical="center"/>
    </xf>
    <xf numFmtId="0" fontId="4" fillId="69" borderId="77" applyNumberFormat="0" applyProtection="0">
      <alignment horizontal="left" vertical="top" indent="1"/>
    </xf>
    <xf numFmtId="0" fontId="4" fillId="55" borderId="77" applyNumberFormat="0" applyProtection="0">
      <alignment horizontal="left" vertical="top" indent="1"/>
    </xf>
    <xf numFmtId="0" fontId="25" fillId="101" borderId="77" applyNumberFormat="0" applyProtection="0">
      <alignment horizontal="left" vertical="top" indent="1"/>
    </xf>
    <xf numFmtId="0" fontId="25" fillId="101" borderId="28" applyNumberFormat="0" applyProtection="0">
      <alignment horizontal="left" vertical="center" indent="1"/>
    </xf>
    <xf numFmtId="0" fontId="125" fillId="120" borderId="53" applyNumberFormat="0" applyAlignment="0" applyProtection="0"/>
    <xf numFmtId="4" fontId="43" fillId="72" borderId="77" applyNumberFormat="0" applyProtection="0">
      <alignment vertical="center"/>
    </xf>
    <xf numFmtId="4" fontId="25" fillId="82" borderId="28" applyNumberFormat="0" applyProtection="0">
      <alignment vertical="center"/>
    </xf>
    <xf numFmtId="0" fontId="4" fillId="68" borderId="77" applyNumberFormat="0" applyProtection="0">
      <alignment horizontal="left" vertical="center" indent="1"/>
    </xf>
    <xf numFmtId="4" fontId="43" fillId="96" borderId="77" applyNumberFormat="0" applyProtection="0">
      <alignment horizontal="right" vertical="center"/>
    </xf>
    <xf numFmtId="4" fontId="43" fillId="96" borderId="77" applyNumberFormat="0" applyProtection="0">
      <alignment horizontal="right" vertical="center"/>
    </xf>
    <xf numFmtId="4" fontId="43" fillId="92" borderId="77" applyNumberFormat="0" applyProtection="0">
      <alignment horizontal="right" vertical="center"/>
    </xf>
    <xf numFmtId="0" fontId="43" fillId="72" borderId="77" applyNumberFormat="0" applyProtection="0">
      <alignment horizontal="left" vertical="top" indent="1"/>
    </xf>
    <xf numFmtId="0" fontId="4" fillId="68" borderId="77" applyNumberFormat="0" applyProtection="0">
      <alignment horizontal="left" vertical="center" indent="1"/>
    </xf>
    <xf numFmtId="0" fontId="25" fillId="48" borderId="28" applyNumberFormat="0" applyFont="0" applyAlignment="0" applyProtection="0"/>
    <xf numFmtId="4" fontId="88" fillId="108" borderId="77" applyNumberFormat="0" applyProtection="0">
      <alignment vertical="center"/>
    </xf>
    <xf numFmtId="0" fontId="4" fillId="69" borderId="77" applyNumberFormat="0" applyProtection="0">
      <alignment horizontal="left" vertical="top" indent="1"/>
    </xf>
    <xf numFmtId="4" fontId="85" fillId="72" borderId="77" applyNumberFormat="0" applyProtection="0">
      <alignment vertical="center"/>
    </xf>
    <xf numFmtId="43" fontId="2" fillId="0" borderId="0" applyFont="0" applyFill="0" applyBorder="0" applyAlignment="0" applyProtection="0"/>
    <xf numFmtId="0" fontId="93" fillId="67" borderId="37">
      <protection locked="0"/>
    </xf>
    <xf numFmtId="0" fontId="25" fillId="73" borderId="80"/>
    <xf numFmtId="0" fontId="4" fillId="84" borderId="73" applyNumberFormat="0" applyProtection="0">
      <alignment horizontal="left" vertical="center" indent="1"/>
    </xf>
    <xf numFmtId="0" fontId="43" fillId="68" borderId="77" applyNumberFormat="0" applyProtection="0">
      <alignment horizontal="left" vertical="top" indent="1"/>
    </xf>
    <xf numFmtId="0" fontId="88" fillId="102"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44" fillId="69" borderId="77" applyNumberFormat="0" applyProtection="0">
      <alignment horizontal="right" vertical="center"/>
    </xf>
    <xf numFmtId="4" fontId="86" fillId="67" borderId="28" applyNumberFormat="0" applyProtection="0">
      <alignment horizontal="right" vertical="center"/>
    </xf>
    <xf numFmtId="4" fontId="85" fillId="10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7" applyNumberFormat="0" applyProtection="0">
      <alignment horizontal="right" vertical="center"/>
    </xf>
    <xf numFmtId="4" fontId="43" fillId="0" borderId="73"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43" fillId="72" borderId="73" applyNumberFormat="0" applyProtection="0">
      <alignment horizontal="left" vertical="center" indent="1"/>
    </xf>
    <xf numFmtId="4" fontId="36" fillId="66" borderId="79" applyNumberFormat="0" applyProtection="0">
      <alignment horizontal="left" vertical="center"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44" fillId="69" borderId="77" applyNumberFormat="0" applyProtection="0">
      <alignment vertical="center"/>
    </xf>
    <xf numFmtId="4" fontId="86" fillId="72" borderId="80" applyNumberFormat="0" applyProtection="0">
      <alignment vertical="center"/>
    </xf>
    <xf numFmtId="4" fontId="85" fillId="72" borderId="73" applyNumberFormat="0" applyProtection="0">
      <alignment vertical="center"/>
    </xf>
    <xf numFmtId="4" fontId="38" fillId="69" borderId="77" applyNumberFormat="0" applyProtection="0">
      <alignment vertical="center"/>
    </xf>
    <xf numFmtId="4" fontId="43" fillId="72" borderId="73" applyNumberFormat="0" applyProtection="0">
      <alignment vertical="center"/>
    </xf>
    <xf numFmtId="4" fontId="43" fillId="72" borderId="77" applyNumberFormat="0" applyProtection="0">
      <alignment vertical="center"/>
    </xf>
    <xf numFmtId="4" fontId="88" fillId="108" borderId="77" applyNumberFormat="0" applyProtection="0">
      <alignment vertical="center"/>
    </xf>
    <xf numFmtId="4" fontId="43" fillId="72" borderId="73" applyNumberFormat="0" applyProtection="0">
      <alignmen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4" fillId="66" borderId="77"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55" borderId="77"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98" borderId="35" applyNumberFormat="0" applyProtection="0">
      <alignment horizontal="left" vertical="center" indent="1"/>
    </xf>
    <xf numFmtId="4" fontId="25" fillId="95"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88" borderId="77" applyNumberFormat="0" applyProtection="0">
      <alignment horizontal="right" vertical="center"/>
    </xf>
    <xf numFmtId="4" fontId="43" fillId="56" borderId="73"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43" fillId="58" borderId="73" applyNumberFormat="0" applyProtection="0">
      <alignment horizontal="right" vertical="center"/>
    </xf>
    <xf numFmtId="4" fontId="25" fillId="86" borderId="28" applyNumberFormat="0" applyProtection="0">
      <alignment horizontal="right" vertical="center"/>
    </xf>
    <xf numFmtId="0" fontId="4" fillId="84" borderId="73" applyNumberFormat="0" applyProtection="0">
      <alignment horizontal="left" vertical="center" indent="1"/>
    </xf>
    <xf numFmtId="0" fontId="87" fillId="82" borderId="77" applyNumberFormat="0" applyProtection="0">
      <alignment horizontal="left" vertical="top"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82" borderId="28" applyNumberFormat="0" applyProtection="0">
      <alignment vertical="center"/>
    </xf>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4" fillId="84" borderId="73" applyNumberFormat="0" applyProtection="0">
      <alignment horizontal="left" vertical="center" indent="1"/>
    </xf>
    <xf numFmtId="0" fontId="35" fillId="0" borderId="38" applyNumberFormat="0" applyFill="0" applyAlignment="0" applyProtection="0"/>
    <xf numFmtId="4" fontId="38" fillId="57" borderId="77" applyNumberFormat="0" applyProtection="0">
      <alignment horizontal="right" vertical="center"/>
    </xf>
    <xf numFmtId="0" fontId="43" fillId="68" borderId="77" applyNumberFormat="0" applyProtection="0">
      <alignment horizontal="left" vertical="top" indent="1"/>
    </xf>
    <xf numFmtId="0" fontId="4" fillId="84" borderId="73" applyNumberFormat="0" applyProtection="0">
      <alignment horizontal="left" vertical="center" indent="1"/>
    </xf>
    <xf numFmtId="0" fontId="4" fillId="0" borderId="73" applyNumberFormat="0" applyProtection="0">
      <alignment horizontal="left" vertical="center" indent="1"/>
    </xf>
    <xf numFmtId="4" fontId="43" fillId="90" borderId="77" applyNumberFormat="0" applyProtection="0">
      <alignment horizontal="right" vertical="center"/>
    </xf>
    <xf numFmtId="4" fontId="25" fillId="89" borderId="28" applyNumberFormat="0" applyProtection="0">
      <alignment horizontal="right" vertical="center"/>
    </xf>
    <xf numFmtId="4" fontId="25" fillId="82" borderId="28" applyNumberFormat="0" applyProtection="0">
      <alignment vertical="center"/>
    </xf>
    <xf numFmtId="4" fontId="25" fillId="90" borderId="28" applyNumberFormat="0" applyProtection="0">
      <alignment horizontal="right" vertical="center"/>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66" borderId="77" applyNumberFormat="0" applyProtection="0">
      <alignment horizontal="left" vertical="center" indent="1"/>
    </xf>
    <xf numFmtId="4" fontId="43" fillId="57" borderId="73" applyNumberFormat="0" applyProtection="0">
      <alignment horizontal="right" vertical="center"/>
    </xf>
    <xf numFmtId="0" fontId="4" fillId="66" borderId="77" applyNumberFormat="0" applyProtection="0">
      <alignment horizontal="left" vertical="top" indent="1"/>
    </xf>
    <xf numFmtId="4" fontId="25" fillId="101" borderId="35" applyNumberFormat="0" applyProtection="0">
      <alignment horizontal="left" vertical="center" indent="1"/>
    </xf>
    <xf numFmtId="4" fontId="25" fillId="85" borderId="28" applyNumberFormat="0" applyProtection="0">
      <alignment horizontal="right" vertical="center"/>
    </xf>
    <xf numFmtId="4" fontId="25" fillId="82" borderId="28" applyNumberFormat="0" applyProtection="0">
      <alignment vertical="center"/>
    </xf>
    <xf numFmtId="4" fontId="25" fillId="83" borderId="28" applyNumberFormat="0" applyProtection="0">
      <alignment horizontal="left" vertical="center" indent="1"/>
    </xf>
    <xf numFmtId="4" fontId="39" fillId="82" borderId="77" applyNumberFormat="0" applyProtection="0">
      <alignment vertical="center"/>
    </xf>
    <xf numFmtId="0" fontId="73" fillId="49" borderId="28" applyNumberFormat="0" applyAlignment="0" applyProtection="0"/>
    <xf numFmtId="0" fontId="73" fillId="49" borderId="28" applyNumberFormat="0" applyAlignment="0" applyProtection="0"/>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85" fillId="72" borderId="77" applyNumberFormat="0" applyProtection="0">
      <alignment vertical="center"/>
    </xf>
    <xf numFmtId="0" fontId="4" fillId="69" borderId="77" applyNumberFormat="0" applyProtection="0">
      <alignment horizontal="left" vertical="top" indent="1"/>
    </xf>
    <xf numFmtId="4" fontId="116" fillId="54" borderId="77" applyNumberFormat="0" applyProtection="0">
      <alignment vertical="center"/>
    </xf>
    <xf numFmtId="4" fontId="38" fillId="56" borderId="77" applyNumberFormat="0" applyProtection="0">
      <alignment horizontal="right" vertical="center"/>
    </xf>
    <xf numFmtId="4" fontId="25" fillId="90" borderId="28" applyNumberFormat="0" applyProtection="0">
      <alignment horizontal="right" vertical="center"/>
    </xf>
    <xf numFmtId="0" fontId="4" fillId="55" borderId="77" applyNumberFormat="0" applyProtection="0">
      <alignment horizontal="left" vertical="center" indent="1"/>
    </xf>
    <xf numFmtId="0" fontId="4" fillId="69" borderId="77" applyNumberFormat="0" applyProtection="0">
      <alignment horizontal="left" vertical="top" indent="1"/>
    </xf>
    <xf numFmtId="0" fontId="62" fillId="77" borderId="53" applyNumberFormat="0" applyAlignment="0" applyProtection="0"/>
    <xf numFmtId="0" fontId="62" fillId="77" borderId="53" applyNumberFormat="0" applyAlignment="0" applyProtection="0"/>
    <xf numFmtId="4" fontId="37" fillId="54" borderId="77" applyNumberFormat="0" applyProtection="0">
      <alignment vertical="center"/>
    </xf>
    <xf numFmtId="0" fontId="60" fillId="79" borderId="28" applyNumberFormat="0" applyAlignment="0" applyProtection="0"/>
    <xf numFmtId="0" fontId="60" fillId="79" borderId="28" applyNumberFormat="0" applyAlignment="0" applyProtection="0"/>
    <xf numFmtId="4" fontId="39" fillId="82" borderId="77" applyNumberFormat="0" applyProtection="0">
      <alignment vertical="center"/>
    </xf>
    <xf numFmtId="4" fontId="39" fillId="82" borderId="77" applyNumberFormat="0" applyProtection="0">
      <alignment vertical="center"/>
    </xf>
    <xf numFmtId="4" fontId="43" fillId="85" borderId="77" applyNumberFormat="0" applyProtection="0">
      <alignment horizontal="right" vertical="center"/>
    </xf>
    <xf numFmtId="4" fontId="25" fillId="83" borderId="28" applyNumberFormat="0" applyProtection="0">
      <alignment horizontal="left" vertical="center" indent="1"/>
    </xf>
    <xf numFmtId="4" fontId="25" fillId="98" borderId="35" applyNumberFormat="0" applyProtection="0">
      <alignment horizontal="left" vertical="center" indent="1"/>
    </xf>
    <xf numFmtId="0" fontId="25" fillId="104" borderId="28" applyNumberFormat="0" applyProtection="0">
      <alignment horizontal="left" vertical="center" indent="1"/>
    </xf>
    <xf numFmtId="4" fontId="43" fillId="57" borderId="73" applyNumberFormat="0" applyProtection="0">
      <alignment horizontal="right" vertical="center"/>
    </xf>
    <xf numFmtId="0" fontId="25" fillId="48" borderId="28" applyNumberFormat="0" applyFont="0" applyAlignment="0" applyProtection="0"/>
    <xf numFmtId="4" fontId="36" fillId="54" borderId="77" applyNumberFormat="0" applyProtection="0">
      <alignment vertical="center"/>
    </xf>
    <xf numFmtId="4" fontId="25" fillId="82" borderId="28" applyNumberFormat="0" applyProtection="0">
      <alignment vertical="center"/>
    </xf>
    <xf numFmtId="4" fontId="86" fillId="54" borderId="28" applyNumberFormat="0" applyProtection="0">
      <alignment vertical="center"/>
    </xf>
    <xf numFmtId="4" fontId="39" fillId="54" borderId="77" applyNumberFormat="0" applyProtection="0">
      <alignment horizontal="left" vertical="center" indent="1"/>
    </xf>
    <xf numFmtId="4" fontId="43" fillId="54" borderId="73" applyNumberFormat="0" applyProtection="0">
      <alignment horizontal="left" vertical="center" indent="1"/>
    </xf>
    <xf numFmtId="0" fontId="138" fillId="116" borderId="82" applyNumberFormat="0" applyAlignment="0" applyProtection="0"/>
    <xf numFmtId="0" fontId="138" fillId="116" borderId="82" applyNumberFormat="0" applyAlignment="0" applyProtection="0"/>
    <xf numFmtId="4" fontId="25" fillId="83" borderId="28" applyNumberFormat="0" applyProtection="0">
      <alignment horizontal="left" vertical="center" indent="1"/>
    </xf>
    <xf numFmtId="0" fontId="39" fillId="54" borderId="77" applyNumberFormat="0" applyProtection="0">
      <alignment horizontal="left" vertical="top" indent="1"/>
    </xf>
    <xf numFmtId="4" fontId="25" fillId="85" borderId="28" applyNumberFormat="0" applyProtection="0">
      <alignment horizontal="right" vertical="center"/>
    </xf>
    <xf numFmtId="4" fontId="25" fillId="82" borderId="28" applyNumberFormat="0" applyProtection="0">
      <alignment vertical="center"/>
    </xf>
    <xf numFmtId="4" fontId="43" fillId="88" borderId="77" applyNumberFormat="0" applyProtection="0">
      <alignment horizontal="right" vertical="center"/>
    </xf>
    <xf numFmtId="4" fontId="43" fillId="61" borderId="73"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2" borderId="28" applyNumberFormat="0" applyProtection="0">
      <alignment horizontal="right" vertical="center"/>
    </xf>
    <xf numFmtId="4" fontId="43" fillId="94" borderId="77" applyNumberFormat="0" applyProtection="0">
      <alignment horizontal="right" vertical="center"/>
    </xf>
    <xf numFmtId="4" fontId="43" fillId="102" borderId="77" applyNumberFormat="0" applyProtection="0">
      <alignment horizontal="right" vertical="center"/>
    </xf>
    <xf numFmtId="4" fontId="25" fillId="102" borderId="28" applyNumberFormat="0" applyProtection="0">
      <alignment horizontal="right" vertical="center"/>
    </xf>
    <xf numFmtId="4" fontId="25" fillId="85" borderId="28" applyNumberFormat="0" applyProtection="0">
      <alignment horizontal="right" vertical="center"/>
    </xf>
    <xf numFmtId="0" fontId="25" fillId="101" borderId="28" applyNumberFormat="0" applyProtection="0">
      <alignment horizontal="left" vertical="center" indent="1"/>
    </xf>
    <xf numFmtId="0" fontId="4" fillId="69" borderId="77" applyNumberFormat="0" applyProtection="0">
      <alignment horizontal="left" vertical="top" indent="1"/>
    </xf>
    <xf numFmtId="0" fontId="4" fillId="106" borderId="73" applyNumberFormat="0" applyProtection="0">
      <alignment horizontal="left" vertical="center" indent="1"/>
    </xf>
    <xf numFmtId="4" fontId="25" fillId="95" borderId="28" applyNumberFormat="0" applyProtection="0">
      <alignment horizontal="right" vertical="center"/>
    </xf>
    <xf numFmtId="4" fontId="43" fillId="87" borderId="77" applyNumberFormat="0" applyProtection="0">
      <alignment horizontal="right" vertical="center"/>
    </xf>
    <xf numFmtId="4" fontId="4" fillId="71" borderId="35" applyNumberFormat="0" applyProtection="0">
      <alignment horizontal="left" vertical="center" indent="1"/>
    </xf>
    <xf numFmtId="0" fontId="25" fillId="70" borderId="57" applyNumberFormat="0">
      <protection locked="0"/>
    </xf>
    <xf numFmtId="0" fontId="4" fillId="55" borderId="77" applyNumberFormat="0" applyProtection="0">
      <alignment horizontal="left" vertical="top" indent="1"/>
    </xf>
    <xf numFmtId="4" fontId="91" fillId="101" borderId="77"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0" fontId="25" fillId="105" borderId="28" applyNumberFormat="0" applyProtection="0">
      <alignment horizontal="left" vertical="center" indent="1"/>
    </xf>
    <xf numFmtId="4" fontId="25" fillId="102" borderId="35" applyNumberFormat="0" applyProtection="0">
      <alignment horizontal="left" vertical="center" indent="1"/>
    </xf>
    <xf numFmtId="0" fontId="4" fillId="103" borderId="73" applyNumberFormat="0" applyProtection="0">
      <alignment horizontal="left" vertical="center" indent="1"/>
    </xf>
    <xf numFmtId="0" fontId="25" fillId="101" borderId="28" applyNumberFormat="0" applyProtection="0">
      <alignment horizontal="left" vertical="center" indent="1"/>
    </xf>
    <xf numFmtId="0" fontId="4" fillId="106" borderId="73" applyNumberFormat="0" applyProtection="0">
      <alignment horizontal="left" vertical="center" indent="1"/>
    </xf>
    <xf numFmtId="0" fontId="25" fillId="71" borderId="77" applyNumberFormat="0" applyProtection="0">
      <alignment horizontal="left" vertical="top" indent="1"/>
    </xf>
    <xf numFmtId="4" fontId="85" fillId="101" borderId="77" applyNumberFormat="0" applyProtection="0">
      <alignment horizontal="right" vertical="center"/>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 fillId="71" borderId="35" applyNumberFormat="0" applyProtection="0">
      <alignment horizontal="left" vertical="center" indent="1"/>
    </xf>
    <xf numFmtId="0" fontId="25" fillId="102" borderId="77" applyNumberFormat="0" applyProtection="0">
      <alignment horizontal="left" vertical="top" indent="1"/>
    </xf>
    <xf numFmtId="4" fontId="43" fillId="102" borderId="77" applyNumberFormat="0" applyProtection="0">
      <alignment horizontal="left" vertical="center" indent="1"/>
    </xf>
    <xf numFmtId="4" fontId="25" fillId="0" borderId="28" applyNumberFormat="0" applyProtection="0">
      <alignment horizontal="right" vertical="center"/>
    </xf>
    <xf numFmtId="0" fontId="39" fillId="54" borderId="77" applyNumberFormat="0" applyProtection="0">
      <alignment horizontal="left" vertical="top" indent="1"/>
    </xf>
    <xf numFmtId="0" fontId="4" fillId="69" borderId="77" applyNumberFormat="0" applyProtection="0">
      <alignment horizontal="left" vertical="top" indent="1"/>
    </xf>
    <xf numFmtId="0" fontId="25" fillId="107"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4" fontId="25" fillId="101" borderId="35" applyNumberFormat="0" applyProtection="0">
      <alignment horizontal="left" vertical="center" indent="1"/>
    </xf>
    <xf numFmtId="4" fontId="25" fillId="102" borderId="28" applyNumberFormat="0" applyProtection="0">
      <alignment horizontal="right" vertical="center"/>
    </xf>
    <xf numFmtId="4" fontId="38" fillId="69" borderId="77" applyNumberFormat="0" applyProtection="0">
      <alignment vertical="center"/>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5"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25" fillId="86" borderId="28" applyNumberFormat="0" applyProtection="0">
      <alignment horizontal="right" vertical="center"/>
    </xf>
    <xf numFmtId="4" fontId="25" fillId="54" borderId="28" applyNumberFormat="0" applyProtection="0">
      <alignment horizontal="left" vertical="center" indent="1"/>
    </xf>
    <xf numFmtId="4" fontId="25" fillId="82" borderId="28" applyNumberFormat="0" applyProtection="0">
      <alignment vertical="center"/>
    </xf>
    <xf numFmtId="0" fontId="25" fillId="48" borderId="28" applyNumberFormat="0" applyFont="0" applyAlignment="0" applyProtection="0"/>
    <xf numFmtId="4" fontId="43" fillId="102" borderId="77" applyNumberFormat="0" applyProtection="0">
      <alignment horizontal="left" vertical="center" indent="1"/>
    </xf>
    <xf numFmtId="0" fontId="25" fillId="73" borderId="80"/>
    <xf numFmtId="4" fontId="25" fillId="86" borderId="28" applyNumberFormat="0" applyProtection="0">
      <alignment horizontal="right" vertical="center"/>
    </xf>
    <xf numFmtId="4" fontId="25" fillId="86" borderId="28" applyNumberFormat="0" applyProtection="0">
      <alignment horizontal="right" vertical="center"/>
    </xf>
    <xf numFmtId="4" fontId="25" fillId="82" borderId="28" applyNumberFormat="0" applyProtection="0">
      <alignment vertical="center"/>
    </xf>
    <xf numFmtId="4" fontId="43" fillId="72" borderId="73" applyNumberFormat="0" applyProtection="0">
      <alignment vertical="center"/>
    </xf>
    <xf numFmtId="4" fontId="85" fillId="72" borderId="73" applyNumberFormat="0" applyProtection="0">
      <alignment vertical="center"/>
    </xf>
    <xf numFmtId="4" fontId="43" fillId="72" borderId="73" applyNumberFormat="0" applyProtection="0">
      <alignment horizontal="left" vertical="center" indent="1"/>
    </xf>
    <xf numFmtId="4" fontId="43" fillId="0" borderId="77" applyNumberFormat="0" applyProtection="0">
      <alignment horizontal="left" vertical="center" indent="1"/>
    </xf>
    <xf numFmtId="4" fontId="43" fillId="0" borderId="77" applyNumberFormat="0" applyProtection="0">
      <alignment horizontal="left" vertical="center" indent="1"/>
    </xf>
    <xf numFmtId="0" fontId="4" fillId="0" borderId="73" applyNumberFormat="0" applyProtection="0">
      <alignment horizontal="left" vertical="center" indent="1"/>
    </xf>
    <xf numFmtId="0" fontId="25" fillId="73" borderId="80"/>
    <xf numFmtId="0" fontId="25" fillId="105" borderId="28" applyNumberFormat="0" applyProtection="0">
      <alignment horizontal="left" vertical="center" indent="1"/>
    </xf>
    <xf numFmtId="0" fontId="25" fillId="105" borderId="28" applyNumberFormat="0" applyProtection="0">
      <alignment horizontal="left" vertical="center" indent="1"/>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6" borderId="28" applyNumberFormat="0" applyProtection="0">
      <alignment horizontal="right" vertical="center"/>
    </xf>
    <xf numFmtId="4" fontId="25" fillId="90" borderId="28" applyNumberFormat="0" applyProtection="0">
      <alignment horizontal="right" vertical="center"/>
    </xf>
    <xf numFmtId="4" fontId="43" fillId="72" borderId="73"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4" fontId="25" fillId="102" borderId="35" applyNumberFormat="0" applyProtection="0">
      <alignment horizontal="left" vertical="center" indent="1"/>
    </xf>
    <xf numFmtId="4" fontId="25" fillId="101" borderId="35" applyNumberFormat="0" applyProtection="0">
      <alignment horizontal="left" vertical="center" indent="1"/>
    </xf>
    <xf numFmtId="4" fontId="25" fillId="85" borderId="28" applyNumberFormat="0" applyProtection="0">
      <alignment horizontal="right" vertical="center"/>
    </xf>
    <xf numFmtId="0" fontId="4" fillId="84" borderId="73" applyNumberFormat="0" applyProtection="0">
      <alignment horizontal="left" vertical="center" indent="1"/>
    </xf>
    <xf numFmtId="8" fontId="4" fillId="0" borderId="71" applyFont="0" applyFill="0" applyBorder="0" applyProtection="0">
      <alignment horizontal="right"/>
    </xf>
    <xf numFmtId="0" fontId="4" fillId="84" borderId="73" applyNumberFormat="0" applyProtection="0">
      <alignment horizontal="left" vertical="center" indent="1"/>
    </xf>
    <xf numFmtId="4" fontId="25" fillId="82" borderId="28" applyNumberFormat="0" applyProtection="0">
      <alignment vertical="center"/>
    </xf>
    <xf numFmtId="4" fontId="25" fillId="82" borderId="28" applyNumberFormat="0" applyProtection="0">
      <alignment vertical="center"/>
    </xf>
    <xf numFmtId="4" fontId="39" fillId="82" borderId="77" applyNumberFormat="0" applyProtection="0">
      <alignment vertical="center"/>
    </xf>
    <xf numFmtId="4" fontId="25" fillId="90" borderId="28" applyNumberFormat="0" applyProtection="0">
      <alignment horizontal="righ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54" borderId="28" applyNumberFormat="0" applyProtection="0">
      <alignment horizontal="left" vertical="center" indent="1"/>
    </xf>
    <xf numFmtId="4" fontId="25" fillId="83" borderId="28" applyNumberFormat="0" applyProtection="0">
      <alignment horizontal="left" vertical="center" indent="1"/>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5"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49" fillId="69" borderId="77" applyNumberFormat="0" applyProtection="0">
      <alignment horizontal="right" vertical="center"/>
    </xf>
    <xf numFmtId="4" fontId="48" fillId="68" borderId="79" applyNumberFormat="0" applyProtection="0">
      <alignment horizontal="left" vertical="center" indent="1"/>
    </xf>
    <xf numFmtId="4" fontId="43" fillId="102" borderId="77" applyNumberFormat="0" applyProtection="0">
      <alignment horizontal="left" vertical="center" indent="1"/>
    </xf>
    <xf numFmtId="0" fontId="4" fillId="55" borderId="77" applyNumberFormat="0" applyProtection="0">
      <alignment horizontal="left" vertical="top" indent="1"/>
    </xf>
    <xf numFmtId="0" fontId="43" fillId="68" borderId="77" applyNumberFormat="0" applyProtection="0">
      <alignment horizontal="left" vertical="top" indent="1"/>
    </xf>
    <xf numFmtId="4" fontId="36" fillId="66" borderId="77" applyNumberFormat="0" applyProtection="0">
      <alignment horizontal="left" vertical="center" indent="1"/>
    </xf>
    <xf numFmtId="4" fontId="44" fillId="69" borderId="77"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71"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105" borderId="28"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2"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7" borderId="28"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7"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1" borderId="28"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101"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center" indent="1"/>
    </xf>
    <xf numFmtId="4" fontId="43" fillId="100" borderId="36" applyNumberFormat="0" applyProtection="0">
      <alignment horizontal="left" vertical="center" indent="1"/>
    </xf>
    <xf numFmtId="4" fontId="38" fillId="64" borderId="77" applyNumberFormat="0" applyProtection="0">
      <alignment horizontal="right" vertical="center"/>
    </xf>
    <xf numFmtId="4" fontId="38" fillId="63" borderId="77" applyNumberFormat="0" applyProtection="0">
      <alignment horizontal="right" vertical="center"/>
    </xf>
    <xf numFmtId="4" fontId="25" fillId="83" borderId="28" applyNumberFormat="0" applyProtection="0">
      <alignment horizontal="left" vertical="center" indent="1"/>
    </xf>
    <xf numFmtId="4" fontId="38" fillId="59" borderId="77" applyNumberFormat="0" applyProtection="0">
      <alignment horizontal="right" vertical="center"/>
    </xf>
    <xf numFmtId="4" fontId="38" fillId="61" borderId="77" applyNumberFormat="0" applyProtection="0">
      <alignment horizontal="right" vertical="center"/>
    </xf>
    <xf numFmtId="4" fontId="43" fillId="101" borderId="77" applyNumberFormat="0" applyProtection="0">
      <alignment horizontal="right" vertical="center"/>
    </xf>
    <xf numFmtId="4" fontId="25" fillId="0" borderId="28"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2" borderId="77" applyNumberFormat="0" applyProtection="0">
      <alignment horizontal="left" vertical="center" indent="1"/>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38" fillId="57" borderId="77" applyNumberFormat="0" applyProtection="0">
      <alignment horizontal="right" vertical="center"/>
    </xf>
    <xf numFmtId="4" fontId="38" fillId="56" borderId="77" applyNumberFormat="0" applyProtection="0">
      <alignment horizontal="right" vertical="center"/>
    </xf>
    <xf numFmtId="4" fontId="36" fillId="54" borderId="77" applyNumberFormat="0" applyProtection="0">
      <alignment vertical="center"/>
    </xf>
    <xf numFmtId="4" fontId="25" fillId="0" borderId="28" applyNumberFormat="0" applyProtection="0">
      <alignment horizontal="right" vertical="center"/>
    </xf>
    <xf numFmtId="4" fontId="25" fillId="0" borderId="28" applyNumberFormat="0" applyProtection="0">
      <alignment horizontal="right" vertical="center"/>
    </xf>
    <xf numFmtId="0" fontId="25" fillId="73" borderId="80"/>
    <xf numFmtId="0" fontId="4" fillId="4" borderId="73"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4" fontId="25" fillId="98" borderId="35" applyNumberFormat="0" applyProtection="0">
      <alignment horizontal="left" vertical="center" indent="1"/>
    </xf>
    <xf numFmtId="4" fontId="25" fillId="101" borderId="35" applyNumberFormat="0" applyProtection="0">
      <alignment horizontal="left" vertical="center" indent="1"/>
    </xf>
    <xf numFmtId="0" fontId="4" fillId="4" borderId="73" applyNumberFormat="0" applyProtection="0">
      <alignment horizontal="left" vertical="center" indent="1"/>
    </xf>
    <xf numFmtId="4" fontId="43" fillId="95" borderId="77" applyNumberFormat="0" applyProtection="0">
      <alignment horizontal="right" vertical="center"/>
    </xf>
    <xf numFmtId="0" fontId="4" fillId="106" borderId="73" applyNumberFormat="0" applyProtection="0">
      <alignment horizontal="left" vertical="center" indent="1"/>
    </xf>
    <xf numFmtId="4" fontId="43" fillId="95" borderId="77" applyNumberFormat="0" applyProtection="0">
      <alignment horizontal="right" vertical="center"/>
    </xf>
    <xf numFmtId="0" fontId="4" fillId="4" borderId="73" applyNumberFormat="0" applyProtection="0">
      <alignment horizontal="left" vertical="center" indent="1"/>
    </xf>
    <xf numFmtId="0" fontId="25" fillId="107" borderId="77" applyNumberFormat="0" applyProtection="0">
      <alignment horizontal="left" vertical="top" indent="1"/>
    </xf>
    <xf numFmtId="4" fontId="43" fillId="63" borderId="73" applyNumberFormat="0" applyProtection="0">
      <alignment horizontal="right" vertical="center"/>
    </xf>
    <xf numFmtId="0" fontId="25" fillId="102" borderId="77" applyNumberFormat="0" applyProtection="0">
      <alignment horizontal="left" vertical="top" indent="1"/>
    </xf>
    <xf numFmtId="4" fontId="38" fillId="69" borderId="77" applyNumberFormat="0" applyProtection="0">
      <alignment vertical="center"/>
    </xf>
    <xf numFmtId="0" fontId="25" fillId="102" borderId="77" applyNumberFormat="0" applyProtection="0">
      <alignment horizontal="left" vertical="top" indent="1"/>
    </xf>
    <xf numFmtId="4" fontId="25" fillId="102" borderId="35" applyNumberFormat="0" applyProtection="0">
      <alignment horizontal="left" vertical="center" indent="1"/>
    </xf>
    <xf numFmtId="4" fontId="36" fillId="66" borderId="77" applyNumberFormat="0" applyProtection="0">
      <alignment horizontal="left" vertical="center" indent="1"/>
    </xf>
    <xf numFmtId="0" fontId="4" fillId="69" borderId="77"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4" fillId="69" borderId="77" applyNumberFormat="0" applyProtection="0">
      <alignment horizontal="left" vertical="top" indent="1"/>
    </xf>
    <xf numFmtId="4" fontId="25" fillId="102" borderId="28" applyNumberFormat="0" applyProtection="0">
      <alignment horizontal="right" vertical="center"/>
    </xf>
    <xf numFmtId="0" fontId="25" fillId="105" borderId="28" applyNumberFormat="0" applyProtection="0">
      <alignment horizontal="left" vertical="center" indent="1"/>
    </xf>
    <xf numFmtId="0" fontId="124" fillId="104" borderId="82" applyNumberFormat="0" applyAlignment="0" applyProtection="0"/>
    <xf numFmtId="4" fontId="43" fillId="101" borderId="77" applyNumberFormat="0" applyProtection="0">
      <alignment horizontal="right" vertical="center"/>
    </xf>
    <xf numFmtId="4" fontId="39" fillId="54" borderId="77"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0" fontId="4" fillId="106" borderId="73" applyNumberFormat="0" applyProtection="0">
      <alignment horizontal="left" vertical="center" indent="1"/>
    </xf>
    <xf numFmtId="0" fontId="4" fillId="84" borderId="73" applyNumberFormat="0" applyProtection="0">
      <alignment horizontal="left" vertical="center" indent="1"/>
    </xf>
    <xf numFmtId="0" fontId="25" fillId="105" borderId="28" applyNumberFormat="0" applyProtection="0">
      <alignment horizontal="left" vertical="center" indent="1"/>
    </xf>
    <xf numFmtId="0" fontId="39" fillId="54" borderId="77" applyNumberFormat="0" applyProtection="0">
      <alignment horizontal="left" vertical="top" indent="1"/>
    </xf>
    <xf numFmtId="4" fontId="25" fillId="83" borderId="28" applyNumberFormat="0" applyProtection="0">
      <alignment horizontal="left" vertical="center" indent="1"/>
    </xf>
    <xf numFmtId="4" fontId="85" fillId="72" borderId="77" applyNumberFormat="0" applyProtection="0">
      <alignment vertical="center"/>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96" borderId="28" applyNumberFormat="0" applyProtection="0">
      <alignment horizontal="right" vertical="center"/>
    </xf>
    <xf numFmtId="0" fontId="84" fillId="0" borderId="9">
      <alignment horizontal="center"/>
    </xf>
    <xf numFmtId="0" fontId="25" fillId="105" borderId="28" applyNumberFormat="0" applyProtection="0">
      <alignment horizontal="left" vertical="center" indent="1"/>
    </xf>
    <xf numFmtId="4" fontId="25" fillId="101" borderId="35" applyNumberFormat="0" applyProtection="0">
      <alignment horizontal="left" vertical="center" indent="1"/>
    </xf>
    <xf numFmtId="4" fontId="116" fillId="54" borderId="77" applyNumberFormat="0" applyProtection="0">
      <alignment vertical="center"/>
    </xf>
    <xf numFmtId="0" fontId="4" fillId="84" borderId="73" applyNumberFormat="0" applyProtection="0">
      <alignment horizontal="left" vertical="center" indent="1"/>
    </xf>
    <xf numFmtId="4" fontId="91" fillId="101" borderId="77" applyNumberFormat="0" applyProtection="0">
      <alignment horizontal="right" vertical="center"/>
    </xf>
    <xf numFmtId="0" fontId="4" fillId="84" borderId="73" applyNumberFormat="0" applyProtection="0">
      <alignment horizontal="left" vertical="center" indent="1"/>
    </xf>
    <xf numFmtId="4" fontId="116" fillId="54" borderId="77" applyNumberFormat="0" applyProtection="0">
      <alignment vertical="center"/>
    </xf>
    <xf numFmtId="4" fontId="39" fillId="54" borderId="77" applyNumberFormat="0" applyProtection="0">
      <alignment horizontal="left" vertical="center" indent="1"/>
    </xf>
    <xf numFmtId="4" fontId="38" fillId="66" borderId="77" applyNumberFormat="0" applyProtection="0">
      <alignment horizontal="right" vertical="center"/>
    </xf>
    <xf numFmtId="4" fontId="25" fillId="101" borderId="35" applyNumberFormat="0" applyProtection="0">
      <alignment horizontal="left" vertical="center" indent="1"/>
    </xf>
    <xf numFmtId="0" fontId="25" fillId="101" borderId="28" applyNumberFormat="0" applyProtection="0">
      <alignment horizontal="left" vertical="center" indent="1"/>
    </xf>
    <xf numFmtId="4" fontId="25" fillId="96" borderId="28" applyNumberFormat="0" applyProtection="0">
      <alignment horizontal="right" vertical="center"/>
    </xf>
    <xf numFmtId="0" fontId="4" fillId="68" borderId="77" applyNumberFormat="0" applyProtection="0">
      <alignment horizontal="left" vertical="top" indent="1"/>
    </xf>
    <xf numFmtId="4" fontId="25" fillId="102" borderId="35" applyNumberFormat="0" applyProtection="0">
      <alignment horizontal="left" vertical="center" indent="1"/>
    </xf>
    <xf numFmtId="4" fontId="43" fillId="102" borderId="77" applyNumberFormat="0" applyProtection="0">
      <alignment horizontal="right" vertical="center"/>
    </xf>
    <xf numFmtId="0" fontId="25" fillId="102" borderId="77" applyNumberFormat="0" applyProtection="0">
      <alignment horizontal="left" vertical="top" indent="1"/>
    </xf>
    <xf numFmtId="4" fontId="25" fillId="101" borderId="35" applyNumberFormat="0" applyProtection="0">
      <alignment horizontal="left" vertical="center" indent="1"/>
    </xf>
    <xf numFmtId="0" fontId="4" fillId="66" borderId="77" applyNumberFormat="0" applyProtection="0">
      <alignment horizontal="left" vertical="top" indent="1"/>
    </xf>
    <xf numFmtId="4" fontId="43" fillId="54" borderId="73" applyNumberFormat="0" applyProtection="0">
      <alignment vertical="center"/>
    </xf>
    <xf numFmtId="0" fontId="4" fillId="69" borderId="77" applyNumberFormat="0" applyProtection="0">
      <alignment horizontal="left" vertical="center" indent="1"/>
    </xf>
    <xf numFmtId="0" fontId="4" fillId="84" borderId="73" applyNumberFormat="0" applyProtection="0">
      <alignment horizontal="left" vertical="center" indent="1"/>
    </xf>
    <xf numFmtId="0" fontId="4" fillId="106" borderId="73" applyNumberFormat="0" applyProtection="0">
      <alignment horizontal="left" vertical="center" indent="1"/>
    </xf>
    <xf numFmtId="0" fontId="4" fillId="69" borderId="77" applyNumberFormat="0" applyProtection="0">
      <alignment horizontal="left" vertical="top" indent="1"/>
    </xf>
    <xf numFmtId="4" fontId="25" fillId="83" borderId="28" applyNumberFormat="0" applyProtection="0">
      <alignment horizontal="left" vertical="center" indent="1"/>
    </xf>
    <xf numFmtId="4" fontId="85" fillId="101" borderId="77" applyNumberFormat="0" applyProtection="0">
      <alignment horizontal="right" vertical="center"/>
    </xf>
    <xf numFmtId="4" fontId="25" fillId="83" borderId="28" applyNumberFormat="0" applyProtection="0">
      <alignment horizontal="left" vertical="center" indent="1"/>
    </xf>
    <xf numFmtId="0" fontId="4" fillId="68" borderId="77" applyNumberFormat="0" applyProtection="0">
      <alignment horizontal="left" vertical="center" indent="1"/>
    </xf>
    <xf numFmtId="0" fontId="25" fillId="73" borderId="80"/>
    <xf numFmtId="0" fontId="25" fillId="105" borderId="28" applyNumberFormat="0" applyProtection="0">
      <alignment horizontal="left" vertical="center" indent="1"/>
    </xf>
    <xf numFmtId="4" fontId="25" fillId="102" borderId="28" applyNumberFormat="0" applyProtection="0">
      <alignment horizontal="right" vertical="center"/>
    </xf>
    <xf numFmtId="4" fontId="25" fillId="102" borderId="35" applyNumberFormat="0" applyProtection="0">
      <alignment horizontal="left" vertical="center" indent="1"/>
    </xf>
    <xf numFmtId="0" fontId="25" fillId="105" borderId="28" applyNumberFormat="0" applyProtection="0">
      <alignment horizontal="left" vertical="center" indent="1"/>
    </xf>
    <xf numFmtId="0" fontId="25" fillId="101" borderId="77" applyNumberFormat="0" applyProtection="0">
      <alignment horizontal="left" vertical="top" indent="1"/>
    </xf>
    <xf numFmtId="0" fontId="4" fillId="55" borderId="77" applyNumberFormat="0" applyProtection="0">
      <alignment horizontal="left" vertical="top" indent="1"/>
    </xf>
    <xf numFmtId="4" fontId="43" fillId="102" borderId="77" applyNumberFormat="0" applyProtection="0">
      <alignment horizontal="right" vertical="center"/>
    </xf>
    <xf numFmtId="0" fontId="4" fillId="106" borderId="73" applyNumberFormat="0" applyProtection="0">
      <alignment horizontal="left" vertical="center" indent="1"/>
    </xf>
    <xf numFmtId="0" fontId="25" fillId="105" borderId="28" applyNumberFormat="0" applyProtection="0">
      <alignment horizontal="left" vertical="center" indent="1"/>
    </xf>
    <xf numFmtId="4" fontId="25" fillId="101" borderId="35" applyNumberFormat="0" applyProtection="0">
      <alignment horizontal="left" vertical="center" indent="1"/>
    </xf>
    <xf numFmtId="0" fontId="25" fillId="105" borderId="28" applyNumberFormat="0" applyProtection="0">
      <alignment horizontal="left" vertical="center" indent="1"/>
    </xf>
    <xf numFmtId="4" fontId="25" fillId="101" borderId="35" applyNumberFormat="0" applyProtection="0">
      <alignment horizontal="left" vertical="center" indent="1"/>
    </xf>
    <xf numFmtId="0" fontId="4" fillId="106" borderId="73" applyNumberFormat="0" applyProtection="0">
      <alignment horizontal="left" vertical="center" indent="1"/>
    </xf>
    <xf numFmtId="4" fontId="85" fillId="72" borderId="77" applyNumberFormat="0" applyProtection="0">
      <alignment vertical="center"/>
    </xf>
    <xf numFmtId="0" fontId="39" fillId="54" borderId="77" applyNumberFormat="0" applyProtection="0">
      <alignment horizontal="left" vertical="top" indent="1"/>
    </xf>
    <xf numFmtId="4" fontId="25" fillId="83" borderId="28"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25" fillId="71" borderId="77" applyNumberFormat="0" applyProtection="0">
      <alignment horizontal="left" vertical="top" indent="1"/>
    </xf>
    <xf numFmtId="4" fontId="4" fillId="71" borderId="35" applyNumberFormat="0" applyProtection="0">
      <alignment horizontal="left" vertical="center" indent="1"/>
    </xf>
    <xf numFmtId="0" fontId="25" fillId="104" borderId="28" applyNumberFormat="0" applyProtection="0">
      <alignment horizontal="left" vertical="center" indent="1"/>
    </xf>
    <xf numFmtId="4" fontId="43" fillId="100" borderId="36" applyNumberFormat="0" applyProtection="0">
      <alignment horizontal="left" vertical="center" indent="1"/>
    </xf>
    <xf numFmtId="4" fontId="25" fillId="96" borderId="28" applyNumberFormat="0" applyProtection="0">
      <alignment horizontal="right" vertical="center"/>
    </xf>
    <xf numFmtId="0" fontId="25" fillId="104" borderId="28" applyNumberFormat="0" applyProtection="0">
      <alignment horizontal="left" vertical="center" indent="1"/>
    </xf>
    <xf numFmtId="4" fontId="38" fillId="62" borderId="77" applyNumberFormat="0" applyProtection="0">
      <alignment horizontal="right" vertical="center"/>
    </xf>
    <xf numFmtId="4" fontId="25" fillId="98" borderId="35" applyNumberFormat="0" applyProtection="0">
      <alignment horizontal="left" vertical="center" indent="1"/>
    </xf>
    <xf numFmtId="0" fontId="25" fillId="104" borderId="28" applyNumberFormat="0" applyProtection="0">
      <alignment horizontal="left" vertical="center" indent="1"/>
    </xf>
    <xf numFmtId="4" fontId="4" fillId="71"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4" fillId="71" borderId="35" applyNumberFormat="0" applyProtection="0">
      <alignment horizontal="left" vertical="center" indent="1"/>
    </xf>
    <xf numFmtId="0" fontId="25" fillId="104" borderId="28" applyNumberFormat="0" applyProtection="0">
      <alignment horizontal="left" vertical="center" indent="1"/>
    </xf>
    <xf numFmtId="4" fontId="116" fillId="54" borderId="77" applyNumberFormat="0" applyProtection="0">
      <alignment vertical="center"/>
    </xf>
    <xf numFmtId="4" fontId="25" fillId="96" borderId="28" applyNumberFormat="0" applyProtection="0">
      <alignment horizontal="right" vertical="center"/>
    </xf>
    <xf numFmtId="4" fontId="43" fillId="103" borderId="73" applyNumberFormat="0" applyProtection="0">
      <alignment horizontal="left" vertical="center" indent="1"/>
    </xf>
    <xf numFmtId="4" fontId="43" fillId="103" borderId="73" applyNumberFormat="0" applyProtection="0">
      <alignment horizontal="left" vertical="center" indent="1"/>
    </xf>
    <xf numFmtId="4" fontId="25" fillId="102" borderId="35" applyNumberFormat="0" applyProtection="0">
      <alignment horizontal="left" vertical="center" indent="1"/>
    </xf>
    <xf numFmtId="4" fontId="92" fillId="70" borderId="28" applyNumberFormat="0" applyProtection="0">
      <alignment horizontal="right" vertical="center"/>
    </xf>
    <xf numFmtId="4" fontId="25" fillId="102" borderId="35" applyNumberFormat="0" applyProtection="0">
      <alignment horizontal="left" vertical="center" indent="1"/>
    </xf>
    <xf numFmtId="0" fontId="4" fillId="103" borderId="73" applyNumberFormat="0" applyProtection="0">
      <alignment horizontal="left" vertical="center" indent="1"/>
    </xf>
    <xf numFmtId="0" fontId="25" fillId="104" borderId="28" applyNumberFormat="0" applyProtection="0">
      <alignment horizontal="left" vertical="center" indent="1"/>
    </xf>
    <xf numFmtId="4" fontId="91" fillId="100" borderId="73" applyNumberFormat="0" applyProtection="0">
      <alignment horizontal="right" vertical="center"/>
    </xf>
    <xf numFmtId="4" fontId="25" fillId="102" borderId="35" applyNumberFormat="0" applyProtection="0">
      <alignment horizontal="left" vertical="center" indent="1"/>
    </xf>
    <xf numFmtId="4" fontId="25" fillId="98" borderId="35" applyNumberFormat="0" applyProtection="0">
      <alignment horizontal="left" vertical="center" indent="1"/>
    </xf>
    <xf numFmtId="0" fontId="25" fillId="104" borderId="28" applyNumberFormat="0" applyProtection="0">
      <alignment horizontal="left" vertical="center" indent="1"/>
    </xf>
    <xf numFmtId="4" fontId="25" fillId="98" borderId="35" applyNumberFormat="0" applyProtection="0">
      <alignment horizontal="left" vertical="center" indent="1"/>
    </xf>
    <xf numFmtId="4" fontId="25" fillId="102" borderId="35"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39" fillId="99" borderId="73" applyNumberFormat="0" applyProtection="0">
      <alignment horizontal="left" vertical="center" indent="1"/>
    </xf>
    <xf numFmtId="4" fontId="25" fillId="102" borderId="35" applyNumberFormat="0" applyProtection="0">
      <alignment horizontal="left" vertical="center" indent="1"/>
    </xf>
    <xf numFmtId="4" fontId="43" fillId="100" borderId="36" applyNumberFormat="0" applyProtection="0">
      <alignment horizontal="left" vertical="center" indent="1"/>
    </xf>
    <xf numFmtId="0" fontId="25" fillId="104" borderId="28" applyNumberFormat="0" applyProtection="0">
      <alignment horizontal="left" vertical="center" indent="1"/>
    </xf>
    <xf numFmtId="4" fontId="25" fillId="96" borderId="28" applyNumberFormat="0" applyProtection="0">
      <alignment horizontal="right" vertical="center"/>
    </xf>
    <xf numFmtId="4" fontId="49" fillId="69" borderId="77" applyNumberFormat="0" applyProtection="0">
      <alignment horizontal="right" vertical="center"/>
    </xf>
    <xf numFmtId="4" fontId="25" fillId="96" borderId="28" applyNumberFormat="0" applyProtection="0">
      <alignment horizontal="right" vertical="center"/>
    </xf>
    <xf numFmtId="4" fontId="43" fillId="103" borderId="73" applyNumberFormat="0" applyProtection="0">
      <alignment horizontal="left" vertical="center" indent="1"/>
    </xf>
    <xf numFmtId="0" fontId="25" fillId="104" borderId="28" applyNumberFormat="0" applyProtection="0">
      <alignment horizontal="left" vertical="center" indent="1"/>
    </xf>
    <xf numFmtId="4" fontId="43" fillId="54" borderId="73" applyNumberFormat="0" applyProtection="0">
      <alignment horizontal="left" vertical="center" indent="1"/>
    </xf>
    <xf numFmtId="4" fontId="25" fillId="96" borderId="28" applyNumberFormat="0" applyProtection="0">
      <alignment horizontal="right" vertical="center"/>
    </xf>
    <xf numFmtId="4" fontId="43" fillId="100" borderId="36" applyNumberFormat="0" applyProtection="0">
      <alignment horizontal="left" vertical="center" indent="1"/>
    </xf>
    <xf numFmtId="4" fontId="49" fillId="69" borderId="77" applyNumberFormat="0" applyProtection="0">
      <alignment horizontal="right" vertical="center"/>
    </xf>
    <xf numFmtId="0" fontId="25" fillId="104" borderId="28" applyNumberFormat="0" applyProtection="0">
      <alignment horizontal="left" vertical="center" indent="1"/>
    </xf>
    <xf numFmtId="0" fontId="25" fillId="73" borderId="80"/>
    <xf numFmtId="4" fontId="43" fillId="97" borderId="73" applyNumberFormat="0" applyProtection="0">
      <alignment horizontal="right" vertical="center"/>
    </xf>
    <xf numFmtId="0" fontId="25" fillId="105" borderId="28" applyNumberFormat="0" applyProtection="0">
      <alignment horizontal="left" vertical="center" indent="1"/>
    </xf>
    <xf numFmtId="0" fontId="25" fillId="73" borderId="80"/>
    <xf numFmtId="4" fontId="43" fillId="96" borderId="77" applyNumberFormat="0" applyProtection="0">
      <alignment horizontal="right" vertical="center"/>
    </xf>
    <xf numFmtId="4" fontId="25" fillId="0" borderId="28" applyNumberFormat="0" applyProtection="0">
      <alignment horizontal="right" vertical="center"/>
    </xf>
    <xf numFmtId="0" fontId="25" fillId="73" borderId="80"/>
    <xf numFmtId="4" fontId="43" fillId="97" borderId="73" applyNumberFormat="0" applyProtection="0">
      <alignment horizontal="right" vertical="center"/>
    </xf>
    <xf numFmtId="4" fontId="43" fillId="96" borderId="77" applyNumberFormat="0" applyProtection="0">
      <alignment horizontal="right" vertical="center"/>
    </xf>
    <xf numFmtId="0" fontId="25" fillId="73" borderId="80"/>
    <xf numFmtId="4" fontId="43" fillId="102" borderId="77"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25" fillId="73" borderId="80"/>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25" fillId="96" borderId="28"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68" borderId="77" applyNumberFormat="0" applyProtection="0">
      <alignment horizontal="left" vertical="top" indent="1"/>
    </xf>
    <xf numFmtId="4" fontId="48" fillId="68" borderId="79"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36" fillId="66" borderId="77" applyNumberFormat="0" applyProtection="0">
      <alignment horizontal="left" vertical="center" indent="1"/>
    </xf>
    <xf numFmtId="4" fontId="25" fillId="94" borderId="28"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3" borderId="80"/>
    <xf numFmtId="0" fontId="4" fillId="69" borderId="77" applyNumberFormat="0" applyProtection="0">
      <alignment horizontal="left" vertical="top" indent="1"/>
    </xf>
    <xf numFmtId="0" fontId="25" fillId="104" borderId="28" applyNumberFormat="0" applyProtection="0">
      <alignment horizontal="left" vertical="center" indent="1"/>
    </xf>
    <xf numFmtId="0" fontId="35" fillId="0" borderId="38" applyNumberFormat="0" applyFill="0" applyAlignment="0" applyProtection="0"/>
    <xf numFmtId="4" fontId="43" fillId="102"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83" borderId="28" applyNumberFormat="0" applyProtection="0">
      <alignment horizontal="left" vertical="center" indent="1"/>
    </xf>
    <xf numFmtId="4" fontId="39" fillId="54" borderId="77" applyNumberFormat="0" applyProtection="0">
      <alignment horizontal="left" vertical="center" indent="1"/>
    </xf>
    <xf numFmtId="4" fontId="85" fillId="72" borderId="77" applyNumberFormat="0" applyProtection="0">
      <alignment vertical="center"/>
    </xf>
    <xf numFmtId="0" fontId="4" fillId="55" borderId="77" applyNumberFormat="0" applyProtection="0">
      <alignment horizontal="left" vertical="top" indent="1"/>
    </xf>
    <xf numFmtId="4" fontId="43" fillId="72" borderId="77" applyNumberFormat="0" applyProtection="0">
      <alignment vertical="center"/>
    </xf>
    <xf numFmtId="0" fontId="4" fillId="55" borderId="77" applyNumberFormat="0" applyProtection="0">
      <alignment horizontal="left" vertical="center" indent="1"/>
    </xf>
    <xf numFmtId="4" fontId="85" fillId="101"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49" fontId="95" fillId="110" borderId="37"/>
    <xf numFmtId="0" fontId="4" fillId="55" borderId="77" applyNumberFormat="0" applyProtection="0">
      <alignment horizontal="left" vertical="top" indent="1"/>
    </xf>
    <xf numFmtId="0" fontId="25" fillId="70" borderId="57" applyNumberFormat="0">
      <protection locked="0"/>
    </xf>
    <xf numFmtId="0" fontId="4" fillId="66" borderId="77" applyNumberFormat="0" applyProtection="0">
      <alignment horizontal="left" vertical="center" indent="1"/>
    </xf>
    <xf numFmtId="0" fontId="4" fillId="55" borderId="77" applyNumberFormat="0" applyProtection="0">
      <alignment horizontal="left" vertical="center" indent="1"/>
    </xf>
    <xf numFmtId="4" fontId="25" fillId="96" borderId="28"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top" indent="1"/>
    </xf>
    <xf numFmtId="4" fontId="25" fillId="83" borderId="28" applyNumberFormat="0" applyProtection="0">
      <alignment horizontal="left" vertical="center" indent="1"/>
    </xf>
    <xf numFmtId="4" fontId="85" fillId="101" borderId="77" applyNumberFormat="0" applyProtection="0">
      <alignment horizontal="right" vertical="center"/>
    </xf>
    <xf numFmtId="4" fontId="25" fillId="83" borderId="28" applyNumberFormat="0" applyProtection="0">
      <alignment horizontal="left" vertical="center" indent="1"/>
    </xf>
    <xf numFmtId="0" fontId="4" fillId="69" borderId="77" applyNumberFormat="0" applyProtection="0">
      <alignment horizontal="left" vertical="top" indent="1"/>
    </xf>
    <xf numFmtId="0" fontId="4" fillId="55" borderId="77" applyNumberFormat="0" applyProtection="0">
      <alignment horizontal="left" vertical="top" indent="1"/>
    </xf>
    <xf numFmtId="4" fontId="43" fillId="0" borderId="77" applyNumberFormat="0" applyProtection="0">
      <alignment horizontal="right" vertical="center"/>
    </xf>
    <xf numFmtId="4" fontId="25" fillId="83" borderId="28" applyNumberFormat="0" applyProtection="0">
      <alignment horizontal="left" vertical="center" indent="1"/>
    </xf>
    <xf numFmtId="0" fontId="4" fillId="4" borderId="73" applyNumberFormat="0" applyProtection="0">
      <alignment horizontal="left" vertical="center" indent="1"/>
    </xf>
    <xf numFmtId="0" fontId="4" fillId="66" borderId="77" applyNumberFormat="0" applyProtection="0">
      <alignment horizontal="left" vertical="top" indent="1"/>
    </xf>
    <xf numFmtId="4" fontId="43" fillId="72" borderId="77" applyNumberFormat="0" applyProtection="0">
      <alignment vertical="center"/>
    </xf>
    <xf numFmtId="4" fontId="43" fillId="102" borderId="77" applyNumberFormat="0" applyProtection="0">
      <alignment horizontal="right" vertical="center"/>
    </xf>
    <xf numFmtId="0" fontId="4" fillId="68" borderId="77" applyNumberFormat="0" applyProtection="0">
      <alignment horizontal="left" vertical="top" indent="1"/>
    </xf>
    <xf numFmtId="4" fontId="43" fillId="72" borderId="73" applyNumberFormat="0" applyProtection="0">
      <alignment horizontal="left" vertical="center" indent="1"/>
    </xf>
    <xf numFmtId="0" fontId="39" fillId="54" borderId="77" applyNumberFormat="0" applyProtection="0">
      <alignment horizontal="left" vertical="top" indent="1"/>
    </xf>
    <xf numFmtId="4" fontId="43" fillId="101" borderId="77" applyNumberFormat="0" applyProtection="0">
      <alignment horizontal="right" vertical="center"/>
    </xf>
    <xf numFmtId="4" fontId="85" fillId="72" borderId="77" applyNumberFormat="0" applyProtection="0">
      <alignment vertical="center"/>
    </xf>
    <xf numFmtId="4" fontId="38" fillId="54" borderId="77" applyNumberFormat="0" applyProtection="0">
      <alignment horizontal="left" vertical="center" indent="1"/>
    </xf>
    <xf numFmtId="0" fontId="4" fillId="0" borderId="73" applyNumberFormat="0" applyProtection="0">
      <alignment horizontal="left" vertical="center" indent="1"/>
    </xf>
    <xf numFmtId="4" fontId="25" fillId="101" borderId="35" applyNumberFormat="0" applyProtection="0">
      <alignment horizontal="left" vertical="center" indent="1"/>
    </xf>
    <xf numFmtId="0" fontId="4" fillId="69" borderId="77" applyNumberFormat="0" applyProtection="0">
      <alignment horizontal="left" vertical="top" indent="1"/>
    </xf>
    <xf numFmtId="4" fontId="91" fillId="101" borderId="77" applyNumberFormat="0" applyProtection="0">
      <alignment horizontal="right" vertical="center"/>
    </xf>
    <xf numFmtId="4" fontId="39" fillId="82" borderId="77" applyNumberFormat="0" applyProtection="0">
      <alignment vertical="center"/>
    </xf>
    <xf numFmtId="4" fontId="116" fillId="54" borderId="77" applyNumberFormat="0" applyProtection="0">
      <alignment vertical="center"/>
    </xf>
    <xf numFmtId="0" fontId="4" fillId="69" borderId="77" applyNumberFormat="0" applyProtection="0">
      <alignment horizontal="left" vertical="top" indent="1"/>
    </xf>
    <xf numFmtId="0" fontId="4" fillId="55" borderId="77" applyNumberFormat="0" applyProtection="0">
      <alignment horizontal="left" vertical="center" indent="1"/>
    </xf>
    <xf numFmtId="4" fontId="25" fillId="82" borderId="28" applyNumberFormat="0" applyProtection="0">
      <alignment vertical="center"/>
    </xf>
    <xf numFmtId="0" fontId="39" fillId="54" borderId="77" applyNumberFormat="0" applyProtection="0">
      <alignment horizontal="left" vertical="top" indent="1"/>
    </xf>
    <xf numFmtId="4" fontId="85" fillId="72" borderId="77" applyNumberFormat="0" applyProtection="0">
      <alignment vertical="center"/>
    </xf>
    <xf numFmtId="0" fontId="4" fillId="69" borderId="77" applyNumberFormat="0" applyProtection="0">
      <alignment horizontal="left" vertical="center" indent="1"/>
    </xf>
    <xf numFmtId="0" fontId="62" fillId="77" borderId="53" applyNumberFormat="0" applyAlignment="0" applyProtection="0"/>
    <xf numFmtId="0" fontId="62" fillId="77" borderId="53" applyNumberFormat="0" applyAlignment="0" applyProtection="0"/>
    <xf numFmtId="0" fontId="39" fillId="54"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4" fontId="43" fillId="72" borderId="73" applyNumberFormat="0" applyProtection="0">
      <alignment horizontal="left" vertical="center" indent="1"/>
    </xf>
    <xf numFmtId="4" fontId="39" fillId="98" borderId="56" applyNumberFormat="0" applyProtection="0">
      <alignment horizontal="left" vertical="center" indent="1"/>
    </xf>
    <xf numFmtId="0" fontId="149" fillId="125" borderId="75" applyBorder="0" applyProtection="0">
      <alignment horizontal="centerContinuous" vertical="center"/>
    </xf>
    <xf numFmtId="0" fontId="25" fillId="102" borderId="77" applyNumberFormat="0" applyProtection="0">
      <alignment horizontal="left" vertical="top" indent="1"/>
    </xf>
    <xf numFmtId="4" fontId="25" fillId="98" borderId="35" applyNumberFormat="0" applyProtection="0">
      <alignment horizontal="left" vertical="center" indent="1"/>
    </xf>
    <xf numFmtId="0" fontId="4" fillId="55" borderId="77" applyNumberFormat="0" applyProtection="0">
      <alignment horizontal="left" vertical="center" indent="1"/>
    </xf>
    <xf numFmtId="4" fontId="43" fillId="85" borderId="77" applyNumberFormat="0" applyProtection="0">
      <alignment horizontal="right" vertical="center"/>
    </xf>
    <xf numFmtId="0" fontId="4" fillId="84" borderId="73" applyNumberFormat="0" applyProtection="0">
      <alignment horizontal="left" vertical="center" indent="1"/>
    </xf>
    <xf numFmtId="0" fontId="4" fillId="55" borderId="77" applyNumberFormat="0" applyProtection="0">
      <alignment horizontal="left" vertical="top" indent="1"/>
    </xf>
    <xf numFmtId="4" fontId="43" fillId="95" borderId="77" applyNumberFormat="0" applyProtection="0">
      <alignment horizontal="right" vertical="center"/>
    </xf>
    <xf numFmtId="4" fontId="85" fillId="72" borderId="77" applyNumberFormat="0" applyProtection="0">
      <alignment vertical="center"/>
    </xf>
    <xf numFmtId="4" fontId="39" fillId="99" borderId="73" applyNumberFormat="0" applyProtection="0">
      <alignment horizontal="left" vertical="center" indent="1"/>
    </xf>
    <xf numFmtId="4" fontId="43" fillId="102" borderId="77" applyNumberFormat="0" applyProtection="0">
      <alignment horizontal="left" vertical="center" indent="1"/>
    </xf>
    <xf numFmtId="4" fontId="43" fillId="94" borderId="77" applyNumberFormat="0" applyProtection="0">
      <alignment horizontal="right" vertical="center"/>
    </xf>
    <xf numFmtId="4" fontId="38" fillId="62" borderId="77" applyNumberFormat="0" applyProtection="0">
      <alignment horizontal="right" vertical="center"/>
    </xf>
    <xf numFmtId="4" fontId="43" fillId="94" borderId="77" applyNumberFormat="0" applyProtection="0">
      <alignment horizontal="right" vertical="center"/>
    </xf>
    <xf numFmtId="4" fontId="116" fillId="54" borderId="77" applyNumberFormat="0" applyProtection="0">
      <alignment vertical="center"/>
    </xf>
    <xf numFmtId="4" fontId="25" fillId="96" borderId="28" applyNumberFormat="0" applyProtection="0">
      <alignment horizontal="right" vertical="center"/>
    </xf>
    <xf numFmtId="4" fontId="116" fillId="54" borderId="77" applyNumberFormat="0" applyProtection="0">
      <alignment vertical="center"/>
    </xf>
    <xf numFmtId="4" fontId="38" fillId="64" borderId="77" applyNumberFormat="0" applyProtection="0">
      <alignment horizontal="right" vertical="center"/>
    </xf>
    <xf numFmtId="4" fontId="37" fillId="54" borderId="77" applyNumberFormat="0" applyProtection="0">
      <alignment vertical="center"/>
    </xf>
    <xf numFmtId="0" fontId="4" fillId="69" borderId="77" applyNumberFormat="0" applyProtection="0">
      <alignment horizontal="left" vertical="top" indent="1"/>
    </xf>
    <xf numFmtId="4" fontId="25" fillId="95" borderId="28" applyNumberFormat="0" applyProtection="0">
      <alignment horizontal="right" vertical="center"/>
    </xf>
    <xf numFmtId="0" fontId="4" fillId="66" borderId="77" applyNumberFormat="0" applyProtection="0">
      <alignment horizontal="left" vertical="top" indent="1"/>
    </xf>
    <xf numFmtId="4" fontId="25" fillId="94" borderId="28" applyNumberFormat="0" applyProtection="0">
      <alignment horizontal="right" vertical="center"/>
    </xf>
    <xf numFmtId="4" fontId="25" fillId="0" borderId="28" applyNumberFormat="0" applyProtection="0">
      <alignment horizontal="right" vertical="center"/>
    </xf>
    <xf numFmtId="0" fontId="25" fillId="73" borderId="80"/>
    <xf numFmtId="0" fontId="25" fillId="107" borderId="28" applyNumberFormat="0" applyProtection="0">
      <alignment horizontal="left" vertical="center" indent="1"/>
    </xf>
    <xf numFmtId="4" fontId="43" fillId="100" borderId="36" applyNumberFormat="0" applyProtection="0">
      <alignment horizontal="left" vertical="center" indent="1"/>
    </xf>
    <xf numFmtId="4" fontId="25" fillId="90" borderId="28" applyNumberFormat="0" applyProtection="0">
      <alignment horizontal="right" vertical="center"/>
    </xf>
    <xf numFmtId="0" fontId="4" fillId="55"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25" fillId="0" borderId="28" applyNumberFormat="0" applyProtection="0">
      <alignment horizontal="right" vertical="center"/>
    </xf>
    <xf numFmtId="4" fontId="43" fillId="101" borderId="77" applyNumberFormat="0" applyProtection="0">
      <alignment horizontal="right" vertical="center"/>
    </xf>
    <xf numFmtId="0" fontId="4" fillId="55" borderId="77" applyNumberFormat="0" applyProtection="0">
      <alignment horizontal="left" vertical="top" indent="1"/>
    </xf>
    <xf numFmtId="0" fontId="39" fillId="54" borderId="77" applyNumberFormat="0" applyProtection="0">
      <alignment horizontal="left" vertical="top" indent="1"/>
    </xf>
    <xf numFmtId="4" fontId="39" fillId="82" borderId="77" applyNumberFormat="0" applyProtection="0">
      <alignment vertical="center"/>
    </xf>
    <xf numFmtId="4" fontId="38" fillId="54" borderId="77" applyNumberFormat="0" applyProtection="0">
      <alignment horizontal="left" vertical="center" indent="1"/>
    </xf>
    <xf numFmtId="4" fontId="36" fillId="65" borderId="56" applyNumberFormat="0" applyProtection="0">
      <alignment horizontal="left" vertical="center" indent="1"/>
    </xf>
    <xf numFmtId="0" fontId="4" fillId="66" borderId="77" applyNumberFormat="0" applyProtection="0">
      <alignment horizontal="left" vertical="center" indent="1"/>
    </xf>
    <xf numFmtId="0" fontId="43" fillId="68" borderId="77" applyNumberFormat="0" applyProtection="0">
      <alignment horizontal="left" vertical="top" indent="1"/>
    </xf>
    <xf numFmtId="0" fontId="4" fillId="55" borderId="77" applyNumberFormat="0" applyProtection="0">
      <alignment horizontal="left" vertical="top" indent="1"/>
    </xf>
    <xf numFmtId="4" fontId="43" fillId="94" borderId="77" applyNumberFormat="0" applyProtection="0">
      <alignment horizontal="right" vertical="center"/>
    </xf>
    <xf numFmtId="0" fontId="25" fillId="102"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101"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25" fillId="101" borderId="28" applyNumberFormat="0" applyProtection="0">
      <alignment horizontal="left" vertical="center" indent="1"/>
    </xf>
    <xf numFmtId="0" fontId="4" fillId="66" borderId="77" applyNumberFormat="0" applyProtection="0">
      <alignment horizontal="left" vertical="top" indent="1"/>
    </xf>
    <xf numFmtId="4" fontId="43" fillId="102"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25" fillId="107" borderId="28"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2"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25" fillId="105" borderId="28"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71"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90" borderId="77" applyNumberFormat="0" applyProtection="0">
      <alignment horizontal="right" vertical="center"/>
    </xf>
    <xf numFmtId="0" fontId="25" fillId="107" borderId="28" applyNumberFormat="0" applyProtection="0">
      <alignment horizontal="left" vertical="center"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25" fillId="107" borderId="28" applyNumberFormat="0" applyProtection="0">
      <alignment horizontal="left" vertical="center" indent="1"/>
    </xf>
    <xf numFmtId="0" fontId="4" fillId="0" borderId="73" applyNumberFormat="0" applyProtection="0">
      <alignment horizontal="left" vertical="center" indent="1"/>
    </xf>
    <xf numFmtId="4" fontId="43" fillId="0" borderId="77" applyNumberFormat="0" applyProtection="0">
      <alignment horizontal="right" vertical="center"/>
    </xf>
    <xf numFmtId="0" fontId="25" fillId="105" borderId="28" applyNumberFormat="0" applyProtection="0">
      <alignment horizontal="left" vertical="center" indent="1"/>
    </xf>
    <xf numFmtId="4" fontId="25" fillId="95" borderId="28" applyNumberFormat="0" applyProtection="0">
      <alignment horizontal="right" vertical="center"/>
    </xf>
    <xf numFmtId="0" fontId="4" fillId="84" borderId="73" applyNumberFormat="0" applyProtection="0">
      <alignment horizontal="left" vertical="center" indent="1"/>
    </xf>
    <xf numFmtId="0" fontId="25" fillId="48" borderId="28" applyNumberFormat="0" applyFont="0" applyAlignment="0" applyProtection="0"/>
    <xf numFmtId="0" fontId="25" fillId="104" borderId="28" applyNumberFormat="0" applyProtection="0">
      <alignment horizontal="left" vertical="center" indent="1"/>
    </xf>
    <xf numFmtId="0" fontId="25" fillId="102" borderId="77" applyNumberFormat="0" applyProtection="0">
      <alignment horizontal="left" vertical="top" indent="1"/>
    </xf>
    <xf numFmtId="4" fontId="25" fillId="86" borderId="28" applyNumberFormat="0" applyProtection="0">
      <alignment horizontal="right" vertical="center"/>
    </xf>
    <xf numFmtId="0" fontId="25" fillId="101" borderId="28" applyNumberFormat="0" applyProtection="0">
      <alignment horizontal="left" vertical="center" indent="1"/>
    </xf>
    <xf numFmtId="4" fontId="25" fillId="85" borderId="28" applyNumberFormat="0" applyProtection="0">
      <alignment horizontal="right" vertical="center"/>
    </xf>
    <xf numFmtId="0" fontId="4" fillId="68" borderId="77" applyNumberFormat="0" applyProtection="0">
      <alignment horizontal="left" vertical="top" indent="1"/>
    </xf>
    <xf numFmtId="0" fontId="4" fillId="66"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25" fillId="70" borderId="57" applyNumberFormat="0">
      <protection locked="0"/>
    </xf>
    <xf numFmtId="0" fontId="25" fillId="70" borderId="57" applyNumberFormat="0">
      <protection locked="0"/>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4" fontId="25" fillId="98" borderId="35" applyNumberFormat="0" applyProtection="0">
      <alignment horizontal="left" vertical="center" indent="1"/>
    </xf>
    <xf numFmtId="4" fontId="25" fillId="88" borderId="35" applyNumberFormat="0" applyProtection="0">
      <alignment horizontal="right" vertical="center"/>
    </xf>
    <xf numFmtId="4" fontId="25" fillId="96" borderId="28" applyNumberFormat="0" applyProtection="0">
      <alignment horizontal="right" vertical="center"/>
    </xf>
    <xf numFmtId="0" fontId="25" fillId="101" borderId="28" applyNumberFormat="0" applyProtection="0">
      <alignment horizontal="left" vertical="center" indent="1"/>
    </xf>
    <xf numFmtId="4" fontId="43" fillId="103" borderId="73" applyNumberFormat="0" applyProtection="0">
      <alignment horizontal="left" vertical="center" indent="1"/>
    </xf>
    <xf numFmtId="4" fontId="25" fillId="83" borderId="28" applyNumberFormat="0" applyProtection="0">
      <alignment horizontal="left" vertical="center" indent="1"/>
    </xf>
    <xf numFmtId="4" fontId="43" fillId="88" borderId="77" applyNumberFormat="0" applyProtection="0">
      <alignment horizontal="right" vertical="center"/>
    </xf>
    <xf numFmtId="4" fontId="39" fillId="82" borderId="77" applyNumberFormat="0" applyProtection="0">
      <alignment vertical="center"/>
    </xf>
    <xf numFmtId="4" fontId="39" fillId="82" borderId="77" applyNumberFormat="0" applyProtection="0">
      <alignment vertical="center"/>
    </xf>
    <xf numFmtId="0" fontId="138" fillId="116" borderId="82" applyNumberFormat="0" applyAlignment="0" applyProtection="0"/>
    <xf numFmtId="10" fontId="25" fillId="72" borderId="80" applyNumberFormat="0" applyBorder="0" applyAlignment="0" applyProtection="0"/>
    <xf numFmtId="4" fontId="43" fillId="93" borderId="73" applyNumberFormat="0" applyProtection="0">
      <alignment horizontal="right" vertical="center"/>
    </xf>
    <xf numFmtId="0" fontId="39" fillId="54" borderId="77" applyNumberFormat="0" applyProtection="0">
      <alignment horizontal="left" vertical="top" indent="1"/>
    </xf>
    <xf numFmtId="4" fontId="37" fillId="54" borderId="77" applyNumberFormat="0" applyProtection="0">
      <alignment vertical="center"/>
    </xf>
    <xf numFmtId="0" fontId="4" fillId="66" borderId="77" applyNumberFormat="0" applyProtection="0">
      <alignment horizontal="left" vertical="center" indent="1"/>
    </xf>
    <xf numFmtId="4" fontId="25" fillId="102" borderId="35" applyNumberFormat="0" applyProtection="0">
      <alignment horizontal="left" vertical="center" indent="1"/>
    </xf>
    <xf numFmtId="4" fontId="36" fillId="65" borderId="56" applyNumberFormat="0" applyProtection="0">
      <alignment horizontal="left" vertical="center" indent="1"/>
    </xf>
    <xf numFmtId="4" fontId="85" fillId="72" borderId="77" applyNumberFormat="0" applyProtection="0">
      <alignment vertical="center"/>
    </xf>
    <xf numFmtId="0" fontId="4" fillId="66" borderId="77" applyNumberFormat="0" applyProtection="0">
      <alignment horizontal="left" vertical="center" indent="1"/>
    </xf>
    <xf numFmtId="0" fontId="123" fillId="0" borderId="81" applyFill="0" applyProtection="0">
      <alignment horizontal="right"/>
    </xf>
    <xf numFmtId="0" fontId="124" fillId="104" borderId="82" applyNumberFormat="0" applyAlignment="0" applyProtection="0"/>
    <xf numFmtId="0" fontId="124" fillId="104" borderId="82" applyNumberFormat="0" applyAlignment="0" applyProtection="0"/>
    <xf numFmtId="0" fontId="4" fillId="0" borderId="73" applyNumberFormat="0" applyProtection="0">
      <alignment horizontal="left" vertical="center" indent="1"/>
    </xf>
    <xf numFmtId="4" fontId="43" fillId="72" borderId="77" applyNumberFormat="0" applyProtection="0">
      <alignment vertical="center"/>
    </xf>
    <xf numFmtId="4" fontId="44" fillId="69" borderId="77" applyNumberFormat="0" applyProtection="0">
      <alignment vertical="center"/>
    </xf>
    <xf numFmtId="0" fontId="43" fillId="68" borderId="77" applyNumberFormat="0" applyProtection="0">
      <alignment horizontal="left" vertical="top" indent="1"/>
    </xf>
    <xf numFmtId="49" fontId="95" fillId="110" borderId="37"/>
    <xf numFmtId="4" fontId="25" fillId="83" borderId="28" applyNumberFormat="0" applyProtection="0">
      <alignment horizontal="left" vertical="center" indent="1"/>
    </xf>
    <xf numFmtId="4" fontId="43" fillId="0" borderId="77" applyNumberFormat="0" applyProtection="0">
      <alignment horizontal="left" vertical="center" indent="1"/>
    </xf>
    <xf numFmtId="4" fontId="43" fillId="0" borderId="77"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0" fontId="4" fillId="0" borderId="73"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4" fontId="43" fillId="0" borderId="77" applyNumberFormat="0" applyProtection="0">
      <alignment horizontal="right" vertical="center"/>
    </xf>
    <xf numFmtId="4" fontId="43" fillId="0" borderId="73" applyNumberFormat="0" applyProtection="0">
      <alignment horizontal="right" vertical="center"/>
    </xf>
    <xf numFmtId="4" fontId="43" fillId="72" borderId="73" applyNumberFormat="0" applyProtection="0">
      <alignment horizontal="left" vertical="center" indent="1"/>
    </xf>
    <xf numFmtId="0" fontId="88" fillId="108" borderId="77" applyNumberFormat="0" applyProtection="0">
      <alignment horizontal="left" vertical="top"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43" fillId="72" borderId="77" applyNumberFormat="0" applyProtection="0">
      <alignment horizontal="left" vertical="center" indent="1"/>
    </xf>
    <xf numFmtId="4" fontId="88" fillId="104" borderId="77" applyNumberFormat="0" applyProtection="0">
      <alignment horizontal="left" vertical="center" indent="1"/>
    </xf>
    <xf numFmtId="4" fontId="91" fillId="101" borderId="77" applyNumberFormat="0" applyProtection="0">
      <alignment horizontal="right" vertical="center"/>
    </xf>
    <xf numFmtId="0" fontId="4" fillId="66" borderId="77" applyNumberFormat="0" applyProtection="0">
      <alignment horizontal="left" vertical="center" indent="1"/>
    </xf>
    <xf numFmtId="0" fontId="25" fillId="101" borderId="77" applyNumberFormat="0" applyProtection="0">
      <alignment horizontal="left" vertical="top" indent="1"/>
    </xf>
    <xf numFmtId="0" fontId="25" fillId="101" borderId="28" applyNumberFormat="0" applyProtection="0">
      <alignment horizontal="left" vertical="center" indent="1"/>
    </xf>
    <xf numFmtId="0" fontId="4" fillId="84" borderId="73" applyNumberFormat="0" applyProtection="0">
      <alignment horizontal="left" vertical="center" indent="1"/>
    </xf>
    <xf numFmtId="0" fontId="4" fillId="4" borderId="73" applyNumberFormat="0" applyProtection="0">
      <alignment horizontal="left" vertical="center"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25" fillId="102" borderId="77" applyNumberFormat="0" applyProtection="0">
      <alignment horizontal="left" vertical="top"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4" fontId="91" fillId="101" borderId="77" applyNumberFormat="0" applyProtection="0">
      <alignment horizontal="right" vertical="center"/>
    </xf>
    <xf numFmtId="0" fontId="25" fillId="73" borderId="80"/>
    <xf numFmtId="0" fontId="25" fillId="70" borderId="57" applyNumberFormat="0">
      <protection locked="0"/>
    </xf>
    <xf numFmtId="4" fontId="25" fillId="102" borderId="35"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4" fontId="43" fillId="100" borderId="73"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0" fontId="4" fillId="68" borderId="77" applyNumberFormat="0" applyProtection="0">
      <alignment horizontal="left" vertical="top"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84" borderId="73" applyNumberFormat="0" applyProtection="0">
      <alignment horizontal="left" vertical="center" indent="1"/>
    </xf>
    <xf numFmtId="4" fontId="25" fillId="95" borderId="28" applyNumberFormat="0" applyProtection="0">
      <alignment horizontal="right" vertical="center"/>
    </xf>
    <xf numFmtId="4" fontId="25" fillId="95" borderId="28" applyNumberFormat="0" applyProtection="0">
      <alignment horizontal="right" vertical="center"/>
    </xf>
    <xf numFmtId="4" fontId="38" fillId="59" borderId="77" applyNumberFormat="0" applyProtection="0">
      <alignment horizontal="right" vertical="center"/>
    </xf>
    <xf numFmtId="4" fontId="38" fillId="63" borderId="77" applyNumberFormat="0" applyProtection="0">
      <alignment horizontal="right" vertical="center"/>
    </xf>
    <xf numFmtId="4" fontId="25" fillId="94" borderId="28" applyNumberFormat="0" applyProtection="0">
      <alignment horizontal="right" vertical="center"/>
    </xf>
    <xf numFmtId="4" fontId="43" fillId="64" borderId="73"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64" borderId="73"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3" fillId="92" borderId="77"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38" fillId="61" borderId="77"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38" fillId="58" borderId="77"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38" fillId="57" borderId="77"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43" fillId="57" borderId="73"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57" borderId="73"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0" fontId="4" fillId="68" borderId="77"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10" fontId="25" fillId="72" borderId="80" applyNumberFormat="0" applyBorder="0" applyAlignment="0" applyProtection="0"/>
    <xf numFmtId="0" fontId="138" fillId="116" borderId="82" applyNumberFormat="0" applyAlignment="0" applyProtection="0"/>
    <xf numFmtId="0" fontId="138" fillId="116" borderId="82" applyNumberFormat="0" applyAlignment="0" applyProtection="0"/>
    <xf numFmtId="4" fontId="25" fillId="83" borderId="28" applyNumberFormat="0" applyProtection="0">
      <alignment horizontal="left" vertical="center" indent="1"/>
    </xf>
    <xf numFmtId="4" fontId="25" fillId="83"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200" fontId="127" fillId="0" borderId="45">
      <alignment horizontal="right"/>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9" fillId="54" borderId="77"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37" fillId="54" borderId="77"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43" fillId="54" borderId="73"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36" fillId="54" borderId="77" applyNumberFormat="0" applyProtection="0">
      <alignment vertical="center"/>
    </xf>
    <xf numFmtId="0" fontId="73" fillId="49" borderId="28" applyNumberFormat="0" applyAlignment="0" applyProtection="0"/>
    <xf numFmtId="4" fontId="39" fillId="54" borderId="77" applyNumberFormat="0" applyProtection="0">
      <alignment horizontal="left" vertical="center" indent="1"/>
    </xf>
    <xf numFmtId="4" fontId="25" fillId="85" borderId="28" applyNumberFormat="0" applyProtection="0">
      <alignment horizontal="right" vertical="center"/>
    </xf>
    <xf numFmtId="4" fontId="25" fillId="86" borderId="28" applyNumberFormat="0" applyProtection="0">
      <alignment horizontal="right" vertical="center"/>
    </xf>
    <xf numFmtId="4" fontId="43" fillId="103" borderId="73" applyNumberFormat="0" applyProtection="0">
      <alignment horizontal="left" vertical="center" indent="1"/>
    </xf>
    <xf numFmtId="0" fontId="25" fillId="104" borderId="28" applyNumberFormat="0" applyProtection="0">
      <alignment horizontal="left" vertical="center" indent="1"/>
    </xf>
    <xf numFmtId="0" fontId="25" fillId="101" borderId="28" applyNumberFormat="0" applyProtection="0">
      <alignment horizontal="left" vertical="center" indent="1"/>
    </xf>
    <xf numFmtId="4" fontId="25" fillId="82" borderId="28" applyNumberFormat="0" applyProtection="0">
      <alignment vertical="center"/>
    </xf>
    <xf numFmtId="0" fontId="25" fillId="48" borderId="28" applyNumberFormat="0" applyFont="0" applyAlignment="0" applyProtection="0"/>
    <xf numFmtId="0" fontId="25" fillId="48" borderId="28" applyNumberFormat="0" applyFont="0" applyAlignment="0" applyProtection="0"/>
    <xf numFmtId="4" fontId="43" fillId="72" borderId="73" applyNumberFormat="0" applyProtection="0">
      <alignment vertical="center"/>
    </xf>
    <xf numFmtId="4" fontId="43" fillId="102" borderId="77" applyNumberFormat="0" applyProtection="0">
      <alignment horizontal="left" vertical="center" indent="1"/>
    </xf>
    <xf numFmtId="4" fontId="44" fillId="69"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25" fillId="83" borderId="28" applyNumberFormat="0" applyProtection="0">
      <alignment horizontal="left" vertical="center" indent="1"/>
    </xf>
    <xf numFmtId="4" fontId="25" fillId="85" borderId="28" applyNumberFormat="0" applyProtection="0">
      <alignment horizontal="right" vertical="center"/>
    </xf>
    <xf numFmtId="4" fontId="25" fillId="88" borderId="35" applyNumberFormat="0" applyProtection="0">
      <alignment horizontal="right" vertical="center"/>
    </xf>
    <xf numFmtId="4" fontId="25" fillId="89" borderId="28" applyNumberFormat="0" applyProtection="0">
      <alignment horizontal="right" vertical="center"/>
    </xf>
    <xf numFmtId="4" fontId="38" fillId="60" borderId="77" applyNumberFormat="0" applyProtection="0">
      <alignment horizontal="right" vertical="center"/>
    </xf>
    <xf numFmtId="4" fontId="38" fillId="61" borderId="77" applyNumberFormat="0" applyProtection="0">
      <alignment horizontal="right" vertical="center"/>
    </xf>
    <xf numFmtId="4" fontId="25" fillId="88" borderId="35" applyNumberFormat="0" applyProtection="0">
      <alignment horizontal="right" vertical="center"/>
    </xf>
    <xf numFmtId="4" fontId="25" fillId="102" borderId="28" applyNumberFormat="0" applyProtection="0">
      <alignment horizontal="right" vertical="center"/>
    </xf>
    <xf numFmtId="4" fontId="43" fillId="102" borderId="77" applyNumberFormat="0" applyProtection="0">
      <alignment horizontal="left" vertical="center" indent="1"/>
    </xf>
    <xf numFmtId="4" fontId="25" fillId="101" borderId="35" applyNumberFormat="0" applyProtection="0">
      <alignment horizontal="left" vertical="center" indent="1"/>
    </xf>
    <xf numFmtId="4" fontId="38" fillId="66" borderId="77" applyNumberFormat="0" applyProtection="0">
      <alignment horizontal="right" vertical="center"/>
    </xf>
    <xf numFmtId="0" fontId="39" fillId="54" borderId="77" applyNumberFormat="0" applyProtection="0">
      <alignment horizontal="left" vertical="top" indent="1"/>
    </xf>
    <xf numFmtId="4" fontId="38" fillId="66" borderId="77" applyNumberFormat="0" applyProtection="0">
      <alignment horizontal="right" vertical="center"/>
    </xf>
    <xf numFmtId="4" fontId="39" fillId="54" borderId="77" applyNumberFormat="0" applyProtection="0">
      <alignment horizontal="left" vertical="center" indent="1"/>
    </xf>
    <xf numFmtId="0" fontId="4" fillId="103" borderId="73" applyNumberFormat="0" applyProtection="0">
      <alignment horizontal="left" vertical="center" indent="1"/>
    </xf>
    <xf numFmtId="4" fontId="43" fillId="100" borderId="73" applyNumberFormat="0" applyProtection="0">
      <alignment horizontal="left" vertical="center" indent="1"/>
    </xf>
    <xf numFmtId="0" fontId="25" fillId="73" borderId="80"/>
    <xf numFmtId="4" fontId="38" fillId="62" borderId="77" applyNumberFormat="0" applyProtection="0">
      <alignment horizontal="right" vertical="center"/>
    </xf>
    <xf numFmtId="0" fontId="25" fillId="105" borderId="28" applyNumberFormat="0" applyProtection="0">
      <alignment horizontal="left" vertical="center" indent="1"/>
    </xf>
    <xf numFmtId="0" fontId="25" fillId="101" borderId="28" applyNumberFormat="0" applyProtection="0">
      <alignment horizontal="left" vertical="center" indent="1"/>
    </xf>
    <xf numFmtId="0" fontId="4" fillId="55" borderId="77" applyNumberFormat="0" applyProtection="0">
      <alignment horizontal="left" vertical="top" indent="1"/>
    </xf>
    <xf numFmtId="4" fontId="25" fillId="101" borderId="35" applyNumberFormat="0" applyProtection="0">
      <alignment horizontal="left" vertical="center" indent="1"/>
    </xf>
    <xf numFmtId="0" fontId="43" fillId="108" borderId="83" applyNumberFormat="0" applyFont="0" applyAlignment="0" applyProtection="0"/>
    <xf numFmtId="0" fontId="43" fillId="108" borderId="83" applyNumberFormat="0" applyFont="0" applyAlignment="0" applyProtection="0"/>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3" fillId="72" borderId="77" applyNumberFormat="0" applyProtection="0">
      <alignment horizontal="left" vertical="top" indent="1"/>
    </xf>
    <xf numFmtId="4" fontId="43" fillId="101" borderId="77" applyNumberFormat="0" applyProtection="0">
      <alignment horizontal="right" vertical="center"/>
    </xf>
    <xf numFmtId="0" fontId="4" fillId="69" borderId="77" applyNumberFormat="0" applyProtection="0">
      <alignment horizontal="left" vertical="top" indent="1"/>
    </xf>
    <xf numFmtId="0" fontId="4" fillId="55" borderId="77" applyNumberFormat="0" applyProtection="0">
      <alignment horizontal="left" vertical="center" indent="1"/>
    </xf>
    <xf numFmtId="4" fontId="44" fillId="69" borderId="77" applyNumberFormat="0" applyProtection="0">
      <alignment vertical="center"/>
    </xf>
    <xf numFmtId="0" fontId="25" fillId="107" borderId="28" applyNumberFormat="0" applyProtection="0">
      <alignment horizontal="left" vertical="center" indent="1"/>
    </xf>
    <xf numFmtId="4" fontId="25" fillId="82" borderId="28" applyNumberFormat="0" applyProtection="0">
      <alignment vertical="center"/>
    </xf>
    <xf numFmtId="4" fontId="49" fillId="69" borderId="77" applyNumberFormat="0" applyProtection="0">
      <alignment horizontal="right" vertical="center"/>
    </xf>
    <xf numFmtId="0" fontId="43" fillId="68" borderId="77" applyNumberFormat="0" applyProtection="0">
      <alignment horizontal="left" vertical="top" indent="1"/>
    </xf>
    <xf numFmtId="4" fontId="25" fillId="102" borderId="35"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4" fillId="4" borderId="73" applyNumberFormat="0" applyProtection="0">
      <alignment horizontal="left" vertical="center" indent="1"/>
    </xf>
    <xf numFmtId="0" fontId="25" fillId="107"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4" fontId="43" fillId="56" borderId="73" applyNumberFormat="0" applyProtection="0">
      <alignment horizontal="right" vertical="center"/>
    </xf>
    <xf numFmtId="4" fontId="43" fillId="92" borderId="77" applyNumberFormat="0" applyProtection="0">
      <alignment horizontal="righ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3" fontId="127" fillId="0" borderId="76"/>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25" fillId="96" borderId="28"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25" fillId="95" borderId="28"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69" borderId="77" applyNumberFormat="0" applyProtection="0">
      <alignment horizontal="left" vertical="top" indent="1"/>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4" fillId="69" borderId="77" applyNumberFormat="0" applyProtection="0">
      <alignment vertical="center"/>
    </xf>
    <xf numFmtId="0" fontId="4" fillId="69"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84" borderId="73"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90" borderId="77" applyNumberFormat="0" applyProtection="0">
      <alignment horizontal="right" vertical="center"/>
    </xf>
    <xf numFmtId="0" fontId="4" fillId="55" borderId="77" applyNumberFormat="0" applyProtection="0">
      <alignment horizontal="left" vertical="top" indent="1"/>
    </xf>
    <xf numFmtId="4" fontId="43" fillId="102"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0" fontId="4" fillId="66" borderId="77" applyNumberFormat="0" applyProtection="0">
      <alignment horizontal="left" vertical="top"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55"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6" borderId="28" applyNumberFormat="0" applyProtection="0">
      <alignment horizontal="right" vertical="center"/>
    </xf>
    <xf numFmtId="0" fontId="25" fillId="73" borderId="80"/>
    <xf numFmtId="4" fontId="25" fillId="90" borderId="28" applyNumberFormat="0" applyProtection="0">
      <alignment horizontal="right" vertical="center"/>
    </xf>
    <xf numFmtId="4" fontId="43" fillId="96" borderId="77" applyNumberFormat="0" applyProtection="0">
      <alignment horizontal="right" vertical="center"/>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39" fillId="0" borderId="74" applyNumberFormat="0" applyFill="0" applyAlignment="0" applyProtection="0"/>
    <xf numFmtId="0" fontId="4" fillId="69" borderId="77" applyNumberFormat="0" applyProtection="0">
      <alignment horizontal="left" vertical="top" indent="1"/>
    </xf>
    <xf numFmtId="0" fontId="4" fillId="66" borderId="77" applyNumberFormat="0" applyProtection="0">
      <alignment horizontal="left" vertical="top" indent="1"/>
    </xf>
    <xf numFmtId="0" fontId="25" fillId="73" borderId="80"/>
    <xf numFmtId="4" fontId="25" fillId="0" borderId="28" applyNumberFormat="0" applyProtection="0">
      <alignment horizontal="right" vertical="center"/>
    </xf>
    <xf numFmtId="4" fontId="43" fillId="92" borderId="77" applyNumberFormat="0" applyProtection="0">
      <alignment horizontal="right" vertical="center"/>
    </xf>
    <xf numFmtId="0" fontId="25" fillId="70" borderId="57" applyNumberFormat="0">
      <protection locked="0"/>
    </xf>
    <xf numFmtId="4" fontId="25" fillId="83" borderId="28" applyNumberFormat="0" applyProtection="0">
      <alignment horizontal="left" vertical="center" indent="1"/>
    </xf>
    <xf numFmtId="4" fontId="25" fillId="95" borderId="28" applyNumberFormat="0" applyProtection="0">
      <alignment horizontal="right" vertical="center"/>
    </xf>
    <xf numFmtId="4" fontId="25" fillId="82" borderId="28" applyNumberFormat="0" applyProtection="0">
      <alignment vertical="center"/>
    </xf>
    <xf numFmtId="0" fontId="4" fillId="55" borderId="77" applyNumberFormat="0" applyProtection="0">
      <alignment horizontal="left" vertical="center" indent="1"/>
    </xf>
    <xf numFmtId="195" fontId="148" fillId="0" borderId="54" applyBorder="0" applyProtection="0">
      <alignment horizontal="right" vertical="center"/>
    </xf>
    <xf numFmtId="0" fontId="25" fillId="107" borderId="28" applyNumberFormat="0" applyProtection="0">
      <alignment horizontal="left" vertical="center" indent="1"/>
    </xf>
    <xf numFmtId="0" fontId="149" fillId="125" borderId="54" applyBorder="0" applyProtection="0">
      <alignment horizontal="centerContinuous" vertical="center"/>
    </xf>
    <xf numFmtId="0" fontId="130" fillId="0" borderId="47" applyFill="0" applyBorder="0" applyProtection="0">
      <alignment horizontal="left" vertical="top"/>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8" borderId="77" applyNumberFormat="0" applyProtection="0">
      <alignment horizontal="left" vertical="top" indent="1"/>
    </xf>
    <xf numFmtId="0" fontId="39" fillId="0" borderId="74" applyNumberFormat="0" applyFill="0" applyAlignment="0" applyProtection="0"/>
    <xf numFmtId="0" fontId="39" fillId="0" borderId="74" applyNumberFormat="0" applyFill="0" applyAlignment="0" applyProtection="0"/>
    <xf numFmtId="3" fontId="127" fillId="0" borderId="76"/>
    <xf numFmtId="0" fontId="4" fillId="68" borderId="77" applyNumberFormat="0" applyProtection="0">
      <alignment horizontal="left" vertical="center" indent="1"/>
    </xf>
    <xf numFmtId="4" fontId="43" fillId="72" borderId="77" applyNumberFormat="0" applyProtection="0">
      <alignment vertical="center"/>
    </xf>
    <xf numFmtId="4" fontId="25" fillId="85" borderId="28" applyNumberFormat="0" applyProtection="0">
      <alignment horizontal="right" vertical="center"/>
    </xf>
    <xf numFmtId="0" fontId="4" fillId="0" borderId="73" applyNumberFormat="0" applyProtection="0">
      <alignment horizontal="left" vertical="center" indent="1"/>
    </xf>
    <xf numFmtId="0" fontId="4" fillId="4" borderId="73" applyNumberFormat="0" applyProtection="0">
      <alignment horizontal="left" vertical="center" indent="1"/>
    </xf>
    <xf numFmtId="0" fontId="4" fillId="69" borderId="77" applyNumberFormat="0" applyProtection="0">
      <alignment horizontal="left" vertical="center" indent="1"/>
    </xf>
    <xf numFmtId="4" fontId="25" fillId="83" borderId="28" applyNumberFormat="0" applyProtection="0">
      <alignment horizontal="left" vertical="center" indent="1"/>
    </xf>
    <xf numFmtId="0" fontId="25" fillId="107" borderId="28" applyNumberFormat="0" applyProtection="0">
      <alignment horizontal="left" vertical="center" indent="1"/>
    </xf>
    <xf numFmtId="0" fontId="4" fillId="106" borderId="73" applyNumberFormat="0" applyProtection="0">
      <alignment horizontal="left" vertical="center" indent="1"/>
    </xf>
    <xf numFmtId="4" fontId="4" fillId="71" borderId="35" applyNumberFormat="0" applyProtection="0">
      <alignment horizontal="left" vertical="center" indent="1"/>
    </xf>
    <xf numFmtId="4" fontId="43" fillId="90" borderId="77" applyNumberFormat="0" applyProtection="0">
      <alignment horizontal="right" vertical="center"/>
    </xf>
    <xf numFmtId="0" fontId="4" fillId="4" borderId="73" applyNumberFormat="0" applyProtection="0">
      <alignment horizontal="left" vertical="center" indent="1"/>
    </xf>
    <xf numFmtId="4" fontId="43" fillId="72" borderId="77" applyNumberFormat="0" applyProtection="0">
      <alignment vertical="center"/>
    </xf>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 fontId="91" fillId="101" borderId="77" applyNumberFormat="0" applyProtection="0">
      <alignment horizontal="right" vertical="center"/>
    </xf>
    <xf numFmtId="0" fontId="43" fillId="68" borderId="77" applyNumberFormat="0" applyProtection="0">
      <alignment horizontal="left" vertical="top" indent="1"/>
    </xf>
    <xf numFmtId="4" fontId="90" fillId="109" borderId="35" applyNumberFormat="0" applyProtection="0">
      <alignment horizontal="left" vertical="center" indent="1"/>
    </xf>
    <xf numFmtId="4" fontId="25" fillId="83" borderId="28" applyNumberFormat="0" applyProtection="0">
      <alignment horizontal="left" vertical="center" indent="1"/>
    </xf>
    <xf numFmtId="4" fontId="25" fillId="0" borderId="28" applyNumberFormat="0" applyProtection="0">
      <alignment horizontal="right" vertical="center"/>
    </xf>
    <xf numFmtId="4" fontId="25" fillId="0" borderId="28" applyNumberFormat="0" applyProtection="0">
      <alignment horizontal="right" vertical="center"/>
    </xf>
    <xf numFmtId="0" fontId="4" fillId="69" borderId="77" applyNumberFormat="0" applyProtection="0">
      <alignment horizontal="left" vertical="center" indent="1"/>
    </xf>
    <xf numFmtId="0" fontId="81" fillId="79" borderId="73" applyNumberFormat="0" applyAlignment="0" applyProtection="0"/>
    <xf numFmtId="4" fontId="25" fillId="96" borderId="28" applyNumberFormat="0" applyProtection="0">
      <alignment horizontal="right" vertical="center"/>
    </xf>
    <xf numFmtId="4" fontId="49" fillId="69" borderId="77" applyNumberFormat="0" applyProtection="0">
      <alignment horizontal="right" vertical="center"/>
    </xf>
    <xf numFmtId="0" fontId="4" fillId="66" borderId="77" applyNumberFormat="0" applyProtection="0">
      <alignment horizontal="left" vertical="top" indent="1"/>
    </xf>
    <xf numFmtId="4" fontId="25" fillId="102" borderId="28" applyNumberFormat="0" applyProtection="0">
      <alignment horizontal="right" vertical="center"/>
    </xf>
    <xf numFmtId="0" fontId="4" fillId="84" borderId="73" applyNumberFormat="0" applyProtection="0">
      <alignment horizontal="left" vertical="center" indent="1"/>
    </xf>
    <xf numFmtId="0" fontId="4" fillId="4" borderId="73" applyNumberFormat="0" applyProtection="0">
      <alignment horizontal="left" vertical="center" indent="1"/>
    </xf>
    <xf numFmtId="4" fontId="25" fillId="101" borderId="35" applyNumberFormat="0" applyProtection="0">
      <alignment horizontal="left" vertical="center" indent="1"/>
    </xf>
    <xf numFmtId="4" fontId="38" fillId="59" borderId="77" applyNumberFormat="0" applyProtection="0">
      <alignment horizontal="right" vertical="center"/>
    </xf>
    <xf numFmtId="4" fontId="25" fillId="98" borderId="35" applyNumberFormat="0" applyProtection="0">
      <alignment horizontal="left" vertical="center" indent="1"/>
    </xf>
    <xf numFmtId="0" fontId="4" fillId="68" borderId="77" applyNumberFormat="0" applyProtection="0">
      <alignment horizontal="left" vertical="top" indent="1"/>
    </xf>
    <xf numFmtId="0" fontId="4" fillId="103" borderId="73" applyNumberFormat="0" applyProtection="0">
      <alignment horizontal="left" vertical="center" indent="1"/>
    </xf>
    <xf numFmtId="4" fontId="25" fillId="101" borderId="35" applyNumberFormat="0" applyProtection="0">
      <alignment horizontal="left" vertical="center" indent="1"/>
    </xf>
    <xf numFmtId="4" fontId="25" fillId="92" borderId="28" applyNumberFormat="0" applyProtection="0">
      <alignment horizontal="right" vertical="center"/>
    </xf>
    <xf numFmtId="4" fontId="91" fillId="101" borderId="77" applyNumberFormat="0" applyProtection="0">
      <alignment horizontal="right" vertical="center"/>
    </xf>
    <xf numFmtId="0" fontId="35" fillId="0" borderId="38" applyNumberFormat="0" applyFill="0" applyAlignment="0" applyProtection="0"/>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25" fillId="92" borderId="28"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86" borderId="28" applyNumberFormat="0" applyProtection="0">
      <alignment horizontal="right" vertical="center"/>
    </xf>
    <xf numFmtId="4" fontId="43" fillId="58" borderId="73"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139" fillId="0" borderId="9">
      <alignment horizontal="right"/>
    </xf>
    <xf numFmtId="0" fontId="139" fillId="0" borderId="9">
      <alignment horizontal="left"/>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84" fillId="0" borderId="9">
      <alignment horizontal="center"/>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43" fillId="95" borderId="77" applyNumberFormat="0" applyProtection="0">
      <alignment horizontal="right" vertical="center"/>
    </xf>
    <xf numFmtId="0" fontId="25" fillId="105" borderId="28" applyNumberFormat="0" applyProtection="0">
      <alignment horizontal="left" vertical="center" indent="1"/>
    </xf>
    <xf numFmtId="4" fontId="39" fillId="54" borderId="77" applyNumberFormat="0" applyProtection="0">
      <alignment horizontal="left" vertical="center" indent="1"/>
    </xf>
    <xf numFmtId="4" fontId="25" fillId="95" borderId="28" applyNumberFormat="0" applyProtection="0">
      <alignment horizontal="right" vertical="center"/>
    </xf>
    <xf numFmtId="0" fontId="43" fillId="108" borderId="83" applyNumberFormat="0" applyFont="0" applyAlignment="0" applyProtection="0"/>
    <xf numFmtId="0" fontId="43" fillId="108" borderId="83" applyNumberFormat="0" applyFont="0" applyAlignment="0" applyProtection="0"/>
    <xf numFmtId="0" fontId="138" fillId="116" borderId="82" applyNumberFormat="0" applyAlignment="0" applyProtection="0"/>
    <xf numFmtId="0" fontId="138" fillId="116" borderId="82" applyNumberFormat="0" applyAlignment="0" applyProtection="0"/>
    <xf numFmtId="10" fontId="25" fillId="72" borderId="80" applyNumberFormat="0" applyBorder="0" applyAlignment="0" applyProtection="0"/>
    <xf numFmtId="0" fontId="4" fillId="68" borderId="77" applyNumberFormat="0" applyProtection="0">
      <alignment horizontal="left" vertical="top" indent="1"/>
    </xf>
    <xf numFmtId="4" fontId="25" fillId="95" borderId="28" applyNumberFormat="0" applyProtection="0">
      <alignment horizontal="right" vertical="center"/>
    </xf>
    <xf numFmtId="4" fontId="25" fillId="92" borderId="28" applyNumberFormat="0" applyProtection="0">
      <alignment horizontal="right" vertical="center"/>
    </xf>
    <xf numFmtId="4" fontId="43" fillId="63" borderId="73" applyNumberFormat="0" applyProtection="0">
      <alignment horizontal="right" vertical="center"/>
    </xf>
    <xf numFmtId="0" fontId="124" fillId="104" borderId="82" applyNumberFormat="0" applyAlignment="0" applyProtection="0"/>
    <xf numFmtId="0" fontId="124" fillId="104" borderId="82" applyNumberFormat="0" applyAlignment="0" applyProtection="0"/>
    <xf numFmtId="0" fontId="123" fillId="0" borderId="81" applyFill="0" applyProtection="0">
      <alignment horizontal="right"/>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49" fillId="69" borderId="77" applyNumberFormat="0" applyProtection="0">
      <alignment horizontal="right" vertical="center"/>
    </xf>
    <xf numFmtId="0" fontId="25" fillId="73" borderId="80"/>
    <xf numFmtId="4" fontId="48" fillId="68" borderId="79" applyNumberFormat="0" applyProtection="0">
      <alignment horizontal="left" vertical="center" indent="1"/>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7" fillId="54" borderId="77" applyNumberFormat="0" applyProtection="0">
      <alignment vertical="center"/>
    </xf>
    <xf numFmtId="4" fontId="36" fillId="54" borderId="77" applyNumberFormat="0" applyProtection="0">
      <alignment vertical="center"/>
    </xf>
    <xf numFmtId="0" fontId="25" fillId="107" borderId="28" applyNumberFormat="0" applyProtection="0">
      <alignment horizontal="left" vertical="center" indent="1"/>
    </xf>
    <xf numFmtId="4" fontId="25" fillId="94" borderId="28" applyNumberFormat="0" applyProtection="0">
      <alignment horizontal="right" vertical="center"/>
    </xf>
    <xf numFmtId="0" fontId="4" fillId="68" borderId="77" applyNumberFormat="0" applyProtection="0">
      <alignment horizontal="left" vertical="top" indent="1"/>
    </xf>
    <xf numFmtId="0" fontId="39" fillId="0" borderId="74" applyNumberFormat="0" applyFill="0" applyAlignment="0" applyProtection="0"/>
    <xf numFmtId="0" fontId="39" fillId="0" borderId="74" applyNumberFormat="0" applyFill="0" applyAlignment="0" applyProtection="0"/>
    <xf numFmtId="0" fontId="139" fillId="0" borderId="9">
      <alignment horizontal="right"/>
    </xf>
    <xf numFmtId="4" fontId="38" fillId="64" borderId="77" applyNumberFormat="0" applyProtection="0">
      <alignment horizontal="right" vertical="center"/>
    </xf>
    <xf numFmtId="4" fontId="25" fillId="102" borderId="35"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4" borderId="28"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0" fontId="4" fillId="66" borderId="77" applyNumberFormat="0" applyProtection="0">
      <alignment horizontal="left" vertical="center" indent="1"/>
    </xf>
    <xf numFmtId="0" fontId="4" fillId="84" borderId="73" applyNumberFormat="0" applyProtection="0">
      <alignment horizontal="left" vertical="center" indent="1"/>
    </xf>
    <xf numFmtId="4" fontId="25" fillId="95" borderId="28" applyNumberFormat="0" applyProtection="0">
      <alignment horizontal="right" vertical="center"/>
    </xf>
    <xf numFmtId="4" fontId="25" fillId="95" borderId="28"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4" fontId="38" fillId="59" borderId="77" applyNumberFormat="0" applyProtection="0">
      <alignment horizontal="right" vertical="center"/>
    </xf>
    <xf numFmtId="0" fontId="4" fillId="68" borderId="77" applyNumberFormat="0" applyProtection="0">
      <alignment horizontal="left" vertical="center" indent="1"/>
    </xf>
    <xf numFmtId="4" fontId="43" fillId="95" borderId="77" applyNumberFormat="0" applyProtection="0">
      <alignment horizontal="right" vertical="center"/>
    </xf>
    <xf numFmtId="0" fontId="4" fillId="69" borderId="77" applyNumberFormat="0" applyProtection="0">
      <alignment horizontal="left" vertical="center" indent="1"/>
    </xf>
    <xf numFmtId="0" fontId="4" fillId="68" borderId="77" applyNumberFormat="0" applyProtection="0">
      <alignment horizontal="left" vertical="center" indent="1"/>
    </xf>
    <xf numFmtId="4" fontId="43" fillId="61" borderId="73"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center" indent="1"/>
    </xf>
    <xf numFmtId="4" fontId="36" fillId="65" borderId="56" applyNumberFormat="0" applyProtection="0">
      <alignment horizontal="left" vertical="center" indent="1"/>
    </xf>
    <xf numFmtId="4" fontId="85" fillId="72" borderId="77" applyNumberFormat="0" applyProtection="0">
      <alignmen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4" fontId="36" fillId="54" borderId="77" applyNumberFormat="0" applyProtection="0">
      <alignment vertical="center"/>
    </xf>
    <xf numFmtId="4" fontId="85" fillId="72" borderId="77" applyNumberFormat="0" applyProtection="0">
      <alignment vertical="center"/>
    </xf>
    <xf numFmtId="4" fontId="85" fillId="101" borderId="77" applyNumberFormat="0" applyProtection="0">
      <alignment horizontal="right" vertical="center"/>
    </xf>
    <xf numFmtId="4" fontId="43" fillId="72" borderId="77" applyNumberFormat="0" applyProtection="0">
      <alignment horizontal="left" vertical="center" indent="1"/>
    </xf>
    <xf numFmtId="4" fontId="43" fillId="95" borderId="77" applyNumberFormat="0" applyProtection="0">
      <alignment horizontal="right" vertical="center"/>
    </xf>
    <xf numFmtId="4" fontId="25" fillId="102" borderId="35" applyNumberFormat="0" applyProtection="0">
      <alignment horizontal="left" vertical="center" indent="1"/>
    </xf>
    <xf numFmtId="4" fontId="25" fillId="54" borderId="28" applyNumberFormat="0" applyProtection="0">
      <alignment horizontal="left" vertical="center" indent="1"/>
    </xf>
    <xf numFmtId="0" fontId="4" fillId="69" borderId="77" applyNumberFormat="0" applyProtection="0">
      <alignment horizontal="left" vertical="center" indent="1"/>
    </xf>
    <xf numFmtId="0" fontId="93" fillId="67" borderId="37">
      <protection locked="0"/>
    </xf>
    <xf numFmtId="0" fontId="4" fillId="68" borderId="77" applyNumberFormat="0" applyProtection="0">
      <alignment horizontal="left" vertical="top" indent="1"/>
    </xf>
    <xf numFmtId="0" fontId="4" fillId="66" borderId="77" applyNumberFormat="0" applyProtection="0">
      <alignment horizontal="left" vertical="center" indent="1"/>
    </xf>
    <xf numFmtId="200" fontId="127" fillId="0" borderId="45">
      <alignment horizontal="right"/>
    </xf>
    <xf numFmtId="0" fontId="43" fillId="68" borderId="77" applyNumberFormat="0" applyProtection="0">
      <alignment horizontal="left" vertical="top" indent="1"/>
    </xf>
    <xf numFmtId="4" fontId="25" fillId="86" borderId="28" applyNumberFormat="0" applyProtection="0">
      <alignment horizontal="right" vertical="center"/>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96" borderId="77" applyNumberFormat="0" applyProtection="0">
      <alignment horizontal="right" vertical="center"/>
    </xf>
    <xf numFmtId="0" fontId="39" fillId="54" borderId="77" applyNumberFormat="0" applyProtection="0">
      <alignment horizontal="left" vertical="top" indent="1"/>
    </xf>
    <xf numFmtId="0" fontId="4" fillId="66" borderId="77" applyNumberFormat="0" applyProtection="0">
      <alignment horizontal="left" vertical="center" indent="1"/>
    </xf>
    <xf numFmtId="0" fontId="4" fillId="55" borderId="77" applyNumberFormat="0" applyProtection="0">
      <alignment horizontal="left" vertical="top" indent="1"/>
    </xf>
    <xf numFmtId="4" fontId="38" fillId="58" borderId="77" applyNumberFormat="0" applyProtection="0">
      <alignment horizontal="right" vertical="center"/>
    </xf>
    <xf numFmtId="4" fontId="43" fillId="102" borderId="77" applyNumberFormat="0" applyProtection="0">
      <alignment horizontal="right" vertical="center"/>
    </xf>
    <xf numFmtId="9" fontId="2" fillId="0" borderId="0" applyFont="0" applyFill="0" applyBorder="0" applyAlignment="0" applyProtection="0"/>
    <xf numFmtId="4" fontId="85" fillId="72" borderId="77" applyNumberFormat="0" applyProtection="0">
      <alignment vertical="center"/>
    </xf>
    <xf numFmtId="0" fontId="4" fillId="66" borderId="77" applyNumberFormat="0" applyProtection="0">
      <alignment horizontal="left" vertical="center" indent="1"/>
    </xf>
    <xf numFmtId="0" fontId="39" fillId="0" borderId="74" applyNumberFormat="0" applyFill="0" applyAlignment="0" applyProtection="0"/>
    <xf numFmtId="0" fontId="4" fillId="69"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4" fontId="43" fillId="90" borderId="77" applyNumberFormat="0" applyProtection="0">
      <alignment horizontal="right" vertical="center"/>
    </xf>
    <xf numFmtId="4" fontId="38" fillId="63" borderId="77" applyNumberFormat="0" applyProtection="0">
      <alignment horizontal="right" vertical="center"/>
    </xf>
    <xf numFmtId="4" fontId="43" fillId="85" borderId="77" applyNumberFormat="0" applyProtection="0">
      <alignment horizontal="right" vertical="center"/>
    </xf>
    <xf numFmtId="4" fontId="25" fillId="90" borderId="28" applyNumberFormat="0" applyProtection="0">
      <alignment horizontal="right" vertical="center"/>
    </xf>
    <xf numFmtId="49" fontId="95" fillId="110" borderId="37"/>
    <xf numFmtId="0" fontId="4" fillId="68" borderId="77" applyNumberFormat="0" applyProtection="0">
      <alignment horizontal="left" vertical="top" indent="1"/>
    </xf>
    <xf numFmtId="0" fontId="25" fillId="73" borderId="80"/>
    <xf numFmtId="4" fontId="43" fillId="85" borderId="77" applyNumberFormat="0" applyProtection="0">
      <alignment horizontal="right" vertical="center"/>
    </xf>
    <xf numFmtId="4" fontId="38" fillId="69" borderId="77" applyNumberFormat="0" applyProtection="0">
      <alignment vertical="center"/>
    </xf>
    <xf numFmtId="0" fontId="4" fillId="66" borderId="77" applyNumberFormat="0" applyProtection="0">
      <alignment horizontal="left" vertical="center" indent="1"/>
    </xf>
    <xf numFmtId="4" fontId="43" fillId="87" borderId="77" applyNumberFormat="0" applyProtection="0">
      <alignment horizontal="right" vertical="center"/>
    </xf>
    <xf numFmtId="4" fontId="43" fillId="102" borderId="77"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4" fontId="91" fillId="100" borderId="73" applyNumberFormat="0" applyProtection="0">
      <alignment horizontal="right" vertical="center"/>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4" fillId="69" borderId="77" applyNumberFormat="0" applyProtection="0">
      <alignmen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68" borderId="77" applyNumberFormat="0" applyProtection="0">
      <alignment horizontal="left" vertical="top" indent="1"/>
    </xf>
    <xf numFmtId="0" fontId="25" fillId="104" borderId="28" applyNumberFormat="0" applyProtection="0">
      <alignment horizontal="left" vertical="center" indent="1"/>
    </xf>
    <xf numFmtId="0" fontId="4" fillId="69" borderId="77" applyNumberFormat="0" applyProtection="0">
      <alignment horizontal="left" vertical="top" indent="1"/>
    </xf>
    <xf numFmtId="0" fontId="4" fillId="55" borderId="77" applyNumberFormat="0" applyProtection="0">
      <alignment horizontal="left" vertical="center" indent="1"/>
    </xf>
    <xf numFmtId="4" fontId="36" fillId="66" borderId="77" applyNumberFormat="0" applyProtection="0">
      <alignment horizontal="left" vertical="center" indent="1"/>
    </xf>
    <xf numFmtId="4" fontId="39" fillId="54" borderId="77" applyNumberFormat="0" applyProtection="0">
      <alignment horizontal="left" vertical="center" indent="1"/>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3" borderId="80"/>
    <xf numFmtId="0" fontId="4" fillId="69" borderId="77" applyNumberFormat="0" applyProtection="0">
      <alignment horizontal="left" vertical="top" indent="1"/>
    </xf>
    <xf numFmtId="0" fontId="4" fillId="103" borderId="73" applyNumberFormat="0" applyProtection="0">
      <alignment horizontal="left" vertical="center" indent="1"/>
    </xf>
    <xf numFmtId="4" fontId="43" fillId="102" borderId="77" applyNumberFormat="0" applyProtection="0">
      <alignment horizontal="left" vertical="center" indent="1"/>
    </xf>
    <xf numFmtId="0" fontId="4" fillId="66" borderId="77" applyNumberFormat="0" applyProtection="0">
      <alignment horizontal="left" vertical="top" indent="1"/>
    </xf>
    <xf numFmtId="4" fontId="25" fillId="96" borderId="28" applyNumberFormat="0" applyProtection="0">
      <alignment horizontal="right" vertical="center"/>
    </xf>
    <xf numFmtId="0" fontId="25" fillId="107" borderId="77" applyNumberFormat="0" applyProtection="0">
      <alignment horizontal="left" vertical="top" indent="1"/>
    </xf>
    <xf numFmtId="0" fontId="4" fillId="55" borderId="77" applyNumberFormat="0" applyProtection="0">
      <alignment horizontal="left" vertical="center" indent="1"/>
    </xf>
    <xf numFmtId="0" fontId="4" fillId="69" borderId="77" applyNumberFormat="0" applyProtection="0">
      <alignment horizontal="left" vertical="center" indent="1"/>
    </xf>
    <xf numFmtId="4" fontId="43" fillId="0" borderId="73" applyNumberFormat="0" applyProtection="0">
      <alignment horizontal="right" vertical="center"/>
    </xf>
    <xf numFmtId="0" fontId="4" fillId="69" borderId="77" applyNumberFormat="0" applyProtection="0">
      <alignment horizontal="left" vertical="center" indent="1"/>
    </xf>
    <xf numFmtId="0" fontId="25" fillId="70" borderId="57" applyNumberFormat="0">
      <protection locked="0"/>
    </xf>
    <xf numFmtId="4" fontId="25" fillId="83" borderId="28" applyNumberFormat="0" applyProtection="0">
      <alignment horizontal="left" vertical="center" indent="1"/>
    </xf>
    <xf numFmtId="0" fontId="4" fillId="68" borderId="77" applyNumberFormat="0" applyProtection="0">
      <alignment horizontal="left" vertical="center" indent="1"/>
    </xf>
    <xf numFmtId="0" fontId="2" fillId="0" borderId="0"/>
    <xf numFmtId="4" fontId="43" fillId="72" borderId="73" applyNumberFormat="0" applyProtection="0">
      <alignment vertical="center"/>
    </xf>
    <xf numFmtId="0" fontId="25" fillId="107" borderId="77" applyNumberFormat="0" applyProtection="0">
      <alignment horizontal="left" vertical="top" indent="1"/>
    </xf>
    <xf numFmtId="0" fontId="4" fillId="55" borderId="77" applyNumberFormat="0" applyProtection="0">
      <alignment horizontal="left" vertical="center" indent="1"/>
    </xf>
    <xf numFmtId="0" fontId="81" fillId="79" borderId="73" applyNumberFormat="0" applyAlignment="0" applyProtection="0"/>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4" fontId="43" fillId="94" borderId="77" applyNumberFormat="0" applyProtection="0">
      <alignment horizontal="right" vertical="center"/>
    </xf>
    <xf numFmtId="0" fontId="4" fillId="55" borderId="77" applyNumberFormat="0" applyProtection="0">
      <alignment horizontal="left" vertical="top" indent="1"/>
    </xf>
    <xf numFmtId="4" fontId="25" fillId="89" borderId="28" applyNumberFormat="0" applyProtection="0">
      <alignment horizontal="right" vertical="center"/>
    </xf>
    <xf numFmtId="4" fontId="25" fillId="101" borderId="35" applyNumberFormat="0" applyProtection="0">
      <alignment horizontal="left" vertical="center" indent="1"/>
    </xf>
    <xf numFmtId="0" fontId="4" fillId="69" borderId="77" applyNumberFormat="0" applyProtection="0">
      <alignment horizontal="left" vertical="center" indent="1"/>
    </xf>
    <xf numFmtId="0" fontId="25" fillId="107" borderId="28" applyNumberFormat="0" applyProtection="0">
      <alignment horizontal="left" vertical="center" indent="1"/>
    </xf>
    <xf numFmtId="0" fontId="4" fillId="55" borderId="77" applyNumberFormat="0" applyProtection="0">
      <alignment horizontal="left" vertical="center" indent="1"/>
    </xf>
    <xf numFmtId="0" fontId="4" fillId="84" borderId="73" applyNumberFormat="0" applyProtection="0">
      <alignment horizontal="left" vertical="center" indent="1"/>
    </xf>
    <xf numFmtId="4" fontId="91" fillId="101" borderId="77" applyNumberFormat="0" applyProtection="0">
      <alignment horizontal="right" vertical="center"/>
    </xf>
    <xf numFmtId="0" fontId="4" fillId="69" borderId="77" applyNumberFormat="0" applyProtection="0">
      <alignment horizontal="left" vertical="center" indent="1"/>
    </xf>
    <xf numFmtId="0" fontId="4" fillId="0" borderId="73" applyNumberFormat="0" applyProtection="0">
      <alignment horizontal="left" vertical="center" indent="1"/>
    </xf>
    <xf numFmtId="4" fontId="25" fillId="82" borderId="28" applyNumberFormat="0" applyProtection="0">
      <alignment vertical="center"/>
    </xf>
    <xf numFmtId="4" fontId="43" fillId="96" borderId="77" applyNumberFormat="0" applyProtection="0">
      <alignment horizontal="right" vertical="center"/>
    </xf>
    <xf numFmtId="4" fontId="25" fillId="95" borderId="28" applyNumberFormat="0" applyProtection="0">
      <alignment horizontal="right" vertical="center"/>
    </xf>
    <xf numFmtId="4" fontId="25" fillId="94" borderId="28" applyNumberFormat="0" applyProtection="0">
      <alignment horizontal="right" vertical="center"/>
    </xf>
    <xf numFmtId="0" fontId="4" fillId="66" borderId="77" applyNumberFormat="0" applyProtection="0">
      <alignment horizontal="left" vertical="center" indent="1"/>
    </xf>
    <xf numFmtId="4" fontId="25" fillId="102" borderId="35" applyNumberFormat="0" applyProtection="0">
      <alignment horizontal="left" vertical="center" indent="1"/>
    </xf>
    <xf numFmtId="4" fontId="43" fillId="85" borderId="77" applyNumberFormat="0" applyProtection="0">
      <alignment horizontal="right" vertical="center"/>
    </xf>
    <xf numFmtId="4" fontId="25" fillId="88" borderId="35" applyNumberFormat="0" applyProtection="0">
      <alignment horizontal="right" vertical="center"/>
    </xf>
    <xf numFmtId="0" fontId="4" fillId="0" borderId="73" applyNumberFormat="0" applyProtection="0">
      <alignment horizontal="left" vertical="center" indent="1"/>
    </xf>
    <xf numFmtId="0" fontId="73" fillId="49" borderId="28" applyNumberFormat="0" applyAlignment="0" applyProtection="0"/>
    <xf numFmtId="4" fontId="43" fillId="103" borderId="73" applyNumberFormat="0" applyProtection="0">
      <alignment horizontal="left" vertical="center" indent="1"/>
    </xf>
    <xf numFmtId="0" fontId="4" fillId="4" borderId="73" applyNumberFormat="0" applyProtection="0">
      <alignment horizontal="left" vertical="center" indent="1"/>
    </xf>
    <xf numFmtId="4" fontId="43" fillId="54" borderId="73" applyNumberFormat="0" applyProtection="0">
      <alignment horizontal="left" vertical="center" indent="1"/>
    </xf>
    <xf numFmtId="0" fontId="4" fillId="68" borderId="77" applyNumberFormat="0" applyProtection="0">
      <alignment horizontal="left" vertical="center" indent="1"/>
    </xf>
    <xf numFmtId="4" fontId="44" fillId="69" borderId="77" applyNumberFormat="0" applyProtection="0">
      <alignment horizontal="right" vertical="center"/>
    </xf>
    <xf numFmtId="4" fontId="25" fillId="86" borderId="28" applyNumberFormat="0" applyProtection="0">
      <alignment horizontal="right" vertical="center"/>
    </xf>
    <xf numFmtId="4" fontId="49" fillId="69" borderId="77" applyNumberFormat="0" applyProtection="0">
      <alignment horizontal="right" vertical="center"/>
    </xf>
    <xf numFmtId="4" fontId="25" fillId="88" borderId="35" applyNumberFormat="0" applyProtection="0">
      <alignment horizontal="right" vertical="center"/>
    </xf>
    <xf numFmtId="4" fontId="38" fillId="61" borderId="77" applyNumberFormat="0" applyProtection="0">
      <alignment horizontal="right" vertical="center"/>
    </xf>
    <xf numFmtId="4" fontId="25" fillId="89" borderId="28" applyNumberFormat="0" applyProtection="0">
      <alignment horizontal="right" vertical="center"/>
    </xf>
    <xf numFmtId="4" fontId="25" fillId="82" borderId="28" applyNumberFormat="0" applyProtection="0">
      <alignment vertical="center"/>
    </xf>
    <xf numFmtId="0" fontId="25" fillId="48" borderId="28" applyNumberFormat="0" applyFont="0" applyAlignment="0" applyProtection="0"/>
    <xf numFmtId="49" fontId="95" fillId="110" borderId="37"/>
    <xf numFmtId="0" fontId="25" fillId="48" borderId="28" applyNumberFormat="0" applyFont="0" applyAlignment="0" applyProtection="0"/>
    <xf numFmtId="4" fontId="43" fillId="54" borderId="73" applyNumberFormat="0" applyProtection="0">
      <alignment vertical="center"/>
    </xf>
    <xf numFmtId="0" fontId="35" fillId="0" borderId="38" applyNumberFormat="0" applyFill="0" applyAlignment="0" applyProtection="0"/>
    <xf numFmtId="4" fontId="43" fillId="72" borderId="77" applyNumberFormat="0" applyProtection="0">
      <alignment vertical="center"/>
    </xf>
    <xf numFmtId="4" fontId="36" fillId="66" borderId="79"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top" indent="1"/>
    </xf>
    <xf numFmtId="4" fontId="116" fillId="54" borderId="77" applyNumberFormat="0" applyProtection="0">
      <alignment vertical="center"/>
    </xf>
    <xf numFmtId="0" fontId="25" fillId="107" borderId="28" applyNumberFormat="0" applyProtection="0">
      <alignment horizontal="left" vertical="center" indent="1"/>
    </xf>
    <xf numFmtId="4" fontId="43" fillId="89"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25" fillId="70" borderId="57" applyNumberFormat="0">
      <protection locked="0"/>
    </xf>
    <xf numFmtId="0" fontId="25" fillId="70" borderId="57" applyNumberFormat="0">
      <protection locked="0"/>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4" fontId="116" fillId="54" borderId="77" applyNumberFormat="0" applyProtection="0">
      <alignment vertical="center"/>
    </xf>
    <xf numFmtId="4" fontId="91" fillId="101" borderId="77" applyNumberFormat="0" applyProtection="0">
      <alignment horizontal="right" vertical="center"/>
    </xf>
    <xf numFmtId="0" fontId="43" fillId="68" borderId="77" applyNumberFormat="0" applyProtection="0">
      <alignment horizontal="left" vertical="top" indent="1"/>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43" fillId="102" borderId="77" applyNumberFormat="0" applyProtection="0">
      <alignment horizontal="left" vertical="center" indent="1"/>
    </xf>
    <xf numFmtId="0" fontId="25" fillId="71" borderId="77" applyNumberFormat="0" applyProtection="0">
      <alignment horizontal="left" vertical="top" indent="1"/>
    </xf>
    <xf numFmtId="4" fontId="25" fillId="83" borderId="28" applyNumberFormat="0" applyProtection="0">
      <alignment horizontal="left" vertical="center" indent="1"/>
    </xf>
    <xf numFmtId="0" fontId="4" fillId="69" borderId="77" applyNumberFormat="0" applyProtection="0">
      <alignment horizontal="left" vertical="top" indent="1"/>
    </xf>
    <xf numFmtId="4" fontId="43" fillId="54" borderId="73" applyNumberFormat="0" applyProtection="0">
      <alignment horizontal="left" vertical="center" indent="1"/>
    </xf>
    <xf numFmtId="0" fontId="4" fillId="4" borderId="73" applyNumberFormat="0" applyProtection="0">
      <alignment horizontal="left" vertical="center" indent="1"/>
    </xf>
    <xf numFmtId="4" fontId="43" fillId="89" borderId="77" applyNumberFormat="0" applyProtection="0">
      <alignment horizontal="right" vertical="center"/>
    </xf>
    <xf numFmtId="4" fontId="43" fillId="8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39" fillId="0" borderId="74" applyNumberFormat="0" applyFill="0" applyAlignment="0" applyProtection="0"/>
    <xf numFmtId="0" fontId="4" fillId="69" borderId="77" applyNumberFormat="0" applyProtection="0">
      <alignment horizontal="left" vertical="top" indent="1"/>
    </xf>
    <xf numFmtId="4" fontId="43" fillId="72" borderId="77" applyNumberFormat="0" applyProtection="0">
      <alignmen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55" borderId="77" applyNumberFormat="0" applyProtection="0">
      <alignment horizontal="left" vertical="center" indent="1"/>
    </xf>
    <xf numFmtId="4" fontId="43" fillId="85" borderId="77" applyNumberFormat="0" applyProtection="0">
      <alignment horizontal="right" vertical="center"/>
    </xf>
    <xf numFmtId="4" fontId="116" fillId="54" borderId="77" applyNumberFormat="0" applyProtection="0">
      <alignment vertical="center"/>
    </xf>
    <xf numFmtId="4" fontId="39" fillId="82" borderId="77" applyNumberFormat="0" applyProtection="0">
      <alignment vertical="center"/>
    </xf>
    <xf numFmtId="0" fontId="43" fillId="68" borderId="77" applyNumberFormat="0" applyProtection="0">
      <alignment horizontal="left" vertical="top" indent="1"/>
    </xf>
    <xf numFmtId="0" fontId="43" fillId="72" borderId="77" applyNumberFormat="0" applyProtection="0">
      <alignment horizontal="left" vertical="top" indent="1"/>
    </xf>
    <xf numFmtId="4" fontId="91" fillId="101" borderId="77" applyNumberFormat="0" applyProtection="0">
      <alignment horizontal="right" vertical="center"/>
    </xf>
    <xf numFmtId="4" fontId="43" fillId="87" borderId="77" applyNumberFormat="0" applyProtection="0">
      <alignment horizontal="right" vertical="center"/>
    </xf>
    <xf numFmtId="0" fontId="43" fillId="68"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39" fillId="82" borderId="77" applyNumberFormat="0" applyProtection="0">
      <alignment vertical="center"/>
    </xf>
    <xf numFmtId="0" fontId="4" fillId="69" borderId="77" applyNumberFormat="0" applyProtection="0">
      <alignment horizontal="left" vertical="top" indent="1"/>
    </xf>
    <xf numFmtId="0" fontId="4" fillId="66" borderId="77" applyNumberFormat="0" applyProtection="0">
      <alignment horizontal="left" vertical="top" indent="1"/>
    </xf>
    <xf numFmtId="4" fontId="25" fillId="96" borderId="28" applyNumberFormat="0" applyProtection="0">
      <alignment horizontal="right" vertical="center"/>
    </xf>
    <xf numFmtId="4" fontId="25" fillId="86" borderId="28" applyNumberFormat="0" applyProtection="0">
      <alignment horizontal="right" vertical="center"/>
    </xf>
    <xf numFmtId="0" fontId="4" fillId="68" borderId="77" applyNumberFormat="0" applyProtection="0">
      <alignment horizontal="left" vertical="top" indent="1"/>
    </xf>
    <xf numFmtId="4" fontId="25" fillId="54" borderId="28" applyNumberFormat="0" applyProtection="0">
      <alignment horizontal="left" vertical="center" indent="1"/>
    </xf>
    <xf numFmtId="4" fontId="43" fillId="58" borderId="73" applyNumberFormat="0" applyProtection="0">
      <alignment horizontal="righ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92" borderId="28" applyNumberFormat="0" applyProtection="0">
      <alignment horizontal="right" vertical="center"/>
    </xf>
    <xf numFmtId="4" fontId="25" fillId="83" borderId="28" applyNumberFormat="0" applyProtection="0">
      <alignment horizontal="left" vertical="center" indent="1"/>
    </xf>
    <xf numFmtId="0" fontId="25" fillId="107" borderId="28" applyNumberFormat="0" applyProtection="0">
      <alignment horizontal="left" vertical="center" indent="1"/>
    </xf>
    <xf numFmtId="0" fontId="4" fillId="55" borderId="77" applyNumberFormat="0" applyProtection="0">
      <alignment horizontal="left" vertical="top" indent="1"/>
    </xf>
    <xf numFmtId="4" fontId="25" fillId="86" borderId="28" applyNumberFormat="0" applyProtection="0">
      <alignment horizontal="right" vertical="center"/>
    </xf>
    <xf numFmtId="4" fontId="25" fillId="96" borderId="28" applyNumberFormat="0" applyProtection="0">
      <alignment horizontal="right" vertical="center"/>
    </xf>
    <xf numFmtId="195" fontId="148" fillId="0" borderId="75" applyBorder="0" applyProtection="0">
      <alignment horizontal="right" vertical="center"/>
    </xf>
    <xf numFmtId="4" fontId="43" fillId="100" borderId="73" applyNumberFormat="0" applyProtection="0">
      <alignment horizontal="left" vertical="center" indent="1"/>
    </xf>
    <xf numFmtId="4" fontId="43" fillId="0" borderId="73" applyNumberFormat="0" applyProtection="0">
      <alignment horizontal="right" vertical="center"/>
    </xf>
    <xf numFmtId="0" fontId="4" fillId="84" borderId="73" applyNumberFormat="0" applyProtection="0">
      <alignment horizontal="left" vertical="center" indent="1"/>
    </xf>
    <xf numFmtId="0" fontId="39" fillId="54" borderId="77" applyNumberFormat="0" applyProtection="0">
      <alignment horizontal="left" vertical="top" indent="1"/>
    </xf>
    <xf numFmtId="4" fontId="116" fillId="54" borderId="77" applyNumberFormat="0" applyProtection="0">
      <alignment vertical="center"/>
    </xf>
    <xf numFmtId="4" fontId="37" fillId="54" borderId="77" applyNumberFormat="0" applyProtection="0">
      <alignment vertical="center"/>
    </xf>
    <xf numFmtId="4" fontId="25" fillId="83" borderId="28" applyNumberFormat="0" applyProtection="0">
      <alignment horizontal="left" vertical="center" indent="1"/>
    </xf>
    <xf numFmtId="44" fontId="2" fillId="0" borderId="0" applyFont="0" applyFill="0" applyBorder="0" applyAlignment="0" applyProtection="0"/>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25" fillId="104" borderId="28" applyNumberFormat="0" applyProtection="0">
      <alignment horizontal="left" vertical="center" indent="1"/>
    </xf>
    <xf numFmtId="0" fontId="4" fillId="106" borderId="73" applyNumberFormat="0" applyProtection="0">
      <alignment horizontal="left" vertical="center" indent="1"/>
    </xf>
    <xf numFmtId="4" fontId="43" fillId="102" borderId="77" applyNumberFormat="0" applyProtection="0">
      <alignment horizontal="left" vertical="center" indent="1"/>
    </xf>
    <xf numFmtId="4" fontId="116" fillId="54" borderId="77" applyNumberFormat="0" applyProtection="0">
      <alignment vertical="center"/>
    </xf>
    <xf numFmtId="0" fontId="4" fillId="69" borderId="77" applyNumberFormat="0" applyProtection="0">
      <alignment horizontal="left" vertical="top" indent="1"/>
    </xf>
    <xf numFmtId="4" fontId="25" fillId="92" borderId="28" applyNumberFormat="0" applyProtection="0">
      <alignment horizontal="right" vertical="center"/>
    </xf>
    <xf numFmtId="4" fontId="43" fillId="87" borderId="77" applyNumberFormat="0" applyProtection="0">
      <alignment horizontal="right" vertical="center"/>
    </xf>
    <xf numFmtId="0" fontId="143" fillId="104" borderId="73" applyNumberFormat="0" applyAlignment="0" applyProtection="0"/>
    <xf numFmtId="0" fontId="4" fillId="68" borderId="77" applyNumberFormat="0" applyProtection="0">
      <alignment horizontal="left" vertical="center" indent="1"/>
    </xf>
    <xf numFmtId="0" fontId="4" fillId="0" borderId="73" applyNumberFormat="0" applyProtection="0">
      <alignment horizontal="left" vertical="center" indent="1"/>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0" fontId="123" fillId="0" borderId="81" applyFill="0" applyProtection="0">
      <alignment horizontal="right"/>
    </xf>
    <xf numFmtId="0" fontId="124" fillId="104" borderId="82" applyNumberFormat="0" applyAlignment="0" applyProtection="0"/>
    <xf numFmtId="0" fontId="124" fillId="104" borderId="82" applyNumberFormat="0" applyAlignment="0" applyProtection="0"/>
    <xf numFmtId="4" fontId="116" fillId="54" borderId="77" applyNumberFormat="0" applyProtection="0">
      <alignment vertical="center"/>
    </xf>
    <xf numFmtId="0" fontId="4" fillId="68" borderId="77" applyNumberFormat="0" applyProtection="0">
      <alignment horizontal="left" vertical="center" indent="1"/>
    </xf>
    <xf numFmtId="0" fontId="43" fillId="72" borderId="77" applyNumberFormat="0" applyProtection="0">
      <alignment horizontal="left" vertical="top" indent="1"/>
    </xf>
    <xf numFmtId="0" fontId="43" fillId="68"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91" fillId="101" borderId="77" applyNumberFormat="0" applyProtection="0">
      <alignment horizontal="right" vertical="center"/>
    </xf>
    <xf numFmtId="0" fontId="4" fillId="69" borderId="77" applyNumberFormat="0" applyProtection="0">
      <alignment horizontal="left" vertical="top" indent="1"/>
    </xf>
    <xf numFmtId="4" fontId="85" fillId="72" borderId="77" applyNumberFormat="0" applyProtection="0">
      <alignment vertical="center"/>
    </xf>
    <xf numFmtId="4" fontId="39" fillId="82" borderId="77" applyNumberFormat="0" applyProtection="0">
      <alignment vertical="center"/>
    </xf>
    <xf numFmtId="0" fontId="25" fillId="48" borderId="28" applyNumberFormat="0" applyFont="0" applyAlignment="0" applyProtection="0"/>
    <xf numFmtId="0" fontId="25" fillId="102" borderId="77" applyNumberFormat="0" applyProtection="0">
      <alignment horizontal="left" vertical="top" indent="1"/>
    </xf>
    <xf numFmtId="4" fontId="36" fillId="66" borderId="77" applyNumberFormat="0" applyProtection="0">
      <alignment horizontal="left" vertical="center" indent="1"/>
    </xf>
    <xf numFmtId="4" fontId="43" fillId="87"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72" borderId="77" applyNumberFormat="0" applyProtection="0">
      <alignment vertical="center"/>
    </xf>
    <xf numFmtId="4" fontId="85" fillId="72" borderId="77" applyNumberFormat="0" applyProtection="0">
      <alignment vertical="center"/>
    </xf>
    <xf numFmtId="4" fontId="85" fillId="101" borderId="77" applyNumberFormat="0" applyProtection="0">
      <alignment horizontal="right" vertical="center"/>
    </xf>
    <xf numFmtId="4" fontId="43" fillId="72" borderId="77" applyNumberFormat="0" applyProtection="0">
      <alignment vertical="center"/>
    </xf>
    <xf numFmtId="4" fontId="85" fillId="101" borderId="77" applyNumberFormat="0" applyProtection="0">
      <alignment horizontal="right" vertical="center"/>
    </xf>
    <xf numFmtId="4" fontId="43" fillId="72" borderId="77" applyNumberFormat="0" applyProtection="0">
      <alignmen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72" borderId="77" applyNumberFormat="0" applyProtection="0">
      <alignment vertical="center"/>
    </xf>
    <xf numFmtId="0" fontId="4" fillId="69" borderId="77" applyNumberFormat="0" applyProtection="0">
      <alignment horizontal="left" vertical="top" indent="1"/>
    </xf>
    <xf numFmtId="4" fontId="85" fillId="72" borderId="77" applyNumberFormat="0" applyProtection="0">
      <alignmen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72"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0" fontId="124" fillId="104" borderId="82" applyNumberFormat="0" applyAlignment="0" applyProtection="0"/>
    <xf numFmtId="4" fontId="116" fillId="54" borderId="77" applyNumberFormat="0" applyProtection="0">
      <alignment vertical="center"/>
    </xf>
    <xf numFmtId="4" fontId="43" fillId="85" borderId="77" applyNumberFormat="0" applyProtection="0">
      <alignment horizontal="right" vertical="center"/>
    </xf>
    <xf numFmtId="4" fontId="116" fillId="54" borderId="77" applyNumberFormat="0" applyProtection="0">
      <alignmen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9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72" borderId="77" applyNumberFormat="0" applyProtection="0">
      <alignment horizontal="left" vertical="top" indent="1"/>
    </xf>
    <xf numFmtId="4" fontId="85" fillId="72" borderId="77" applyNumberFormat="0" applyProtection="0">
      <alignmen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43" fillId="102" borderId="77" applyNumberFormat="0" applyProtection="0">
      <alignment horizontal="left" vertical="center" indent="1"/>
    </xf>
    <xf numFmtId="4" fontId="43" fillId="101" borderId="77" applyNumberFormat="0" applyProtection="0">
      <alignment horizontal="right" vertical="center"/>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96" borderId="77" applyNumberFormat="0" applyProtection="0">
      <alignment horizontal="right" vertical="center"/>
    </xf>
    <xf numFmtId="4" fontId="38" fillId="6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39" fillId="54" borderId="77" applyNumberFormat="0" applyProtection="0">
      <alignment horizontal="left" vertical="center" indent="1"/>
    </xf>
    <xf numFmtId="4" fontId="116" fillId="54" borderId="77" applyNumberFormat="0" applyProtection="0">
      <alignment vertical="center"/>
    </xf>
    <xf numFmtId="3" fontId="127" fillId="0" borderId="76"/>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10" fontId="25" fillId="72" borderId="80" applyNumberFormat="0" applyBorder="0" applyAlignment="0" applyProtection="0"/>
    <xf numFmtId="0" fontId="138" fillId="116" borderId="82" applyNumberFormat="0" applyAlignment="0" applyProtection="0"/>
    <xf numFmtId="0" fontId="138" fillId="116" borderId="82" applyNumberFormat="0" applyAlignment="0" applyProtection="0"/>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0" fontId="87" fillId="82" borderId="77" applyNumberFormat="0" applyProtection="0">
      <alignment horizontal="left" vertical="top" indent="1"/>
    </xf>
    <xf numFmtId="200" fontId="127" fillId="0" borderId="45">
      <alignment horizontal="right"/>
    </xf>
    <xf numFmtId="4" fontId="25" fillId="83" borderId="28" applyNumberFormat="0" applyProtection="0">
      <alignment horizontal="left" vertical="center" indent="1"/>
    </xf>
    <xf numFmtId="4" fontId="4" fillId="71" borderId="35" applyNumberFormat="0" applyProtection="0">
      <alignment horizontal="left" vertical="center" indent="1"/>
    </xf>
    <xf numFmtId="4" fontId="43" fillId="63" borderId="73"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25" fillId="107" borderId="77" applyNumberFormat="0" applyProtection="0">
      <alignment horizontal="left" vertical="top" indent="1"/>
    </xf>
    <xf numFmtId="0" fontId="25" fillId="101" borderId="77" applyNumberFormat="0" applyProtection="0">
      <alignment horizontal="left" vertical="top" indent="1"/>
    </xf>
    <xf numFmtId="0" fontId="25" fillId="107" borderId="77" applyNumberFormat="0" applyProtection="0">
      <alignment horizontal="left" vertical="top" indent="1"/>
    </xf>
    <xf numFmtId="4" fontId="25" fillId="102" borderId="28" applyNumberFormat="0" applyProtection="0">
      <alignment horizontal="right" vertical="center"/>
    </xf>
    <xf numFmtId="4" fontId="48" fillId="68" borderId="79" applyNumberFormat="0" applyProtection="0">
      <alignment horizontal="left" vertical="center" indent="1"/>
    </xf>
    <xf numFmtId="4" fontId="25" fillId="101" borderId="35" applyNumberFormat="0" applyProtection="0">
      <alignment horizontal="left" vertical="center" indent="1"/>
    </xf>
    <xf numFmtId="0" fontId="25" fillId="71" borderId="77" applyNumberFormat="0" applyProtection="0">
      <alignment horizontal="left" vertical="top" indent="1"/>
    </xf>
    <xf numFmtId="0" fontId="4" fillId="103" borderId="73" applyNumberFormat="0" applyProtection="0">
      <alignment horizontal="left" vertical="center" indent="1"/>
    </xf>
    <xf numFmtId="4" fontId="4" fillId="71" borderId="35" applyNumberFormat="0" applyProtection="0">
      <alignment horizontal="left" vertical="center" indent="1"/>
    </xf>
    <xf numFmtId="0" fontId="25" fillId="105" borderId="28" applyNumberFormat="0" applyProtection="0">
      <alignment horizontal="left" vertical="center" indent="1"/>
    </xf>
    <xf numFmtId="4" fontId="25" fillId="94" borderId="28" applyNumberFormat="0" applyProtection="0">
      <alignment horizontal="right" vertical="center"/>
    </xf>
    <xf numFmtId="4" fontId="25" fillId="94" borderId="28" applyNumberFormat="0" applyProtection="0">
      <alignment horizontal="right" vertical="center"/>
    </xf>
    <xf numFmtId="0" fontId="25" fillId="101" borderId="77" applyNumberFormat="0" applyProtection="0">
      <alignment horizontal="left" vertical="top" indent="1"/>
    </xf>
    <xf numFmtId="4" fontId="43" fillId="102" borderId="77" applyNumberFormat="0" applyProtection="0">
      <alignment horizontal="left" vertical="center" indent="1"/>
    </xf>
    <xf numFmtId="0" fontId="25" fillId="101" borderId="28" applyNumberFormat="0" applyProtection="0">
      <alignment horizontal="left" vertical="center"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25" fillId="71" borderId="77" applyNumberFormat="0" applyProtection="0">
      <alignment horizontal="left" vertical="top" indent="1"/>
    </xf>
    <xf numFmtId="4" fontId="25" fillId="102" borderId="28" applyNumberFormat="0" applyProtection="0">
      <alignment horizontal="right" vertical="center"/>
    </xf>
    <xf numFmtId="4" fontId="38" fillId="69" borderId="77" applyNumberFormat="0" applyProtection="0">
      <alignment horizontal="right" vertical="center"/>
    </xf>
    <xf numFmtId="4" fontId="25" fillId="86" borderId="28" applyNumberFormat="0" applyProtection="0">
      <alignment horizontal="right" vertical="center"/>
    </xf>
    <xf numFmtId="4" fontId="25" fillId="89" borderId="28" applyNumberFormat="0" applyProtection="0">
      <alignment horizontal="right" vertical="center"/>
    </xf>
    <xf numFmtId="4" fontId="43" fillId="85" borderId="77" applyNumberFormat="0" applyProtection="0">
      <alignment horizontal="right" vertical="center"/>
    </xf>
    <xf numFmtId="4" fontId="25" fillId="0" borderId="28" applyNumberFormat="0" applyProtection="0">
      <alignment horizontal="right" vertical="center"/>
    </xf>
    <xf numFmtId="0" fontId="25" fillId="107" borderId="77" applyNumberFormat="0" applyProtection="0">
      <alignment horizontal="left" vertical="top" indent="1"/>
    </xf>
    <xf numFmtId="0" fontId="25" fillId="107" borderId="77" applyNumberFormat="0" applyProtection="0">
      <alignment horizontal="left" vertical="top"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5" borderId="28" applyNumberFormat="0" applyProtection="0">
      <alignment horizontal="right" vertical="center"/>
    </xf>
    <xf numFmtId="4" fontId="43" fillId="63" borderId="73" applyNumberFormat="0" applyProtection="0">
      <alignment horizontal="right" vertical="center"/>
    </xf>
    <xf numFmtId="4" fontId="25" fillId="94" borderId="28" applyNumberFormat="0" applyProtection="0">
      <alignment horizontal="right" vertical="center"/>
    </xf>
    <xf numFmtId="4" fontId="25" fillId="94" borderId="28" applyNumberFormat="0" applyProtection="0">
      <alignment horizontal="right" vertical="center"/>
    </xf>
    <xf numFmtId="4" fontId="38" fillId="59" borderId="77" applyNumberFormat="0" applyProtection="0">
      <alignment horizontal="right" vertical="center"/>
    </xf>
    <xf numFmtId="4" fontId="25" fillId="92" borderId="28" applyNumberFormat="0" applyProtection="0">
      <alignment horizontal="right" vertical="center"/>
    </xf>
    <xf numFmtId="4" fontId="43" fillId="92" borderId="77"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43" fillId="92" borderId="77" applyNumberFormat="0" applyProtection="0">
      <alignment horizontal="right" vertical="center"/>
    </xf>
    <xf numFmtId="4" fontId="25" fillId="92" borderId="28"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100" borderId="73" applyNumberFormat="0" applyProtection="0">
      <alignment horizontal="left" vertical="center" indent="1"/>
    </xf>
    <xf numFmtId="4" fontId="43" fillId="103" borderId="73"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0" fontId="4" fillId="103" borderId="73" applyNumberFormat="0" applyProtection="0">
      <alignment horizontal="left" vertical="center" indent="1"/>
    </xf>
    <xf numFmtId="0" fontId="25" fillId="105" borderId="28" applyNumberFormat="0" applyProtection="0">
      <alignment horizontal="left" vertical="center" indent="1"/>
    </xf>
    <xf numFmtId="0" fontId="25" fillId="102" borderId="77" applyNumberFormat="0" applyProtection="0">
      <alignment horizontal="left" vertical="top" indent="1"/>
    </xf>
    <xf numFmtId="0" fontId="4" fillId="84" borderId="73" applyNumberFormat="0" applyProtection="0">
      <alignment horizontal="left" vertical="center" indent="1"/>
    </xf>
    <xf numFmtId="4" fontId="85" fillId="72" borderId="73" applyNumberFormat="0" applyProtection="0">
      <alignmen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25" fillId="73" borderId="80"/>
    <xf numFmtId="0" fontId="25" fillId="48" borderId="28" applyNumberFormat="0" applyFont="0" applyAlignment="0" applyProtection="0"/>
    <xf numFmtId="4" fontId="25" fillId="82" borderId="28" applyNumberFormat="0" applyProtection="0">
      <alignment vertical="center"/>
    </xf>
    <xf numFmtId="4" fontId="25" fillId="88" borderId="35" applyNumberFormat="0" applyProtection="0">
      <alignment horizontal="right" vertical="center"/>
    </xf>
    <xf numFmtId="4" fontId="25" fillId="95" borderId="28" applyNumberFormat="0" applyProtection="0">
      <alignment horizontal="right" vertical="center"/>
    </xf>
    <xf numFmtId="0" fontId="43" fillId="108" borderId="83" applyNumberFormat="0" applyFont="0" applyAlignment="0" applyProtection="0"/>
    <xf numFmtId="0" fontId="43" fillId="108" borderId="83" applyNumberFormat="0" applyFont="0" applyAlignment="0" applyProtection="0"/>
    <xf numFmtId="0" fontId="143" fillId="104" borderId="73" applyNumberFormat="0" applyAlignment="0" applyProtection="0"/>
    <xf numFmtId="0" fontId="143" fillId="104" borderId="73" applyNumberFormat="0" applyAlignment="0" applyProtection="0"/>
    <xf numFmtId="0" fontId="4" fillId="55" borderId="77" applyNumberFormat="0" applyProtection="0">
      <alignment horizontal="left" vertical="center" indent="1"/>
    </xf>
    <xf numFmtId="4" fontId="25" fillId="82" borderId="28" applyNumberFormat="0" applyProtection="0">
      <alignment vertical="center"/>
    </xf>
    <xf numFmtId="4" fontId="38" fillId="56" borderId="77" applyNumberFormat="0" applyProtection="0">
      <alignment horizontal="right" vertical="center"/>
    </xf>
    <xf numFmtId="4" fontId="43" fillId="54" borderId="73" applyNumberFormat="0" applyProtection="0">
      <alignment horizontal="left" vertical="center" indent="1"/>
    </xf>
    <xf numFmtId="4" fontId="43" fillId="54" borderId="73" applyNumberFormat="0" applyProtection="0">
      <alignment horizontal="left" vertical="center" indent="1"/>
    </xf>
    <xf numFmtId="4" fontId="25" fillId="88" borderId="35" applyNumberFormat="0" applyProtection="0">
      <alignment horizontal="right" vertical="center"/>
    </xf>
    <xf numFmtId="4" fontId="43" fillId="103" borderId="73" applyNumberFormat="0" applyProtection="0">
      <alignment horizontal="left" vertical="center" indent="1"/>
    </xf>
    <xf numFmtId="0" fontId="4" fillId="103" borderId="73" applyNumberFormat="0" applyProtection="0">
      <alignment horizontal="left" vertical="center" indent="1"/>
    </xf>
    <xf numFmtId="0" fontId="25" fillId="101" borderId="77" applyNumberFormat="0" applyProtection="0">
      <alignment horizontal="left" vertical="top" indent="1"/>
    </xf>
    <xf numFmtId="4" fontId="25" fillId="89" borderId="28" applyNumberFormat="0" applyProtection="0">
      <alignment horizontal="right" vertical="center"/>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89" borderId="28" applyNumberFormat="0" applyProtection="0">
      <alignment horizontal="right" vertical="center"/>
    </xf>
    <xf numFmtId="4" fontId="43" fillId="89" borderId="77"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25" fillId="82" borderId="28" applyNumberFormat="0" applyProtection="0">
      <alignment vertical="center"/>
    </xf>
    <xf numFmtId="4" fontId="25" fillId="82" borderId="28" applyNumberFormat="0" applyProtection="0">
      <alignment vertical="center"/>
    </xf>
    <xf numFmtId="4" fontId="43" fillId="54" borderId="73" applyNumberFormat="0" applyProtection="0">
      <alignment horizontal="left" vertical="center" indent="1"/>
    </xf>
    <xf numFmtId="0" fontId="73" fillId="49" borderId="28" applyNumberFormat="0" applyAlignment="0" applyProtection="0"/>
    <xf numFmtId="4" fontId="38" fillId="56" borderId="77" applyNumberFormat="0" applyProtection="0">
      <alignment horizontal="right" vertical="center"/>
    </xf>
    <xf numFmtId="4" fontId="25" fillId="85" borderId="28" applyNumberFormat="0" applyProtection="0">
      <alignment horizontal="right" vertical="center"/>
    </xf>
    <xf numFmtId="4" fontId="25" fillId="89" borderId="28" applyNumberFormat="0" applyProtection="0">
      <alignment horizontal="right" vertical="center"/>
    </xf>
    <xf numFmtId="0" fontId="93" fillId="67" borderId="37">
      <protection locked="0"/>
    </xf>
    <xf numFmtId="4" fontId="25" fillId="95" borderId="28" applyNumberFormat="0" applyProtection="0">
      <alignment horizontal="right" vertical="center"/>
    </xf>
    <xf numFmtId="4" fontId="25" fillId="90" borderId="28" applyNumberFormat="0" applyProtection="0">
      <alignment horizontal="righ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3" fontId="127" fillId="0" borderId="76"/>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25" fillId="85" borderId="28" applyNumberFormat="0" applyProtection="0">
      <alignment horizontal="right" vertical="center"/>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25" fillId="94" borderId="28"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69" borderId="77" applyNumberFormat="0" applyProtection="0">
      <alignment horizontal="left" vertical="top" indent="1"/>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88"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90" borderId="77" applyNumberFormat="0" applyProtection="0">
      <alignment horizontal="right" vertical="center"/>
    </xf>
    <xf numFmtId="0" fontId="4" fillId="55" borderId="77" applyNumberFormat="0" applyProtection="0">
      <alignment horizontal="left" vertical="top" indent="1"/>
    </xf>
    <xf numFmtId="4" fontId="43" fillId="102"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0" fontId="4" fillId="66" borderId="77" applyNumberFormat="0" applyProtection="0">
      <alignment horizontal="left" vertical="top"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25" fillId="73" borderId="80"/>
    <xf numFmtId="0" fontId="4" fillId="69" borderId="77" applyNumberFormat="0" applyProtection="0">
      <alignment horizontal="left" vertical="center" indent="1"/>
    </xf>
    <xf numFmtId="4" fontId="43" fillId="54" borderId="73" applyNumberFormat="0" applyProtection="0">
      <alignment vertical="center"/>
    </xf>
    <xf numFmtId="4" fontId="48" fillId="68" borderId="79"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0" fontId="4" fillId="69" borderId="77" applyNumberFormat="0" applyProtection="0">
      <alignment horizontal="left" vertical="center" indent="1"/>
    </xf>
    <xf numFmtId="43" fontId="2" fillId="0" borderId="0" applyFont="0" applyFill="0" applyBorder="0" applyAlignment="0" applyProtection="0"/>
    <xf numFmtId="4" fontId="86" fillId="54" borderId="28" applyNumberFormat="0" applyProtection="0">
      <alignment vertical="center"/>
    </xf>
    <xf numFmtId="4" fontId="25" fillId="102" borderId="28" applyNumberFormat="0" applyProtection="0">
      <alignment horizontal="right" vertical="center"/>
    </xf>
    <xf numFmtId="4" fontId="38" fillId="66" borderId="77" applyNumberFormat="0" applyProtection="0">
      <alignment horizontal="right" vertical="center"/>
    </xf>
    <xf numFmtId="0" fontId="25" fillId="70" borderId="57" applyNumberFormat="0">
      <protection locked="0"/>
    </xf>
    <xf numFmtId="4" fontId="88" fillId="108" borderId="77" applyNumberFormat="0" applyProtection="0">
      <alignment vertical="center"/>
    </xf>
    <xf numFmtId="4" fontId="25" fillId="86" borderId="28" applyNumberFormat="0" applyProtection="0">
      <alignment horizontal="right" vertical="center"/>
    </xf>
    <xf numFmtId="0" fontId="130" fillId="0" borderId="47" applyFill="0" applyBorder="0" applyProtection="0">
      <alignment horizontal="left" vertical="top"/>
    </xf>
    <xf numFmtId="4" fontId="43" fillId="58" borderId="73" applyNumberFormat="0" applyProtection="0">
      <alignment horizontal="right" vertical="center"/>
    </xf>
    <xf numFmtId="4" fontId="25" fillId="88" borderId="35" applyNumberFormat="0" applyProtection="0">
      <alignment horizontal="right" vertical="center"/>
    </xf>
    <xf numFmtId="4" fontId="43" fillId="0" borderId="73" applyNumberFormat="0" applyProtection="0">
      <alignment horizontal="right" vertical="center"/>
    </xf>
    <xf numFmtId="4" fontId="43" fillId="0" borderId="73" applyNumberFormat="0" applyProtection="0">
      <alignment horizontal="right" vertical="center"/>
    </xf>
    <xf numFmtId="0" fontId="39" fillId="0" borderId="74" applyNumberFormat="0" applyFill="0" applyAlignment="0" applyProtection="0"/>
    <xf numFmtId="0" fontId="39" fillId="0" borderId="74" applyNumberFormat="0" applyFill="0" applyAlignment="0" applyProtection="0"/>
    <xf numFmtId="3" fontId="127" fillId="0" borderId="76"/>
    <xf numFmtId="4" fontId="25" fillId="85" borderId="28" applyNumberFormat="0" applyProtection="0">
      <alignment horizontal="right" vertical="center"/>
    </xf>
    <xf numFmtId="4" fontId="90" fillId="109" borderId="35" applyNumberFormat="0" applyProtection="0">
      <alignment horizontal="left" vertical="center" indent="1"/>
    </xf>
    <xf numFmtId="0" fontId="4" fillId="4" borderId="73"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84" borderId="73" applyNumberFormat="0" applyProtection="0">
      <alignment horizontal="left" vertical="center" indent="1"/>
    </xf>
    <xf numFmtId="0" fontId="25" fillId="105" borderId="28" applyNumberFormat="0" applyProtection="0">
      <alignment horizontal="left" vertical="center" indent="1"/>
    </xf>
    <xf numFmtId="4" fontId="25" fillId="82" borderId="28" applyNumberFormat="0" applyProtection="0">
      <alignment vertical="center"/>
    </xf>
    <xf numFmtId="0" fontId="4" fillId="84" borderId="73" applyNumberFormat="0" applyProtection="0">
      <alignment horizontal="left" vertical="center" indent="1"/>
    </xf>
    <xf numFmtId="4" fontId="43" fillId="54" borderId="73" applyNumberFormat="0" applyProtection="0">
      <alignment horizontal="left" vertical="center" indent="1"/>
    </xf>
    <xf numFmtId="4" fontId="25" fillId="90" borderId="28" applyNumberFormat="0" applyProtection="0">
      <alignment horizontal="right" vertical="center"/>
    </xf>
    <xf numFmtId="44" fontId="2" fillId="0" borderId="0" applyFont="0" applyFill="0" applyBorder="0" applyAlignment="0" applyProtection="0"/>
    <xf numFmtId="43" fontId="2" fillId="0" borderId="0" applyFont="0" applyFill="0" applyBorder="0" applyAlignment="0" applyProtection="0"/>
    <xf numFmtId="0" fontId="2" fillId="0" borderId="0"/>
    <xf numFmtId="4" fontId="91" fillId="101" borderId="77" applyNumberFormat="0" applyProtection="0">
      <alignment horizontal="right" vertical="center"/>
    </xf>
    <xf numFmtId="0" fontId="4" fillId="68" borderId="77" applyNumberFormat="0" applyProtection="0">
      <alignment horizontal="left" vertical="center" indent="1"/>
    </xf>
    <xf numFmtId="0" fontId="39" fillId="54"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center" indent="1"/>
    </xf>
    <xf numFmtId="0" fontId="4" fillId="84" borderId="73" applyNumberFormat="0" applyProtection="0">
      <alignment horizontal="left" vertical="center" indent="1"/>
    </xf>
    <xf numFmtId="4" fontId="25" fillId="85" borderId="28" applyNumberFormat="0" applyProtection="0">
      <alignment horizontal="right" vertical="center"/>
    </xf>
    <xf numFmtId="4" fontId="38" fillId="64" borderId="77" applyNumberFormat="0" applyProtection="0">
      <alignment horizontal="right" vertical="center"/>
    </xf>
    <xf numFmtId="4" fontId="25" fillId="94"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0" fontId="4" fillId="69" borderId="77" applyNumberFormat="0" applyProtection="0">
      <alignment horizontal="left" vertical="top"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106" borderId="73" applyNumberFormat="0" applyProtection="0">
      <alignment horizontal="left" vertical="center" indent="1"/>
    </xf>
    <xf numFmtId="0" fontId="25" fillId="105" borderId="28" applyNumberFormat="0" applyProtection="0">
      <alignment horizontal="left" vertical="center" indent="1"/>
    </xf>
    <xf numFmtId="0" fontId="25" fillId="102" borderId="77" applyNumberFormat="0" applyProtection="0">
      <alignment horizontal="left" vertical="top" indent="1"/>
    </xf>
    <xf numFmtId="0" fontId="25" fillId="107" borderId="77" applyNumberFormat="0" applyProtection="0">
      <alignment horizontal="left" vertical="top" indent="1"/>
    </xf>
    <xf numFmtId="0" fontId="25" fillId="101" borderId="28" applyNumberFormat="0" applyProtection="0">
      <alignment horizontal="left" vertical="center" indent="1"/>
    </xf>
    <xf numFmtId="4" fontId="25" fillId="83" borderId="28" applyNumberFormat="0" applyProtection="0">
      <alignment horizontal="left" vertical="center" indent="1"/>
    </xf>
    <xf numFmtId="4" fontId="43" fillId="95" borderId="77" applyNumberFormat="0" applyProtection="0">
      <alignment horizontal="right" vertical="center"/>
    </xf>
    <xf numFmtId="4" fontId="91" fillId="101" borderId="77" applyNumberFormat="0" applyProtection="0">
      <alignment horizontal="right" vertical="center"/>
    </xf>
    <xf numFmtId="4" fontId="43" fillId="7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116" fillId="54"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43" fillId="89"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39" fillId="82" borderId="77" applyNumberFormat="0" applyProtection="0">
      <alignmen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43" fillId="87" borderId="77" applyNumberFormat="0" applyProtection="0">
      <alignment horizontal="right" vertical="center"/>
    </xf>
    <xf numFmtId="0" fontId="25" fillId="104" borderId="28" applyNumberFormat="0" applyProtection="0">
      <alignment horizontal="left" vertical="center" indent="1"/>
    </xf>
    <xf numFmtId="0" fontId="39" fillId="54" borderId="77" applyNumberFormat="0" applyProtection="0">
      <alignment horizontal="left" vertical="top" indent="1"/>
    </xf>
    <xf numFmtId="4" fontId="38" fillId="63" borderId="77" applyNumberFormat="0" applyProtection="0">
      <alignment horizontal="right" vertical="center"/>
    </xf>
    <xf numFmtId="0" fontId="43" fillId="108" borderId="83" applyNumberFormat="0" applyFont="0" applyAlignment="0" applyProtection="0"/>
    <xf numFmtId="0" fontId="43" fillId="108" borderId="83" applyNumberFormat="0" applyFont="0" applyAlignment="0" applyProtection="0"/>
    <xf numFmtId="0" fontId="138" fillId="116" borderId="82" applyNumberFormat="0" applyAlignment="0" applyProtection="0"/>
    <xf numFmtId="0" fontId="138" fillId="116" borderId="82" applyNumberFormat="0" applyAlignment="0" applyProtection="0"/>
    <xf numFmtId="10" fontId="25" fillId="72" borderId="80" applyNumberFormat="0" applyBorder="0" applyAlignment="0" applyProtection="0"/>
    <xf numFmtId="0" fontId="25" fillId="71" borderId="77" applyNumberFormat="0" applyProtection="0">
      <alignment horizontal="left" vertical="top" indent="1"/>
    </xf>
    <xf numFmtId="4" fontId="39" fillId="82" borderId="77" applyNumberFormat="0" applyProtection="0">
      <alignment vertical="center"/>
    </xf>
    <xf numFmtId="4" fontId="43" fillId="90" borderId="77" applyNumberFormat="0" applyProtection="0">
      <alignment horizontal="right" vertical="center"/>
    </xf>
    <xf numFmtId="4" fontId="116" fillId="54" borderId="77" applyNumberFormat="0" applyProtection="0">
      <alignment vertical="center"/>
    </xf>
    <xf numFmtId="0" fontId="124" fillId="104" borderId="82" applyNumberFormat="0" applyAlignment="0" applyProtection="0"/>
    <xf numFmtId="0" fontId="124" fillId="104" borderId="82" applyNumberFormat="0" applyAlignment="0" applyProtection="0"/>
    <xf numFmtId="0" fontId="123" fillId="0" borderId="81" applyFill="0" applyProtection="0">
      <alignment horizontal="right"/>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4" fontId="49" fillId="69" borderId="77" applyNumberFormat="0" applyProtection="0">
      <alignment horizontal="right" vertical="center"/>
    </xf>
    <xf numFmtId="0" fontId="25" fillId="73" borderId="80"/>
    <xf numFmtId="4" fontId="48" fillId="68" borderId="79" applyNumberFormat="0" applyProtection="0">
      <alignment horizontal="left" vertical="center" indent="1"/>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7" fillId="54" borderId="77" applyNumberFormat="0" applyProtection="0">
      <alignment vertical="center"/>
    </xf>
    <xf numFmtId="4" fontId="36" fillId="54" borderId="77" applyNumberFormat="0" applyProtection="0">
      <alignment vertical="center"/>
    </xf>
    <xf numFmtId="0" fontId="25" fillId="71" borderId="77" applyNumberFormat="0" applyProtection="0">
      <alignment horizontal="left" vertical="top" indent="1"/>
    </xf>
    <xf numFmtId="4" fontId="43" fillId="102" borderId="77" applyNumberFormat="0" applyProtection="0">
      <alignment horizontal="right" vertical="center"/>
    </xf>
    <xf numFmtId="0" fontId="39" fillId="0" borderId="74" applyNumberFormat="0" applyFill="0" applyAlignment="0" applyProtection="0"/>
    <xf numFmtId="0" fontId="39" fillId="0" borderId="74" applyNumberFormat="0" applyFill="0" applyAlignment="0" applyProtection="0"/>
    <xf numFmtId="9" fontId="2" fillId="0" borderId="0" applyFont="0" applyFill="0" applyBorder="0" applyAlignment="0" applyProtection="0"/>
    <xf numFmtId="4" fontId="48" fillId="68" borderId="79" applyNumberFormat="0" applyProtection="0">
      <alignment horizontal="left" vertical="center" indent="1"/>
    </xf>
    <xf numFmtId="4" fontId="44" fillId="69" borderId="77" applyNumberFormat="0" applyProtection="0">
      <alignment vertical="center"/>
    </xf>
    <xf numFmtId="0" fontId="25" fillId="104" borderId="28"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0" fontId="25" fillId="71" borderId="77" applyNumberFormat="0" applyProtection="0">
      <alignment horizontal="left" vertical="top" indent="1"/>
    </xf>
    <xf numFmtId="4" fontId="43" fillId="102" borderId="77" applyNumberFormat="0" applyProtection="0">
      <alignment horizontal="right" vertical="center"/>
    </xf>
    <xf numFmtId="4" fontId="39" fillId="82" borderId="77" applyNumberFormat="0" applyProtection="0">
      <alignment vertical="center"/>
    </xf>
    <xf numFmtId="0" fontId="25" fillId="71" borderId="77" applyNumberFormat="0" applyProtection="0">
      <alignment horizontal="left" vertical="top" indent="1"/>
    </xf>
    <xf numFmtId="4" fontId="43" fillId="87" borderId="77" applyNumberFormat="0" applyProtection="0">
      <alignment horizontal="right" vertical="center"/>
    </xf>
    <xf numFmtId="0" fontId="43" fillId="108" borderId="83" applyNumberFormat="0" applyFont="0" applyAlignment="0" applyProtection="0"/>
    <xf numFmtId="0" fontId="4" fillId="66" borderId="77" applyNumberFormat="0" applyProtection="0">
      <alignment horizontal="left" vertical="center" indent="1"/>
    </xf>
    <xf numFmtId="0" fontId="25" fillId="104" borderId="28" applyNumberFormat="0" applyProtection="0">
      <alignment horizontal="left" vertical="center" indent="1"/>
    </xf>
    <xf numFmtId="4" fontId="25" fillId="82" borderId="28" applyNumberFormat="0" applyProtection="0">
      <alignment vertical="center"/>
    </xf>
    <xf numFmtId="4" fontId="25" fillId="83" borderId="28" applyNumberFormat="0" applyProtection="0">
      <alignment horizontal="left" vertical="center" indent="1"/>
    </xf>
    <xf numFmtId="0" fontId="25" fillId="104" borderId="28" applyNumberFormat="0" applyProtection="0">
      <alignment horizontal="left" vertical="center" indent="1"/>
    </xf>
    <xf numFmtId="44" fontId="2" fillId="0" borderId="0" applyFont="0" applyFill="0" applyBorder="0" applyAlignment="0" applyProtection="0"/>
    <xf numFmtId="4" fontId="91" fillId="100" borderId="73" applyNumberFormat="0" applyProtection="0">
      <alignment horizontal="right" vertical="center"/>
    </xf>
    <xf numFmtId="0" fontId="25" fillId="101" borderId="77" applyNumberFormat="0" applyProtection="0">
      <alignment horizontal="left" vertical="top" indent="1"/>
    </xf>
    <xf numFmtId="4" fontId="25" fillId="86" borderId="28" applyNumberFormat="0" applyProtection="0">
      <alignment horizontal="right" vertical="center"/>
    </xf>
    <xf numFmtId="4" fontId="36" fillId="54" borderId="77" applyNumberFormat="0" applyProtection="0">
      <alignment vertical="center"/>
    </xf>
    <xf numFmtId="4" fontId="43" fillId="0" borderId="77" applyNumberFormat="0" applyProtection="0">
      <alignment horizontal="left" vertical="center" indent="1"/>
    </xf>
    <xf numFmtId="4" fontId="25" fillId="54" borderId="28" applyNumberFormat="0" applyProtection="0">
      <alignment horizontal="left" vertical="center" indent="1"/>
    </xf>
    <xf numFmtId="4" fontId="43" fillId="58" borderId="73" applyNumberFormat="0" applyProtection="0">
      <alignment horizontal="right" vertical="center"/>
    </xf>
    <xf numFmtId="4" fontId="25" fillId="92" borderId="28" applyNumberFormat="0" applyProtection="0">
      <alignment horizontal="right" vertical="center"/>
    </xf>
    <xf numFmtId="4" fontId="39" fillId="99" borderId="73" applyNumberFormat="0" applyProtection="0">
      <alignment horizontal="left" vertical="center" indent="1"/>
    </xf>
    <xf numFmtId="0" fontId="25" fillId="104" borderId="28" applyNumberFormat="0" applyProtection="0">
      <alignment horizontal="left" vertical="center" indent="1"/>
    </xf>
    <xf numFmtId="0" fontId="25" fillId="101" borderId="28" applyNumberFormat="0" applyProtection="0">
      <alignment horizontal="left" vertical="center" indent="1"/>
    </xf>
    <xf numFmtId="4" fontId="25" fillId="86" borderId="28" applyNumberFormat="0" applyProtection="0">
      <alignment horizontal="right" vertical="center"/>
    </xf>
    <xf numFmtId="4" fontId="25" fillId="102" borderId="35" applyNumberFormat="0" applyProtection="0">
      <alignment horizontal="left" vertical="center" indent="1"/>
    </xf>
    <xf numFmtId="4" fontId="25" fillId="85" borderId="28" applyNumberFormat="0" applyProtection="0">
      <alignment horizontal="right" vertical="center"/>
    </xf>
    <xf numFmtId="0" fontId="25" fillId="101" borderId="28" applyNumberFormat="0" applyProtection="0">
      <alignment horizontal="left" vertical="center" indent="1"/>
    </xf>
    <xf numFmtId="0" fontId="4" fillId="84" borderId="73" applyNumberFormat="0" applyProtection="0">
      <alignment horizontal="left" vertical="center" indent="1"/>
    </xf>
    <xf numFmtId="4" fontId="25" fillId="102" borderId="35" applyNumberFormat="0" applyProtection="0">
      <alignment horizontal="left" vertical="center" indent="1"/>
    </xf>
    <xf numFmtId="4" fontId="43" fillId="54" borderId="73" applyNumberFormat="0" applyProtection="0">
      <alignment vertical="center"/>
    </xf>
    <xf numFmtId="0" fontId="60" fillId="79" borderId="28" applyNumberFormat="0" applyAlignment="0" applyProtection="0"/>
    <xf numFmtId="4" fontId="25" fillId="102" borderId="35" applyNumberFormat="0" applyProtection="0">
      <alignment horizontal="left" vertical="center" indent="1"/>
    </xf>
    <xf numFmtId="0" fontId="25" fillId="101" borderId="77" applyNumberFormat="0" applyProtection="0">
      <alignment horizontal="left" vertical="top" indent="1"/>
    </xf>
    <xf numFmtId="4" fontId="25" fillId="88" borderId="35" applyNumberFormat="0" applyProtection="0">
      <alignment horizontal="right" vertical="center"/>
    </xf>
    <xf numFmtId="4" fontId="25" fillId="82" borderId="28" applyNumberFormat="0" applyProtection="0">
      <alignment vertical="center"/>
    </xf>
    <xf numFmtId="4" fontId="25" fillId="83" borderId="28" applyNumberFormat="0" applyProtection="0">
      <alignment horizontal="left" vertical="center" indent="1"/>
    </xf>
    <xf numFmtId="4" fontId="25" fillId="82" borderId="28" applyNumberFormat="0" applyProtection="0">
      <alignment vertical="center"/>
    </xf>
    <xf numFmtId="4" fontId="25" fillId="98" borderId="35" applyNumberFormat="0" applyProtection="0">
      <alignment horizontal="left" vertical="center" indent="1"/>
    </xf>
    <xf numFmtId="4" fontId="25" fillId="82" borderId="28" applyNumberFormat="0" applyProtection="0">
      <alignment vertical="center"/>
    </xf>
    <xf numFmtId="0" fontId="25" fillId="101" borderId="28" applyNumberFormat="0" applyProtection="0">
      <alignment horizontal="left" vertical="center" indent="1"/>
    </xf>
    <xf numFmtId="4" fontId="25" fillId="54" borderId="28" applyNumberFormat="0" applyProtection="0">
      <alignment horizontal="left" vertical="center" indent="1"/>
    </xf>
    <xf numFmtId="4" fontId="25" fillId="90" borderId="28" applyNumberFormat="0" applyProtection="0">
      <alignment horizontal="right" vertical="center"/>
    </xf>
    <xf numFmtId="4" fontId="25" fillId="82" borderId="28" applyNumberFormat="0" applyProtection="0">
      <alignment vertical="center"/>
    </xf>
    <xf numFmtId="4" fontId="25" fillId="82" borderId="28" applyNumberFormat="0" applyProtection="0">
      <alignment vertical="center"/>
    </xf>
    <xf numFmtId="4" fontId="25" fillId="88" borderId="35" applyNumberFormat="0" applyProtection="0">
      <alignment horizontal="right" vertical="center"/>
    </xf>
    <xf numFmtId="0" fontId="25" fillId="73" borderId="80"/>
    <xf numFmtId="4" fontId="25" fillId="82" borderId="28" applyNumberFormat="0" applyProtection="0">
      <alignment vertical="center"/>
    </xf>
    <xf numFmtId="4" fontId="25" fillId="96" borderId="28" applyNumberFormat="0" applyProtection="0">
      <alignment horizontal="right" vertical="center"/>
    </xf>
    <xf numFmtId="4" fontId="25" fillId="82" borderId="28" applyNumberFormat="0" applyProtection="0">
      <alignment vertical="center"/>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25" fillId="85" borderId="28" applyNumberFormat="0" applyProtection="0">
      <alignment horizontal="right" vertical="center"/>
    </xf>
    <xf numFmtId="4" fontId="25" fillId="88" borderId="35" applyNumberFormat="0" applyProtection="0">
      <alignment horizontal="right" vertical="center"/>
    </xf>
    <xf numFmtId="4" fontId="25" fillId="0" borderId="28" applyNumberFormat="0" applyProtection="0">
      <alignment horizontal="right" vertical="center"/>
    </xf>
    <xf numFmtId="4" fontId="25" fillId="96" borderId="28" applyNumberFormat="0" applyProtection="0">
      <alignment horizontal="right" vertical="center"/>
    </xf>
    <xf numFmtId="4" fontId="25" fillId="95" borderId="28" applyNumberFormat="0" applyProtection="0">
      <alignment horizontal="right" vertical="center"/>
    </xf>
    <xf numFmtId="4" fontId="43" fillId="85" borderId="77" applyNumberFormat="0" applyProtection="0">
      <alignment horizontal="right" vertical="center"/>
    </xf>
    <xf numFmtId="4" fontId="43" fillId="102" borderId="77" applyNumberFormat="0" applyProtection="0">
      <alignment horizontal="left" vertical="center" indent="1"/>
    </xf>
    <xf numFmtId="4" fontId="38" fillId="69" borderId="77" applyNumberFormat="0" applyProtection="0">
      <alignment vertical="center"/>
    </xf>
    <xf numFmtId="0" fontId="25" fillId="71" borderId="77" applyNumberFormat="0" applyProtection="0">
      <alignment horizontal="left" vertical="top" indent="1"/>
    </xf>
    <xf numFmtId="0" fontId="4" fillId="69" borderId="77" applyNumberFormat="0" applyProtection="0">
      <alignment horizontal="left" vertical="top" indent="1"/>
    </xf>
    <xf numFmtId="4" fontId="116" fillId="54" borderId="77" applyNumberFormat="0" applyProtection="0">
      <alignment vertical="center"/>
    </xf>
    <xf numFmtId="4" fontId="36" fillId="65" borderId="56" applyNumberFormat="0" applyProtection="0">
      <alignment horizontal="left" vertical="center" indent="1"/>
    </xf>
    <xf numFmtId="0" fontId="4" fillId="69" borderId="77" applyNumberFormat="0" applyProtection="0">
      <alignment horizontal="left" vertical="top" indent="1"/>
    </xf>
    <xf numFmtId="0" fontId="4" fillId="68" borderId="77" applyNumberFormat="0" applyProtection="0">
      <alignment horizontal="left" vertical="center" indent="1"/>
    </xf>
    <xf numFmtId="4" fontId="43" fillId="54" borderId="73" applyNumberFormat="0" applyProtection="0">
      <alignment vertical="center"/>
    </xf>
    <xf numFmtId="4" fontId="43" fillId="72" borderId="77" applyNumberFormat="0" applyProtection="0">
      <alignment horizontal="left" vertical="center" indent="1"/>
    </xf>
    <xf numFmtId="0" fontId="43" fillId="72" borderId="77" applyNumberFormat="0" applyProtection="0">
      <alignment horizontal="left" vertical="top"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70" borderId="57" applyNumberFormat="0">
      <protection locked="0"/>
    </xf>
    <xf numFmtId="4" fontId="43" fillId="88" borderId="77" applyNumberFormat="0" applyProtection="0">
      <alignment horizontal="right" vertical="center"/>
    </xf>
    <xf numFmtId="4" fontId="43" fillId="88" borderId="77" applyNumberFormat="0" applyProtection="0">
      <alignment horizontal="right" vertical="center"/>
    </xf>
    <xf numFmtId="0" fontId="4" fillId="103" borderId="73" applyNumberFormat="0" applyProtection="0">
      <alignment horizontal="left" vertical="center" indent="1"/>
    </xf>
    <xf numFmtId="4" fontId="43" fillId="102" borderId="77" applyNumberFormat="0" applyProtection="0">
      <alignment horizontal="left" vertical="center" indent="1"/>
    </xf>
    <xf numFmtId="0" fontId="4" fillId="106" borderId="73" applyNumberFormat="0" applyProtection="0">
      <alignment horizontal="left" vertical="center" indent="1"/>
    </xf>
    <xf numFmtId="0" fontId="4" fillId="84" borderId="73" applyNumberFormat="0" applyProtection="0">
      <alignment horizontal="left" vertical="center" indent="1"/>
    </xf>
    <xf numFmtId="4" fontId="43" fillId="89"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25" fillId="101" borderId="28" applyNumberFormat="0" applyProtection="0">
      <alignment horizontal="left" vertical="center" indent="1"/>
    </xf>
    <xf numFmtId="0" fontId="4" fillId="68" borderId="77" applyNumberFormat="0" applyProtection="0">
      <alignment horizontal="left" vertical="center" indent="1"/>
    </xf>
    <xf numFmtId="4" fontId="43" fillId="87" borderId="77" applyNumberFormat="0" applyProtection="0">
      <alignment horizontal="right" vertical="center"/>
    </xf>
    <xf numFmtId="4" fontId="25" fillId="82" borderId="28" applyNumberFormat="0" applyProtection="0">
      <alignment vertical="center"/>
    </xf>
    <xf numFmtId="0" fontId="4" fillId="68" borderId="77" applyNumberFormat="0" applyProtection="0">
      <alignment horizontal="left" vertical="center" indent="1"/>
    </xf>
    <xf numFmtId="4" fontId="25" fillId="82" borderId="28" applyNumberFormat="0" applyProtection="0">
      <alignment vertical="center"/>
    </xf>
    <xf numFmtId="4" fontId="25" fillId="54" borderId="28" applyNumberFormat="0" applyProtection="0">
      <alignment horizontal="left" vertical="center" indent="1"/>
    </xf>
    <xf numFmtId="4" fontId="25" fillId="85" borderId="28" applyNumberFormat="0" applyProtection="0">
      <alignment horizontal="right" vertical="center"/>
    </xf>
    <xf numFmtId="0" fontId="4" fillId="84" borderId="73" applyNumberFormat="0" applyProtection="0">
      <alignment horizontal="left" vertical="center" indent="1"/>
    </xf>
    <xf numFmtId="4" fontId="91" fillId="100" borderId="73" applyNumberFormat="0" applyProtection="0">
      <alignment horizontal="right" vertical="center"/>
    </xf>
    <xf numFmtId="0" fontId="4" fillId="84" borderId="73" applyNumberFormat="0" applyProtection="0">
      <alignment horizontal="left" vertical="center" indent="1"/>
    </xf>
    <xf numFmtId="4" fontId="25" fillId="92"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58" borderId="73" applyNumberFormat="0" applyProtection="0">
      <alignment horizontal="right" vertical="center"/>
    </xf>
    <xf numFmtId="4" fontId="25" fillId="85" borderId="28" applyNumberFormat="0" applyProtection="0">
      <alignment horizontal="right" vertical="center"/>
    </xf>
    <xf numFmtId="4" fontId="25" fillId="86" borderId="28" applyNumberFormat="0" applyProtection="0">
      <alignment horizontal="right" vertical="center"/>
    </xf>
    <xf numFmtId="4" fontId="25" fillId="102" borderId="28" applyNumberFormat="0" applyProtection="0">
      <alignment horizontal="right" vertical="center"/>
    </xf>
    <xf numFmtId="0" fontId="43" fillId="72" borderId="77" applyNumberFormat="0" applyProtection="0">
      <alignment horizontal="left" vertical="top" indent="1"/>
    </xf>
    <xf numFmtId="0" fontId="4" fillId="68" borderId="77" applyNumberFormat="0" applyProtection="0">
      <alignment horizontal="left" vertical="top" indent="1"/>
    </xf>
    <xf numFmtId="4" fontId="43" fillId="72" borderId="77" applyNumberFormat="0" applyProtection="0">
      <alignment horizontal="left" vertical="center" indent="1"/>
    </xf>
    <xf numFmtId="0" fontId="4" fillId="69" borderId="77" applyNumberFormat="0" applyProtection="0">
      <alignment horizontal="left" vertical="top" indent="1"/>
    </xf>
    <xf numFmtId="9" fontId="2" fillId="0" borderId="0" applyFont="0" applyFill="0" applyBorder="0" applyAlignment="0" applyProtection="0"/>
    <xf numFmtId="0" fontId="4" fillId="4" borderId="73" applyNumberFormat="0" applyProtection="0">
      <alignment horizontal="left" vertical="center" indent="1"/>
    </xf>
    <xf numFmtId="0" fontId="149" fillId="125" borderId="54" applyBorder="0" applyProtection="0">
      <alignment horizontal="centerContinuous" vertical="center"/>
    </xf>
    <xf numFmtId="195" fontId="148" fillId="0" borderId="54" applyBorder="0" applyProtection="0">
      <alignment horizontal="right" vertical="center"/>
    </xf>
    <xf numFmtId="0" fontId="4" fillId="68" borderId="77" applyNumberFormat="0" applyProtection="0">
      <alignment horizontal="left" vertical="center" indent="1"/>
    </xf>
    <xf numFmtId="0" fontId="4" fillId="55" borderId="77" applyNumberFormat="0" applyProtection="0">
      <alignment horizontal="left" vertical="center" indent="1"/>
    </xf>
    <xf numFmtId="4" fontId="43" fillId="96" borderId="77" applyNumberFormat="0" applyProtection="0">
      <alignment horizontal="right" vertical="center"/>
    </xf>
    <xf numFmtId="4" fontId="43" fillId="94" borderId="77" applyNumberFormat="0" applyProtection="0">
      <alignment horizontal="right" vertical="center"/>
    </xf>
    <xf numFmtId="4" fontId="43" fillId="89" borderId="77" applyNumberFormat="0" applyProtection="0">
      <alignment horizontal="right" vertical="center"/>
    </xf>
    <xf numFmtId="0" fontId="39" fillId="54" borderId="77" applyNumberFormat="0" applyProtection="0">
      <alignment horizontal="left" vertical="top" indent="1"/>
    </xf>
    <xf numFmtId="4" fontId="39" fillId="82" borderId="77" applyNumberFormat="0" applyProtection="0">
      <alignment vertical="center"/>
    </xf>
    <xf numFmtId="4" fontId="37" fillId="54" borderId="77" applyNumberFormat="0" applyProtection="0">
      <alignment vertical="center"/>
    </xf>
    <xf numFmtId="4" fontId="43" fillId="91" borderId="73" applyNumberFormat="0" applyProtection="0">
      <alignment horizontal="right" vertical="center"/>
    </xf>
    <xf numFmtId="4" fontId="25" fillId="0" borderId="28" applyNumberFormat="0" applyProtection="0">
      <alignment horizontal="right" vertical="center"/>
    </xf>
    <xf numFmtId="0" fontId="4" fillId="66" borderId="77" applyNumberFormat="0" applyProtection="0">
      <alignment horizontal="left" vertical="top" indent="1"/>
    </xf>
    <xf numFmtId="4" fontId="43" fillId="64" borderId="73" applyNumberFormat="0" applyProtection="0">
      <alignment horizontal="right" vertical="center"/>
    </xf>
    <xf numFmtId="4" fontId="88" fillId="104" borderId="77" applyNumberFormat="0" applyProtection="0">
      <alignment horizontal="left" vertical="center" indent="1"/>
    </xf>
    <xf numFmtId="0" fontId="25" fillId="101" borderId="28" applyNumberFormat="0" applyProtection="0">
      <alignment horizontal="left" vertical="center" indent="1"/>
    </xf>
    <xf numFmtId="4" fontId="25" fillId="98" borderId="35" applyNumberFormat="0" applyProtection="0">
      <alignment horizontal="left" vertical="center" indent="1"/>
    </xf>
    <xf numFmtId="4" fontId="43" fillId="54" borderId="73" applyNumberFormat="0" applyProtection="0">
      <alignment horizontal="left" vertical="center" indent="1"/>
    </xf>
    <xf numFmtId="4" fontId="43" fillId="89" borderId="77" applyNumberFormat="0" applyProtection="0">
      <alignment horizontal="right" vertical="center"/>
    </xf>
    <xf numFmtId="0" fontId="60" fillId="79" borderId="28" applyNumberFormat="0" applyAlignment="0" applyProtection="0"/>
    <xf numFmtId="0" fontId="25" fillId="102" borderId="77" applyNumberFormat="0" applyProtection="0">
      <alignment horizontal="left" vertical="top" indent="1"/>
    </xf>
    <xf numFmtId="4" fontId="39" fillId="82" borderId="77" applyNumberFormat="0" applyProtection="0">
      <alignment vertical="center"/>
    </xf>
    <xf numFmtId="4" fontId="36" fillId="66" borderId="79" applyNumberFormat="0" applyProtection="0">
      <alignment horizontal="left" vertical="center" indent="1"/>
    </xf>
    <xf numFmtId="4" fontId="38" fillId="66"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horizontal="left" vertical="center" indent="1"/>
    </xf>
    <xf numFmtId="0" fontId="4" fillId="68" borderId="77" applyNumberFormat="0" applyProtection="0">
      <alignment horizontal="left" vertical="center" indent="1"/>
    </xf>
    <xf numFmtId="4" fontId="43" fillId="72"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0" fontId="4" fillId="68" borderId="77" applyNumberFormat="0" applyProtection="0">
      <alignment horizontal="left" vertical="center" indent="1"/>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25" fillId="95" borderId="28"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25" fillId="105" borderId="28" applyNumberFormat="0" applyProtection="0">
      <alignment horizontal="left" vertical="center" indent="1"/>
    </xf>
    <xf numFmtId="4" fontId="25" fillId="96" borderId="28"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39" fillId="82" borderId="77" applyNumberFormat="0" applyProtection="0">
      <alignment vertical="center"/>
    </xf>
    <xf numFmtId="4" fontId="43" fillId="72" borderId="73" applyNumberFormat="0" applyProtection="0">
      <alignment horizontal="left" vertical="center" indent="1"/>
    </xf>
    <xf numFmtId="4" fontId="25" fillId="88" borderId="35"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0" fontId="123" fillId="0" borderId="81" applyFill="0" applyProtection="0">
      <alignment horizontal="right"/>
    </xf>
    <xf numFmtId="4" fontId="25" fillId="94" borderId="28" applyNumberFormat="0" applyProtection="0">
      <alignment horizontal="right" vertical="center"/>
    </xf>
    <xf numFmtId="0" fontId="25" fillId="104" borderId="28" applyNumberFormat="0" applyProtection="0">
      <alignment horizontal="left" vertical="center" indent="1"/>
    </xf>
    <xf numFmtId="0" fontId="4" fillId="68" borderId="77" applyNumberFormat="0" applyProtection="0">
      <alignment horizontal="left" vertical="top" indent="1"/>
    </xf>
    <xf numFmtId="4" fontId="90" fillId="109" borderId="35" applyNumberFormat="0" applyProtection="0">
      <alignment horizontal="left" vertical="center" indent="1"/>
    </xf>
    <xf numFmtId="0" fontId="25" fillId="105" borderId="28" applyNumberFormat="0" applyProtection="0">
      <alignment horizontal="left" vertical="center" indent="1"/>
    </xf>
    <xf numFmtId="0" fontId="43" fillId="68" borderId="77" applyNumberFormat="0" applyProtection="0">
      <alignment horizontal="left" vertical="top" indent="1"/>
    </xf>
    <xf numFmtId="4" fontId="25" fillId="98" borderId="35" applyNumberFormat="0" applyProtection="0">
      <alignment horizontal="left" vertical="center" indent="1"/>
    </xf>
    <xf numFmtId="0" fontId="25" fillId="101" borderId="77" applyNumberFormat="0" applyProtection="0">
      <alignment horizontal="left" vertical="top" indent="1"/>
    </xf>
    <xf numFmtId="0" fontId="25" fillId="102" borderId="77" applyNumberFormat="0" applyProtection="0">
      <alignment horizontal="left" vertical="top" indent="1"/>
    </xf>
    <xf numFmtId="0" fontId="4" fillId="66" borderId="77" applyNumberFormat="0" applyProtection="0">
      <alignment horizontal="left" vertical="top" indent="1"/>
    </xf>
    <xf numFmtId="0" fontId="25" fillId="101" borderId="28" applyNumberFormat="0" applyProtection="0">
      <alignment horizontal="left" vertical="center" indent="1"/>
    </xf>
    <xf numFmtId="4" fontId="36" fillId="66" borderId="79"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4" fontId="39" fillId="54" borderId="77" applyNumberFormat="0" applyProtection="0">
      <alignment horizontal="left" vertical="center" indent="1"/>
    </xf>
    <xf numFmtId="4" fontId="39" fillId="82" borderId="77" applyNumberFormat="0" applyProtection="0">
      <alignment vertical="center"/>
    </xf>
    <xf numFmtId="4" fontId="48" fillId="68" borderId="79" applyNumberFormat="0" applyProtection="0">
      <alignment horizontal="left" vertical="center" indent="1"/>
    </xf>
    <xf numFmtId="4" fontId="25" fillId="86" borderId="28" applyNumberFormat="0" applyProtection="0">
      <alignment horizontal="right" vertical="center"/>
    </xf>
    <xf numFmtId="4" fontId="25" fillId="88" borderId="35"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3" fillId="103" borderId="73" applyNumberFormat="0" applyProtection="0">
      <alignment horizontal="left" vertical="center" indent="1"/>
    </xf>
    <xf numFmtId="0" fontId="25" fillId="107" borderId="28" applyNumberFormat="0" applyProtection="0">
      <alignment horizontal="left" vertical="center" indent="1"/>
    </xf>
    <xf numFmtId="4" fontId="25" fillId="88" borderId="35" applyNumberFormat="0" applyProtection="0">
      <alignment horizontal="right" vertical="center"/>
    </xf>
    <xf numFmtId="4" fontId="43" fillId="72" borderId="77" applyNumberFormat="0" applyProtection="0">
      <alignment vertical="center"/>
    </xf>
    <xf numFmtId="4" fontId="38" fillId="69" borderId="77" applyNumberFormat="0" applyProtection="0">
      <alignment vertical="center"/>
    </xf>
    <xf numFmtId="0" fontId="25" fillId="73" borderId="80"/>
    <xf numFmtId="0" fontId="25" fillId="107" borderId="28" applyNumberFormat="0" applyProtection="0">
      <alignment horizontal="left" vertical="center" indent="1"/>
    </xf>
    <xf numFmtId="0" fontId="4" fillId="106" borderId="73" applyNumberFormat="0" applyProtection="0">
      <alignment horizontal="left" vertical="center" indent="1"/>
    </xf>
    <xf numFmtId="4" fontId="43" fillId="96" borderId="77" applyNumberFormat="0" applyProtection="0">
      <alignment horizontal="right" vertical="center"/>
    </xf>
    <xf numFmtId="4" fontId="43" fillId="64" borderId="73" applyNumberFormat="0" applyProtection="0">
      <alignment horizontal="right" vertical="center"/>
    </xf>
    <xf numFmtId="0" fontId="87" fillId="82" borderId="77" applyNumberFormat="0" applyProtection="0">
      <alignment horizontal="left" vertical="top"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9" fillId="54" borderId="77"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38" fillId="54" borderId="77" applyNumberFormat="0" applyProtection="0">
      <alignment horizontal="left" vertical="center" indent="1"/>
    </xf>
    <xf numFmtId="0" fontId="4" fillId="0" borderId="73" applyNumberFormat="0" applyProtection="0">
      <alignment horizontal="left" vertical="center" indent="1"/>
    </xf>
    <xf numFmtId="0" fontId="25" fillId="48" borderId="28" applyNumberFormat="0" applyFont="0" applyAlignment="0" applyProtection="0"/>
    <xf numFmtId="4" fontId="25" fillId="85" borderId="28" applyNumberFormat="0" applyProtection="0">
      <alignment horizontal="right" vertical="center"/>
    </xf>
    <xf numFmtId="4" fontId="25" fillId="54" borderId="28" applyNumberFormat="0" applyProtection="0">
      <alignment horizontal="left" vertical="center" indent="1"/>
    </xf>
    <xf numFmtId="4" fontId="25" fillId="85" borderId="28" applyNumberFormat="0" applyProtection="0">
      <alignment horizontal="right" vertical="center"/>
    </xf>
    <xf numFmtId="4" fontId="25" fillId="102" borderId="35" applyNumberFormat="0" applyProtection="0">
      <alignment horizontal="left" vertical="center" indent="1"/>
    </xf>
    <xf numFmtId="0" fontId="4" fillId="55" borderId="77" applyNumberFormat="0" applyProtection="0">
      <alignment horizontal="left" vertical="top" indent="1"/>
    </xf>
    <xf numFmtId="0" fontId="60" fillId="79" borderId="28" applyNumberFormat="0" applyAlignment="0" applyProtection="0"/>
    <xf numFmtId="0" fontId="4" fillId="55" borderId="77" applyNumberFormat="0" applyProtection="0">
      <alignment horizontal="left" vertical="top" indent="1"/>
    </xf>
    <xf numFmtId="4" fontId="25" fillId="82" borderId="28" applyNumberFormat="0" applyProtection="0">
      <alignment vertical="center"/>
    </xf>
    <xf numFmtId="0" fontId="25" fillId="101" borderId="28" applyNumberFormat="0" applyProtection="0">
      <alignment horizontal="left" vertical="center" indent="1"/>
    </xf>
    <xf numFmtId="4" fontId="43" fillId="72" borderId="73"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4" fontId="43" fillId="88" borderId="77" applyNumberFormat="0" applyProtection="0">
      <alignment horizontal="right" vertical="center"/>
    </xf>
    <xf numFmtId="4" fontId="85" fillId="101" borderId="77" applyNumberFormat="0" applyProtection="0">
      <alignment horizontal="right" vertical="center"/>
    </xf>
    <xf numFmtId="4" fontId="85" fillId="72" borderId="77" applyNumberFormat="0" applyProtection="0">
      <alignment vertical="center"/>
    </xf>
    <xf numFmtId="0" fontId="4" fillId="84" borderId="73" applyNumberFormat="0" applyProtection="0">
      <alignment horizontal="left" vertical="center" indent="1"/>
    </xf>
    <xf numFmtId="4" fontId="43" fillId="72" borderId="73" applyNumberFormat="0" applyProtection="0">
      <alignment horizontal="left" vertical="center" indent="1"/>
    </xf>
    <xf numFmtId="4" fontId="49" fillId="69" borderId="77" applyNumberFormat="0" applyProtection="0">
      <alignment horizontal="right" vertical="center"/>
    </xf>
    <xf numFmtId="4" fontId="25" fillId="90" borderId="28" applyNumberFormat="0" applyProtection="0">
      <alignment horizontal="right" vertical="center"/>
    </xf>
    <xf numFmtId="4" fontId="43" fillId="72" borderId="77" applyNumberFormat="0" applyProtection="0">
      <alignment horizontal="left" vertical="center" indent="1"/>
    </xf>
    <xf numFmtId="4" fontId="36" fillId="54" borderId="77" applyNumberFormat="0" applyProtection="0">
      <alignment vertical="center"/>
    </xf>
    <xf numFmtId="4" fontId="38" fillId="69" borderId="77" applyNumberFormat="0" applyProtection="0">
      <alignment horizontal="right" vertical="center"/>
    </xf>
    <xf numFmtId="4" fontId="43" fillId="72" borderId="73" applyNumberFormat="0" applyProtection="0">
      <alignment horizontal="left" vertical="center" indent="1"/>
    </xf>
    <xf numFmtId="4" fontId="25" fillId="82" borderId="28" applyNumberFormat="0" applyProtection="0">
      <alignment vertical="center"/>
    </xf>
    <xf numFmtId="0" fontId="4" fillId="66" borderId="77" applyNumberFormat="0" applyProtection="0">
      <alignment horizontal="left" vertical="top" indent="1"/>
    </xf>
    <xf numFmtId="4" fontId="25" fillId="92" borderId="28" applyNumberFormat="0" applyProtection="0">
      <alignment horizontal="right" vertical="center"/>
    </xf>
    <xf numFmtId="0" fontId="4" fillId="55" borderId="77" applyNumberFormat="0" applyProtection="0">
      <alignment horizontal="left" vertical="top" indent="1"/>
    </xf>
    <xf numFmtId="4" fontId="25" fillId="94" borderId="28" applyNumberFormat="0" applyProtection="0">
      <alignment horizontal="right" vertical="center"/>
    </xf>
    <xf numFmtId="4" fontId="43" fillId="102" borderId="77" applyNumberFormat="0" applyProtection="0">
      <alignment horizontal="left" vertical="center" indent="1"/>
    </xf>
    <xf numFmtId="0" fontId="43" fillId="72" borderId="77" applyNumberFormat="0" applyProtection="0">
      <alignment horizontal="left" vertical="top" indent="1"/>
    </xf>
    <xf numFmtId="0" fontId="4" fillId="84" borderId="73" applyNumberFormat="0" applyProtection="0">
      <alignment horizontal="left" vertical="center" indent="1"/>
    </xf>
    <xf numFmtId="0" fontId="4" fillId="69" borderId="77" applyNumberFormat="0" applyProtection="0">
      <alignment horizontal="left" vertical="top" indent="1"/>
    </xf>
    <xf numFmtId="0" fontId="81" fillId="79" borderId="73" applyNumberFormat="0" applyAlignment="0" applyProtection="0"/>
    <xf numFmtId="4" fontId="43" fillId="54" borderId="73" applyNumberFormat="0" applyProtection="0">
      <alignment horizontal="left" vertical="center" indent="1"/>
    </xf>
    <xf numFmtId="4" fontId="25" fillId="0" borderId="28" applyNumberFormat="0" applyProtection="0">
      <alignment horizontal="right" vertical="center"/>
    </xf>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85" fillId="54" borderId="73" applyNumberFormat="0" applyProtection="0">
      <alignment vertical="center"/>
    </xf>
    <xf numFmtId="4" fontId="37" fillId="54" borderId="77" applyNumberFormat="0" applyProtection="0">
      <alignment vertical="center"/>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5" borderId="28" applyNumberFormat="0" applyProtection="0">
      <alignment horizontal="right" vertical="center"/>
    </xf>
    <xf numFmtId="4" fontId="43" fillId="87" borderId="77" applyNumberFormat="0" applyProtection="0">
      <alignment horizontal="right" vertical="center"/>
    </xf>
    <xf numFmtId="4" fontId="43" fillId="57" borderId="73"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0" fontId="25" fillId="105" borderId="28" applyNumberFormat="0" applyProtection="0">
      <alignment horizontal="left" vertical="center" indent="1"/>
    </xf>
    <xf numFmtId="4" fontId="38" fillId="56" borderId="77" applyNumberFormat="0" applyProtection="0">
      <alignment horizontal="right" vertical="center"/>
    </xf>
    <xf numFmtId="4" fontId="25" fillId="86" borderId="28" applyNumberFormat="0" applyProtection="0">
      <alignment horizontal="right" vertical="center"/>
    </xf>
    <xf numFmtId="4" fontId="43" fillId="58" borderId="73"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43" fillId="61" borderId="73"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38" fillId="61" borderId="77"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4" fontId="25" fillId="94"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39" fillId="98" borderId="56"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43" fillId="100" borderId="36" applyNumberFormat="0" applyProtection="0">
      <alignment horizontal="left" vertical="center" indent="1"/>
    </xf>
    <xf numFmtId="4" fontId="4" fillId="71" borderId="35" applyNumberFormat="0" applyProtection="0">
      <alignment horizontal="left" vertical="center" indent="1"/>
    </xf>
    <xf numFmtId="4" fontId="43" fillId="100" borderId="36" applyNumberFormat="0" applyProtection="0">
      <alignment horizontal="left" vertical="center" indent="1"/>
    </xf>
    <xf numFmtId="4" fontId="44" fillId="69" borderId="77" applyNumberFormat="0" applyProtection="0">
      <alignment horizontal="right" vertical="center"/>
    </xf>
    <xf numFmtId="4" fontId="4" fillId="71" borderId="35"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66" borderId="77" applyNumberFormat="0" applyProtection="0">
      <alignment horizontal="left" vertical="top" indent="1"/>
    </xf>
    <xf numFmtId="0" fontId="4" fillId="84" borderId="73" applyNumberFormat="0" applyProtection="0">
      <alignment horizontal="left" vertical="center" indent="1"/>
    </xf>
    <xf numFmtId="4" fontId="43" fillId="100" borderId="73" applyNumberFormat="0" applyProtection="0">
      <alignment horizontal="left" vertical="center" indent="1"/>
    </xf>
    <xf numFmtId="0" fontId="4" fillId="68" borderId="77" applyNumberFormat="0" applyProtection="0">
      <alignment horizontal="left" vertical="center" indent="1"/>
    </xf>
    <xf numFmtId="4" fontId="43" fillId="100" borderId="73"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0" fontId="4" fillId="55" borderId="77"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5" borderId="28" applyNumberFormat="0" applyProtection="0">
      <alignment horizontal="left" vertical="center" indent="1"/>
    </xf>
    <xf numFmtId="0" fontId="4" fillId="106" borderId="73" applyNumberFormat="0" applyProtection="0">
      <alignment horizontal="left" vertical="center" indent="1"/>
    </xf>
    <xf numFmtId="0" fontId="25" fillId="105" borderId="28" applyNumberFormat="0" applyProtection="0">
      <alignment horizontal="left" vertical="center" indent="1"/>
    </xf>
    <xf numFmtId="200" fontId="127" fillId="0" borderId="45">
      <alignment horizontal="right"/>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106" borderId="73" applyNumberFormat="0" applyProtection="0">
      <alignment horizontal="left" vertical="center"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7" borderId="77" applyNumberFormat="0" applyProtection="0">
      <alignment horizontal="left" vertical="top"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25" fillId="101" borderId="77" applyNumberFormat="0" applyProtection="0">
      <alignment horizontal="left" vertical="top" indent="1"/>
    </xf>
    <xf numFmtId="0" fontId="25" fillId="101" borderId="77" applyNumberFormat="0" applyProtection="0">
      <alignment horizontal="left" vertical="top" indent="1"/>
    </xf>
    <xf numFmtId="0" fontId="25" fillId="70" borderId="57" applyNumberFormat="0">
      <protection locked="0"/>
    </xf>
    <xf numFmtId="0" fontId="25" fillId="70" borderId="57" applyNumberFormat="0">
      <protection locked="0"/>
    </xf>
    <xf numFmtId="4" fontId="43" fillId="72" borderId="77" applyNumberFormat="0" applyProtection="0">
      <alignment vertical="center"/>
    </xf>
    <xf numFmtId="4" fontId="38" fillId="69" borderId="77" applyNumberFormat="0" applyProtection="0">
      <alignment vertical="center"/>
    </xf>
    <xf numFmtId="4" fontId="86" fillId="72" borderId="80" applyNumberFormat="0" applyProtection="0">
      <alignment vertical="center"/>
    </xf>
    <xf numFmtId="4" fontId="43" fillId="72" borderId="73" applyNumberFormat="0" applyProtection="0">
      <alignment horizontal="left" vertical="center" indent="1"/>
    </xf>
    <xf numFmtId="4" fontId="88" fillId="104" borderId="77" applyNumberFormat="0" applyProtection="0">
      <alignment horizontal="left" vertical="center" indent="1"/>
    </xf>
    <xf numFmtId="4" fontId="43" fillId="72" borderId="73" applyNumberFormat="0" applyProtection="0">
      <alignment horizontal="left" vertical="center" indent="1"/>
    </xf>
    <xf numFmtId="4" fontId="43" fillId="72" borderId="73" applyNumberFormat="0" applyProtection="0">
      <alignment vertical="center"/>
    </xf>
    <xf numFmtId="4" fontId="43" fillId="72" borderId="73" applyNumberFormat="0" applyProtection="0">
      <alignment horizontal="left" vertical="center" indent="1"/>
    </xf>
    <xf numFmtId="4" fontId="25" fillId="0" borderId="28" applyNumberFormat="0" applyProtection="0">
      <alignment horizontal="right" vertical="center"/>
    </xf>
    <xf numFmtId="4" fontId="43" fillId="0" borderId="73" applyNumberFormat="0" applyProtection="0">
      <alignment horizontal="right" vertical="center"/>
    </xf>
    <xf numFmtId="0" fontId="4" fillId="0" borderId="73" applyNumberFormat="0" applyProtection="0">
      <alignment horizontal="left" vertical="center" indent="1"/>
    </xf>
    <xf numFmtId="0" fontId="4" fillId="84" borderId="73" applyNumberFormat="0" applyProtection="0">
      <alignment horizontal="left" vertical="center" indent="1"/>
    </xf>
    <xf numFmtId="0" fontId="93" fillId="67" borderId="37">
      <protection locked="0"/>
    </xf>
    <xf numFmtId="4" fontId="25" fillId="89" borderId="28" applyNumberFormat="0" applyProtection="0">
      <alignment horizontal="right" vertical="center"/>
    </xf>
    <xf numFmtId="4" fontId="25" fillId="88" borderId="35"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43" fillId="72"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4" fontId="25" fillId="82" borderId="28" applyNumberFormat="0" applyProtection="0">
      <alignment vertical="center"/>
    </xf>
    <xf numFmtId="4" fontId="25" fillId="82" borderId="28" applyNumberFormat="0" applyProtection="0">
      <alignment vertical="center"/>
    </xf>
    <xf numFmtId="4" fontId="25" fillId="54" borderId="28" applyNumberFormat="0" applyProtection="0">
      <alignment horizontal="left" vertical="center" indent="1"/>
    </xf>
    <xf numFmtId="4" fontId="25" fillId="85" borderId="28" applyNumberFormat="0" applyProtection="0">
      <alignment horizontal="right" vertical="center"/>
    </xf>
    <xf numFmtId="0" fontId="25" fillId="107" borderId="28" applyNumberFormat="0" applyProtection="0">
      <alignment horizontal="left" vertical="center"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4" fontId="25" fillId="96" borderId="28" applyNumberFormat="0" applyProtection="0">
      <alignment horizontal="right" vertical="center"/>
    </xf>
    <xf numFmtId="4" fontId="25" fillId="83" borderId="28" applyNumberFormat="0" applyProtection="0">
      <alignment horizontal="left" vertical="center" indent="1"/>
    </xf>
    <xf numFmtId="0" fontId="4" fillId="0" borderId="73" applyNumberFormat="0" applyProtection="0">
      <alignment horizontal="left" vertical="center" indent="1"/>
    </xf>
    <xf numFmtId="4" fontId="38" fillId="69" borderId="77" applyNumberFormat="0" applyProtection="0">
      <alignment horizontal="right" vertical="center"/>
    </xf>
    <xf numFmtId="4" fontId="43" fillId="0" borderId="73" applyNumberFormat="0" applyProtection="0">
      <alignment horizontal="right" vertical="center"/>
    </xf>
    <xf numFmtId="4" fontId="43" fillId="72" borderId="73" applyNumberFormat="0" applyProtection="0">
      <alignment vertical="center"/>
    </xf>
    <xf numFmtId="0" fontId="25" fillId="101" borderId="28" applyNumberFormat="0" applyProtection="0">
      <alignment horizontal="left" vertical="center" indent="1"/>
    </xf>
    <xf numFmtId="0" fontId="25" fillId="101"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4" fontId="25" fillId="102" borderId="35" applyNumberFormat="0" applyProtection="0">
      <alignment horizontal="left" vertical="center" indent="1"/>
    </xf>
    <xf numFmtId="4" fontId="25" fillId="54" borderId="28" applyNumberFormat="0" applyProtection="0">
      <alignment horizontal="left" vertical="center" indent="1"/>
    </xf>
    <xf numFmtId="4" fontId="25" fillId="92" borderId="28" applyNumberFormat="0" applyProtection="0">
      <alignment horizontal="right" vertical="center"/>
    </xf>
    <xf numFmtId="4" fontId="25" fillId="85" borderId="28" applyNumberFormat="0" applyProtection="0">
      <alignment horizontal="right" vertical="center"/>
    </xf>
    <xf numFmtId="4" fontId="39" fillId="82" borderId="77" applyNumberFormat="0" applyProtection="0">
      <alignment vertical="center"/>
    </xf>
    <xf numFmtId="4" fontId="39" fillId="54" borderId="77" applyNumberFormat="0" applyProtection="0">
      <alignment horizontal="left" vertical="center" indent="1"/>
    </xf>
    <xf numFmtId="0" fontId="39" fillId="54" borderId="77" applyNumberFormat="0" applyProtection="0">
      <alignment horizontal="left" vertical="top" indent="1"/>
    </xf>
    <xf numFmtId="0" fontId="4" fillId="66" borderId="77" applyNumberFormat="0" applyProtection="0">
      <alignment horizontal="left" vertical="center" indent="1"/>
    </xf>
    <xf numFmtId="4" fontId="49" fillId="69" borderId="77" applyNumberFormat="0" applyProtection="0">
      <alignment horizontal="right" vertical="center"/>
    </xf>
    <xf numFmtId="0" fontId="4" fillId="69" borderId="77" applyNumberFormat="0" applyProtection="0">
      <alignment horizontal="left" vertical="top" indent="1"/>
    </xf>
    <xf numFmtId="4" fontId="25" fillId="88" borderId="35"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25" fillId="95" borderId="28" applyNumberFormat="0" applyProtection="0">
      <alignment horizontal="right" vertical="center"/>
    </xf>
    <xf numFmtId="4" fontId="25" fillId="98" borderId="35" applyNumberFormat="0" applyProtection="0">
      <alignment horizontal="left" vertical="center" indent="1"/>
    </xf>
    <xf numFmtId="4" fontId="36" fillId="66" borderId="77" applyNumberFormat="0" applyProtection="0">
      <alignment horizontal="left" vertical="center" indent="1"/>
    </xf>
    <xf numFmtId="0" fontId="15" fillId="71" borderId="78" applyBorder="0"/>
    <xf numFmtId="4" fontId="44" fillId="69" borderId="77" applyNumberFormat="0" applyProtection="0">
      <alignment vertical="center"/>
    </xf>
    <xf numFmtId="4" fontId="25" fillId="101" borderId="35"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68" borderId="77" applyNumberFormat="0" applyProtection="0">
      <alignment horizontal="left" vertical="top" indent="1"/>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top" indent="1"/>
    </xf>
    <xf numFmtId="0" fontId="25" fillId="107" borderId="28" applyNumberFormat="0" applyProtection="0">
      <alignment horizontal="left" vertical="center" indent="1"/>
    </xf>
    <xf numFmtId="4" fontId="38" fillId="60" borderId="77" applyNumberFormat="0" applyProtection="0">
      <alignment horizontal="right" vertical="center"/>
    </xf>
    <xf numFmtId="4" fontId="43" fillId="100" borderId="73" applyNumberFormat="0" applyProtection="0">
      <alignment horizontal="left" vertical="center" indent="1"/>
    </xf>
    <xf numFmtId="4" fontId="39" fillId="82" borderId="77" applyNumberFormat="0" applyProtection="0">
      <alignment vertical="center"/>
    </xf>
    <xf numFmtId="0" fontId="4" fillId="106" borderId="73" applyNumberFormat="0" applyProtection="0">
      <alignment horizontal="left" vertical="center" indent="1"/>
    </xf>
    <xf numFmtId="4" fontId="4" fillId="71" borderId="35" applyNumberFormat="0" applyProtection="0">
      <alignment horizontal="left" vertical="center" indent="1"/>
    </xf>
    <xf numFmtId="4" fontId="43" fillId="100" borderId="73" applyNumberFormat="0" applyProtection="0">
      <alignment horizontal="left" vertical="center" indent="1"/>
    </xf>
    <xf numFmtId="0" fontId="4" fillId="68" borderId="77" applyNumberFormat="0" applyProtection="0">
      <alignment horizontal="left" vertical="top" indent="1"/>
    </xf>
    <xf numFmtId="4" fontId="25" fillId="83" borderId="28" applyNumberFormat="0" applyProtection="0">
      <alignment horizontal="left" vertical="center" indent="1"/>
    </xf>
    <xf numFmtId="0" fontId="25" fillId="73" borderId="80"/>
    <xf numFmtId="4" fontId="25" fillId="98" borderId="35" applyNumberFormat="0" applyProtection="0">
      <alignment horizontal="left" vertical="center" indent="1"/>
    </xf>
    <xf numFmtId="4" fontId="25" fillId="98" borderId="35" applyNumberFormat="0" applyProtection="0">
      <alignment horizontal="left" vertical="center" indent="1"/>
    </xf>
    <xf numFmtId="4" fontId="36" fillId="54" borderId="77" applyNumberFormat="0" applyProtection="0">
      <alignment vertical="center"/>
    </xf>
    <xf numFmtId="4" fontId="25" fillId="95" borderId="28"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4" fontId="49" fillId="69" borderId="77" applyNumberFormat="0" applyProtection="0">
      <alignment horizontal="right" vertical="center"/>
    </xf>
    <xf numFmtId="4" fontId="91" fillId="101" borderId="77" applyNumberFormat="0" applyProtection="0">
      <alignment horizontal="right" vertical="center"/>
    </xf>
    <xf numFmtId="4" fontId="36" fillId="65" borderId="56" applyNumberFormat="0" applyProtection="0">
      <alignment horizontal="left" vertical="center" indent="1"/>
    </xf>
    <xf numFmtId="4" fontId="43" fillId="102" borderId="77" applyNumberFormat="0" applyProtection="0">
      <alignment horizontal="right" vertical="center"/>
    </xf>
    <xf numFmtId="4" fontId="116" fillId="54" borderId="77" applyNumberFormat="0" applyProtection="0">
      <alignment vertical="center"/>
    </xf>
    <xf numFmtId="0" fontId="25" fillId="107" borderId="77" applyNumberFormat="0" applyProtection="0">
      <alignment horizontal="left" vertical="top" indent="1"/>
    </xf>
    <xf numFmtId="0" fontId="4" fillId="55" borderId="77" applyNumberFormat="0" applyProtection="0">
      <alignment horizontal="left" vertical="top" indent="1"/>
    </xf>
    <xf numFmtId="4" fontId="43" fillId="94" borderId="77" applyNumberFormat="0" applyProtection="0">
      <alignment horizontal="right" vertical="center"/>
    </xf>
    <xf numFmtId="4" fontId="25" fillId="98" borderId="35" applyNumberFormat="0" applyProtection="0">
      <alignment horizontal="left" vertical="center" indent="1"/>
    </xf>
    <xf numFmtId="4" fontId="25" fillId="94" borderId="28" applyNumberFormat="0" applyProtection="0">
      <alignment horizontal="right" vertical="center"/>
    </xf>
    <xf numFmtId="4" fontId="43" fillId="102" borderId="77" applyNumberFormat="0" applyProtection="0">
      <alignment horizontal="left" vertical="center" indent="1"/>
    </xf>
    <xf numFmtId="4" fontId="38" fillId="56" borderId="77" applyNumberFormat="0" applyProtection="0">
      <alignment horizontal="right" vertical="center"/>
    </xf>
    <xf numFmtId="0" fontId="4" fillId="66" borderId="77" applyNumberFormat="0" applyProtection="0">
      <alignment horizontal="left" vertical="top" indent="1"/>
    </xf>
    <xf numFmtId="0" fontId="25" fillId="107" borderId="28"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54" borderId="28" applyNumberFormat="0" applyProtection="0">
      <alignment horizontal="left" vertical="center" indent="1"/>
    </xf>
    <xf numFmtId="0" fontId="25" fillId="70" borderId="57" applyNumberFormat="0">
      <protection locked="0"/>
    </xf>
    <xf numFmtId="0" fontId="4" fillId="84" borderId="73" applyNumberFormat="0" applyProtection="0">
      <alignment horizontal="left" vertical="center" indent="1"/>
    </xf>
    <xf numFmtId="0" fontId="124" fillId="104" borderId="82" applyNumberFormat="0" applyAlignment="0" applyProtection="0"/>
    <xf numFmtId="4" fontId="25" fillId="95" borderId="28" applyNumberFormat="0" applyProtection="0">
      <alignment horizontal="right" vertical="center"/>
    </xf>
    <xf numFmtId="4" fontId="43" fillId="72" borderId="77" applyNumberFormat="0" applyProtection="0">
      <alignment vertical="center"/>
    </xf>
    <xf numFmtId="4" fontId="43" fillId="72" borderId="73" applyNumberFormat="0" applyProtection="0">
      <alignment horizontal="left" vertical="center" indent="1"/>
    </xf>
    <xf numFmtId="4" fontId="91" fillId="101" borderId="77" applyNumberFormat="0" applyProtection="0">
      <alignment horizontal="right" vertical="center"/>
    </xf>
    <xf numFmtId="0" fontId="25" fillId="107" borderId="28" applyNumberFormat="0" applyProtection="0">
      <alignment horizontal="left" vertical="center" indent="1"/>
    </xf>
    <xf numFmtId="0" fontId="4" fillId="84" borderId="73" applyNumberFormat="0" applyProtection="0">
      <alignment horizontal="left" vertical="center" indent="1"/>
    </xf>
    <xf numFmtId="4" fontId="25" fillId="92" borderId="28"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56" borderId="73" applyNumberFormat="0" applyProtection="0">
      <alignment horizontal="right" vertical="center"/>
    </xf>
    <xf numFmtId="4" fontId="25" fillId="86" borderId="28" applyNumberFormat="0" applyProtection="0">
      <alignment horizontal="right" vertical="center"/>
    </xf>
    <xf numFmtId="4" fontId="25" fillId="83" borderId="28" applyNumberFormat="0" applyProtection="0">
      <alignment horizontal="left" vertical="center" indent="1"/>
    </xf>
    <xf numFmtId="0" fontId="4" fillId="84" borderId="73" applyNumberFormat="0" applyProtection="0">
      <alignment horizontal="left" vertical="center" indent="1"/>
    </xf>
    <xf numFmtId="4" fontId="43" fillId="54" borderId="73" applyNumberFormat="0" applyProtection="0">
      <alignment horizontal="left" vertical="center" indent="1"/>
    </xf>
    <xf numFmtId="0" fontId="25" fillId="48" borderId="28" applyNumberFormat="0" applyFont="0" applyAlignment="0" applyProtection="0"/>
    <xf numFmtId="0" fontId="81" fillId="79" borderId="73" applyNumberFormat="0" applyAlignment="0" applyProtection="0"/>
    <xf numFmtId="4" fontId="25" fillId="88" borderId="35" applyNumberFormat="0" applyProtection="0">
      <alignment horizontal="right" vertical="center"/>
    </xf>
    <xf numFmtId="4" fontId="25" fillId="85" borderId="28" applyNumberFormat="0" applyProtection="0">
      <alignment horizontal="right" vertical="center"/>
    </xf>
    <xf numFmtId="4" fontId="38" fillId="69" borderId="77" applyNumberFormat="0" applyProtection="0">
      <alignment horizontal="right" vertical="center"/>
    </xf>
    <xf numFmtId="0" fontId="4" fillId="55" borderId="77" applyNumberFormat="0" applyProtection="0">
      <alignment horizontal="left" vertical="top" indent="1"/>
    </xf>
    <xf numFmtId="0" fontId="4" fillId="69" borderId="77" applyNumberFormat="0" applyProtection="0">
      <alignment horizontal="left" vertical="top" indent="1"/>
    </xf>
    <xf numFmtId="0" fontId="143" fillId="104" borderId="73" applyNumberFormat="0" applyAlignment="0" applyProtection="0"/>
    <xf numFmtId="4" fontId="43" fillId="0" borderId="73" applyNumberFormat="0" applyProtection="0">
      <alignment horizontal="righ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72" borderId="77" applyNumberFormat="0" applyProtection="0">
      <alignment horizontal="left" vertical="center" indent="1"/>
    </xf>
    <xf numFmtId="4" fontId="43" fillId="96"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195" fontId="148" fillId="0" borderId="75" applyBorder="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200" fontId="127" fillId="0" borderId="45">
      <alignment horizontal="right"/>
    </xf>
    <xf numFmtId="0" fontId="4" fillId="66"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horizontal="left" vertical="center"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3" fillId="68" borderId="77" applyNumberFormat="0" applyProtection="0">
      <alignment horizontal="left" vertical="top" indent="1"/>
    </xf>
    <xf numFmtId="0" fontId="4" fillId="69" borderId="77" applyNumberFormat="0" applyProtection="0">
      <alignment horizontal="left" vertical="top" indent="1"/>
    </xf>
    <xf numFmtId="4" fontId="25" fillId="98" borderId="35" applyNumberFormat="0" applyProtection="0">
      <alignment horizontal="left" vertical="center" indent="1"/>
    </xf>
    <xf numFmtId="4" fontId="43" fillId="100" borderId="73" applyNumberFormat="0" applyProtection="0">
      <alignment horizontal="left" vertical="center" indent="1"/>
    </xf>
    <xf numFmtId="4" fontId="25" fillId="83" borderId="28" applyNumberFormat="0" applyProtection="0">
      <alignment horizontal="left" vertical="center"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8" fontId="4" fillId="0" borderId="71" applyFont="0" applyFill="0" applyBorder="0" applyProtection="0">
      <alignment horizontal="right"/>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4" fontId="43" fillId="95" borderId="77" applyNumberFormat="0" applyProtection="0">
      <alignment horizontal="right" vertical="center"/>
    </xf>
    <xf numFmtId="0" fontId="4" fillId="55" borderId="77" applyNumberFormat="0" applyProtection="0">
      <alignment horizontal="left" vertical="center" indent="1"/>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25" fillId="83" borderId="28" applyNumberFormat="0" applyProtection="0">
      <alignment horizontal="left" vertical="center" indent="1"/>
    </xf>
    <xf numFmtId="0" fontId="39" fillId="54" borderId="77" applyNumberFormat="0" applyProtection="0">
      <alignment horizontal="left" vertical="top" indent="1"/>
    </xf>
    <xf numFmtId="0" fontId="43" fillId="108" borderId="83" applyNumberFormat="0" applyFont="0" applyAlignment="0" applyProtection="0"/>
    <xf numFmtId="4" fontId="43" fillId="72" borderId="77" applyNumberFormat="0" applyProtection="0">
      <alignment horizontal="left" vertical="center" indent="1"/>
    </xf>
    <xf numFmtId="4" fontId="49" fillId="69" borderId="77" applyNumberFormat="0" applyProtection="0">
      <alignment horizontal="right" vertical="center"/>
    </xf>
    <xf numFmtId="4" fontId="38" fillId="59" borderId="77" applyNumberFormat="0" applyProtection="0">
      <alignment horizontal="right" vertical="center"/>
    </xf>
    <xf numFmtId="0" fontId="43" fillId="72" borderId="77" applyNumberFormat="0" applyProtection="0">
      <alignment horizontal="left" vertical="top" indent="1"/>
    </xf>
    <xf numFmtId="4" fontId="44" fillId="69" borderId="77" applyNumberFormat="0" applyProtection="0">
      <alignment horizontal="right" vertical="center"/>
    </xf>
    <xf numFmtId="0" fontId="4" fillId="69" borderId="77" applyNumberFormat="0" applyProtection="0">
      <alignment horizontal="left" vertical="center" indent="1"/>
    </xf>
    <xf numFmtId="0" fontId="15" fillId="71" borderId="78" applyBorder="0"/>
    <xf numFmtId="4" fontId="38" fillId="62" borderId="77" applyNumberFormat="0" applyProtection="0">
      <alignment horizontal="right" vertical="center"/>
    </xf>
    <xf numFmtId="0" fontId="4" fillId="68" borderId="77" applyNumberFormat="0" applyProtection="0">
      <alignment horizontal="left" vertical="center" indent="1"/>
    </xf>
    <xf numFmtId="4" fontId="38" fillId="61" borderId="77" applyNumberFormat="0" applyProtection="0">
      <alignment horizontal="right" vertical="center"/>
    </xf>
    <xf numFmtId="4" fontId="38" fillId="57" borderId="77" applyNumberFormat="0" applyProtection="0">
      <alignment horizontal="right" vertical="center"/>
    </xf>
    <xf numFmtId="4" fontId="25" fillId="96" borderId="28" applyNumberFormat="0" applyProtection="0">
      <alignment horizontal="right" vertical="center"/>
    </xf>
    <xf numFmtId="4" fontId="25" fillId="92" borderId="28" applyNumberFormat="0" applyProtection="0">
      <alignment horizontal="right" vertical="center"/>
    </xf>
    <xf numFmtId="4" fontId="25" fillId="88" borderId="35" applyNumberFormat="0" applyProtection="0">
      <alignment horizontal="right" vertical="center"/>
    </xf>
    <xf numFmtId="4" fontId="25" fillId="85" borderId="28" applyNumberFormat="0" applyProtection="0">
      <alignment horizontal="right" vertical="center"/>
    </xf>
    <xf numFmtId="0" fontId="43" fillId="68" borderId="77" applyNumberFormat="0" applyProtection="0">
      <alignment horizontal="left" vertical="top" indent="1"/>
    </xf>
    <xf numFmtId="4" fontId="25" fillId="101" borderId="35" applyNumberFormat="0" applyProtection="0">
      <alignment horizontal="left" vertical="center" indent="1"/>
    </xf>
    <xf numFmtId="0" fontId="4" fillId="69" borderId="77" applyNumberFormat="0" applyProtection="0">
      <alignment horizontal="left" vertical="top" indent="1"/>
    </xf>
    <xf numFmtId="4" fontId="38" fillId="58" borderId="77" applyNumberFormat="0" applyProtection="0">
      <alignment horizontal="right" vertical="center"/>
    </xf>
    <xf numFmtId="0" fontId="4" fillId="69" borderId="77" applyNumberFormat="0" applyProtection="0">
      <alignment horizontal="left" vertical="top" indent="1"/>
    </xf>
    <xf numFmtId="4" fontId="25" fillId="82" borderId="28" applyNumberFormat="0" applyProtection="0">
      <alignment vertical="center"/>
    </xf>
    <xf numFmtId="0" fontId="88" fillId="108" borderId="77" applyNumberFormat="0" applyProtection="0">
      <alignment horizontal="left" vertical="top" indent="1"/>
    </xf>
    <xf numFmtId="4" fontId="25" fillId="83" borderId="28" applyNumberFormat="0" applyProtection="0">
      <alignment horizontal="left" vertical="center" indent="1"/>
    </xf>
    <xf numFmtId="0" fontId="4" fillId="69" borderId="77" applyNumberFormat="0" applyProtection="0">
      <alignment horizontal="left" vertical="top" indent="1"/>
    </xf>
    <xf numFmtId="4" fontId="43" fillId="7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vertical="center"/>
    </xf>
    <xf numFmtId="0" fontId="43" fillId="68"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0" fontId="4" fillId="55" borderId="77" applyNumberFormat="0" applyProtection="0">
      <alignment horizontal="left" vertical="top" indent="1"/>
    </xf>
    <xf numFmtId="0" fontId="43" fillId="68" borderId="77" applyNumberFormat="0" applyProtection="0">
      <alignment horizontal="left" vertical="top" indent="1"/>
    </xf>
    <xf numFmtId="4" fontId="85" fillId="72" borderId="77" applyNumberFormat="0" applyProtection="0">
      <alignment vertical="center"/>
    </xf>
    <xf numFmtId="4" fontId="43" fillId="72" borderId="77" applyNumberFormat="0" applyProtection="0">
      <alignment horizontal="left" vertical="center" indent="1"/>
    </xf>
    <xf numFmtId="0" fontId="43" fillId="68" borderId="77" applyNumberFormat="0" applyProtection="0">
      <alignment horizontal="left" vertical="top" indent="1"/>
    </xf>
    <xf numFmtId="4" fontId="43" fillId="72" borderId="77"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horizontal="left" vertical="center" indent="1"/>
    </xf>
    <xf numFmtId="4" fontId="43" fillId="0" borderId="77" applyNumberFormat="0" applyProtection="0">
      <alignment horizontal="right" vertical="center"/>
    </xf>
    <xf numFmtId="4" fontId="25" fillId="88" borderId="35" applyNumberFormat="0" applyProtection="0">
      <alignment horizontal="right" vertical="center"/>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3" fillId="72" borderId="77" applyNumberFormat="0" applyProtection="0">
      <alignment horizontal="left" vertical="top" indent="1"/>
    </xf>
    <xf numFmtId="4" fontId="43" fillId="72" borderId="77" applyNumberFormat="0" applyProtection="0">
      <alignment vertical="center"/>
    </xf>
    <xf numFmtId="0" fontId="43" fillId="72" borderId="77" applyNumberFormat="0" applyProtection="0">
      <alignment horizontal="left" vertical="top" indent="1"/>
    </xf>
    <xf numFmtId="0" fontId="4" fillId="68" borderId="77" applyNumberFormat="0" applyProtection="0">
      <alignment horizontal="left" vertical="top" indent="1"/>
    </xf>
    <xf numFmtId="4" fontId="43" fillId="72" borderId="77" applyNumberFormat="0" applyProtection="0">
      <alignment horizontal="left" vertical="center" indent="1"/>
    </xf>
    <xf numFmtId="0" fontId="4" fillId="69" borderId="77" applyNumberFormat="0" applyProtection="0">
      <alignment horizontal="left" vertical="top" indent="1"/>
    </xf>
    <xf numFmtId="4" fontId="44" fillId="69" borderId="77" applyNumberFormat="0" applyProtection="0">
      <alignment vertical="center"/>
    </xf>
    <xf numFmtId="4" fontId="91" fillId="101" borderId="77" applyNumberFormat="0" applyProtection="0">
      <alignment horizontal="right" vertical="center"/>
    </xf>
    <xf numFmtId="4" fontId="85" fillId="72" borderId="77" applyNumberFormat="0" applyProtection="0">
      <alignment vertical="center"/>
    </xf>
    <xf numFmtId="4" fontId="49" fillId="69" borderId="77" applyNumberFormat="0" applyProtection="0">
      <alignment horizontal="right" vertical="center"/>
    </xf>
    <xf numFmtId="4" fontId="43" fillId="101"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84" borderId="73" applyNumberFormat="0" applyProtection="0">
      <alignment horizontal="left" vertical="center" indent="1"/>
    </xf>
    <xf numFmtId="4" fontId="37" fillId="54" borderId="77" applyNumberFormat="0" applyProtection="0">
      <alignment vertical="center"/>
    </xf>
    <xf numFmtId="0" fontId="52" fillId="0" borderId="58" applyNumberFormat="0" applyFill="0" applyProtection="0">
      <alignment horizontal="center"/>
    </xf>
    <xf numFmtId="4" fontId="25" fillId="90" borderId="28" applyNumberFormat="0" applyProtection="0">
      <alignment horizontal="right" vertical="center"/>
    </xf>
    <xf numFmtId="0" fontId="4" fillId="66" borderId="77" applyNumberFormat="0" applyProtection="0">
      <alignment horizontal="left" vertical="top" indent="1"/>
    </xf>
    <xf numFmtId="0" fontId="25" fillId="101" borderId="77" applyNumberFormat="0" applyProtection="0">
      <alignment horizontal="left" vertical="top" indent="1"/>
    </xf>
    <xf numFmtId="4" fontId="25" fillId="88" borderId="35" applyNumberFormat="0" applyProtection="0">
      <alignment horizontal="right" vertical="center"/>
    </xf>
    <xf numFmtId="4" fontId="25" fillId="88" borderId="35" applyNumberFormat="0" applyProtection="0">
      <alignment horizontal="right" vertical="center"/>
    </xf>
    <xf numFmtId="0" fontId="25" fillId="70" borderId="57" applyNumberFormat="0">
      <protection locked="0"/>
    </xf>
    <xf numFmtId="4" fontId="43" fillId="103" borderId="73" applyNumberFormat="0" applyProtection="0">
      <alignment horizontal="left" vertical="center" indent="1"/>
    </xf>
    <xf numFmtId="4" fontId="25" fillId="86" borderId="28" applyNumberFormat="0" applyProtection="0">
      <alignment horizontal="right" vertical="center"/>
    </xf>
    <xf numFmtId="0" fontId="71" fillId="0" borderId="32" applyNumberFormat="0" applyFill="0" applyAlignment="0" applyProtection="0"/>
    <xf numFmtId="4" fontId="43" fillId="54" borderId="73" applyNumberFormat="0" applyProtection="0">
      <alignment horizontal="left" vertical="center" indent="1"/>
    </xf>
    <xf numFmtId="4" fontId="25" fillId="88" borderId="35" applyNumberFormat="0" applyProtection="0">
      <alignment horizontal="right" vertical="center"/>
    </xf>
    <xf numFmtId="4" fontId="43" fillId="88" borderId="77" applyNumberFormat="0" applyProtection="0">
      <alignment horizontal="right" vertical="center"/>
    </xf>
    <xf numFmtId="4" fontId="25" fillId="102" borderId="28" applyNumberFormat="0" applyProtection="0">
      <alignment horizontal="right" vertical="center"/>
    </xf>
    <xf numFmtId="4" fontId="25" fillId="102" borderId="35" applyNumberFormat="0" applyProtection="0">
      <alignment horizontal="left" vertical="center" indent="1"/>
    </xf>
    <xf numFmtId="4" fontId="43" fillId="0" borderId="73" applyNumberFormat="0" applyProtection="0">
      <alignment horizontal="right" vertical="center"/>
    </xf>
    <xf numFmtId="0" fontId="25" fillId="104" borderId="28" applyNumberFormat="0" applyProtection="0">
      <alignment horizontal="left" vertical="center" indent="1"/>
    </xf>
    <xf numFmtId="4" fontId="25" fillId="83" borderId="28" applyNumberFormat="0" applyProtection="0">
      <alignment horizontal="left" vertical="center" indent="1"/>
    </xf>
    <xf numFmtId="4" fontId="25" fillId="85" borderId="28" applyNumberFormat="0" applyProtection="0">
      <alignment horizontal="right" vertical="center"/>
    </xf>
    <xf numFmtId="4" fontId="43" fillId="103" borderId="73" applyNumberFormat="0" applyProtection="0">
      <alignment horizontal="left" vertical="center" indent="1"/>
    </xf>
    <xf numFmtId="0" fontId="4" fillId="84" borderId="73" applyNumberFormat="0" applyProtection="0">
      <alignment horizontal="left" vertical="center" indent="1"/>
    </xf>
    <xf numFmtId="4" fontId="43" fillId="95" borderId="77" applyNumberFormat="0" applyProtection="0">
      <alignment horizontal="right" vertical="center"/>
    </xf>
    <xf numFmtId="4" fontId="25" fillId="88" borderId="35" applyNumberFormat="0" applyProtection="0">
      <alignment horizontal="right" vertical="center"/>
    </xf>
    <xf numFmtId="4" fontId="43" fillId="54" borderId="73" applyNumberFormat="0" applyProtection="0">
      <alignment horizontal="left" vertical="center" indent="1"/>
    </xf>
    <xf numFmtId="4" fontId="25" fillId="101" borderId="35" applyNumberFormat="0" applyProtection="0">
      <alignment horizontal="left" vertical="center" indent="1"/>
    </xf>
    <xf numFmtId="4" fontId="25" fillId="85" borderId="28" applyNumberFormat="0" applyProtection="0">
      <alignment horizontal="right" vertical="center"/>
    </xf>
    <xf numFmtId="0" fontId="39" fillId="54" borderId="77" applyNumberFormat="0" applyProtection="0">
      <alignment horizontal="left" vertical="top" indent="1"/>
    </xf>
    <xf numFmtId="4" fontId="85" fillId="72" borderId="77" applyNumberFormat="0" applyProtection="0">
      <alignment vertical="center"/>
    </xf>
    <xf numFmtId="4" fontId="25" fillId="96" borderId="28" applyNumberFormat="0" applyProtection="0">
      <alignment horizontal="right" vertical="center"/>
    </xf>
    <xf numFmtId="4" fontId="25" fillId="101" borderId="35" applyNumberFormat="0" applyProtection="0">
      <alignment horizontal="left" vertical="center" indent="1"/>
    </xf>
    <xf numFmtId="4" fontId="25" fillId="102" borderId="35" applyNumberFormat="0" applyProtection="0">
      <alignment horizontal="left" vertical="center" indent="1"/>
    </xf>
    <xf numFmtId="0" fontId="4" fillId="69" borderId="77" applyNumberFormat="0" applyProtection="0">
      <alignment horizontal="left" vertical="center" indent="1"/>
    </xf>
    <xf numFmtId="4" fontId="91" fillId="101"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top" indent="1"/>
    </xf>
    <xf numFmtId="0" fontId="25" fillId="73" borderId="80"/>
    <xf numFmtId="0" fontId="39" fillId="54"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25" fillId="101" borderId="28" applyNumberFormat="0" applyProtection="0">
      <alignment horizontal="left" vertical="center" indent="1"/>
    </xf>
    <xf numFmtId="0" fontId="4" fillId="4" borderId="73" applyNumberFormat="0" applyProtection="0">
      <alignment horizontal="left" vertical="center" indent="1"/>
    </xf>
    <xf numFmtId="4" fontId="86" fillId="67" borderId="28" applyNumberFormat="0" applyProtection="0">
      <alignment horizontal="right" vertical="center"/>
    </xf>
    <xf numFmtId="4" fontId="25" fillId="86" borderId="28" applyNumberFormat="0" applyProtection="0">
      <alignment horizontal="right" vertical="center"/>
    </xf>
    <xf numFmtId="4" fontId="25" fillId="90" borderId="28" applyNumberFormat="0" applyProtection="0">
      <alignment horizontal="right" vertical="center"/>
    </xf>
    <xf numFmtId="0" fontId="81" fillId="79" borderId="73" applyNumberFormat="0" applyAlignment="0" applyProtection="0"/>
    <xf numFmtId="4" fontId="39" fillId="82" borderId="77" applyNumberFormat="0" applyProtection="0">
      <alignment vertical="center"/>
    </xf>
    <xf numFmtId="0" fontId="39" fillId="54" borderId="77" applyNumberFormat="0" applyProtection="0">
      <alignment horizontal="left" vertical="top" indent="1"/>
    </xf>
    <xf numFmtId="4" fontId="43" fillId="87"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72" borderId="77" applyNumberFormat="0" applyProtection="0">
      <alignment horizontal="left" vertical="center" indent="1"/>
    </xf>
    <xf numFmtId="0" fontId="4" fillId="66" borderId="77" applyNumberFormat="0" applyProtection="0">
      <alignment horizontal="left" vertical="top" indent="1"/>
    </xf>
    <xf numFmtId="4" fontId="43" fillId="0"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43" fillId="0" borderId="73"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top" indent="1"/>
    </xf>
    <xf numFmtId="4" fontId="43" fillId="72" borderId="77" applyNumberFormat="0" applyProtection="0">
      <alignment horizontal="left" vertical="center" indent="1"/>
    </xf>
    <xf numFmtId="4" fontId="85" fillId="101" borderId="77" applyNumberFormat="0" applyProtection="0">
      <alignment horizontal="right" vertical="center"/>
    </xf>
    <xf numFmtId="4" fontId="44" fillId="69"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91" fillId="101" borderId="77" applyNumberFormat="0" applyProtection="0">
      <alignment horizontal="right" vertical="center"/>
    </xf>
    <xf numFmtId="0" fontId="25" fillId="107" borderId="28" applyNumberFormat="0" applyProtection="0">
      <alignment horizontal="left" vertical="center" indent="1"/>
    </xf>
    <xf numFmtId="4" fontId="91" fillId="101" borderId="77" applyNumberFormat="0" applyProtection="0">
      <alignment horizontal="right" vertical="center"/>
    </xf>
    <xf numFmtId="4" fontId="43" fillId="63" borderId="73" applyNumberFormat="0" applyProtection="0">
      <alignment horizontal="right" vertical="center"/>
    </xf>
    <xf numFmtId="0" fontId="4" fillId="84" borderId="73" applyNumberFormat="0" applyProtection="0">
      <alignment horizontal="left" vertical="center" indent="1"/>
    </xf>
    <xf numFmtId="0" fontId="4" fillId="106" borderId="73" applyNumberFormat="0" applyProtection="0">
      <alignment horizontal="left" vertical="center" indent="1"/>
    </xf>
    <xf numFmtId="4" fontId="25" fillId="90" borderId="28" applyNumberFormat="0" applyProtection="0">
      <alignment horizontal="right" vertical="center"/>
    </xf>
    <xf numFmtId="4" fontId="25" fillId="96" borderId="28" applyNumberFormat="0" applyProtection="0">
      <alignment horizontal="right" vertical="center"/>
    </xf>
    <xf numFmtId="0" fontId="4" fillId="68" borderId="77" applyNumberFormat="0" applyProtection="0">
      <alignment horizontal="left" vertical="top" indent="1"/>
    </xf>
    <xf numFmtId="4" fontId="39" fillId="82" borderId="77" applyNumberFormat="0" applyProtection="0">
      <alignment vertical="center"/>
    </xf>
    <xf numFmtId="0" fontId="130" fillId="0" borderId="47" applyFill="0" applyBorder="0" applyProtection="0">
      <alignment horizontal="left" vertical="top"/>
    </xf>
    <xf numFmtId="3" fontId="127" fillId="0" borderId="76"/>
    <xf numFmtId="0" fontId="25" fillId="101" borderId="77" applyNumberFormat="0" applyProtection="0">
      <alignment horizontal="left" vertical="top" indent="1"/>
    </xf>
    <xf numFmtId="0" fontId="25" fillId="107" borderId="77" applyNumberFormat="0" applyProtection="0">
      <alignment horizontal="left" vertical="top" indent="1"/>
    </xf>
    <xf numFmtId="4" fontId="25" fillId="82" borderId="28"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0" fontId="4" fillId="55" borderId="77" applyNumberFormat="0" applyProtection="0">
      <alignment horizontal="left" vertical="top" indent="1"/>
    </xf>
    <xf numFmtId="0" fontId="138" fillId="116" borderId="82" applyNumberFormat="0" applyAlignment="0" applyProtection="0"/>
    <xf numFmtId="4" fontId="92" fillId="70" borderId="28" applyNumberFormat="0" applyProtection="0">
      <alignment horizontal="right" vertical="center"/>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vertical="center"/>
    </xf>
    <xf numFmtId="4" fontId="38" fillId="69"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54" borderId="28"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85" fillId="72" borderId="77" applyNumberFormat="0" applyProtection="0">
      <alignment vertical="center"/>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25" fillId="82" borderId="28" applyNumberFormat="0" applyProtection="0">
      <alignmen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100" borderId="36" applyNumberFormat="0" applyProtection="0">
      <alignment horizontal="left" vertical="center" indent="1"/>
    </xf>
    <xf numFmtId="0" fontId="4" fillId="106" borderId="73" applyNumberFormat="0" applyProtection="0">
      <alignment horizontal="left" vertical="center" indent="1"/>
    </xf>
    <xf numFmtId="4" fontId="43" fillId="92"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center" indent="1"/>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0" fontId="4" fillId="68" borderId="77" applyNumberFormat="0" applyProtection="0">
      <alignment horizontal="left" vertical="center" indent="1"/>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4" fillId="55" borderId="77" applyNumberFormat="0" applyProtection="0">
      <alignment horizontal="left" vertical="top" indent="1"/>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4" fillId="66" borderId="77" applyNumberFormat="0" applyProtection="0">
      <alignment horizontal="left" vertical="center" indent="1"/>
    </xf>
    <xf numFmtId="4" fontId="43" fillId="101" borderId="77" applyNumberFormat="0" applyProtection="0">
      <alignment horizontal="right" vertical="center"/>
    </xf>
    <xf numFmtId="4" fontId="91" fillId="101" borderId="77" applyNumberFormat="0" applyProtection="0">
      <alignment horizontal="right" vertical="center"/>
    </xf>
    <xf numFmtId="4" fontId="25" fillId="102" borderId="28" applyNumberFormat="0" applyProtection="0">
      <alignment horizontal="right" vertical="center"/>
    </xf>
    <xf numFmtId="0" fontId="25" fillId="101" borderId="77" applyNumberFormat="0" applyProtection="0">
      <alignment horizontal="left" vertical="top" indent="1"/>
    </xf>
    <xf numFmtId="0" fontId="93" fillId="67" borderId="37">
      <protection locked="0"/>
    </xf>
    <xf numFmtId="49" fontId="95" fillId="110" borderId="37"/>
    <xf numFmtId="0" fontId="43" fillId="68" borderId="77" applyNumberFormat="0" applyProtection="0">
      <alignment horizontal="left" vertical="top" indent="1"/>
    </xf>
    <xf numFmtId="4" fontId="36" fillId="66" borderId="77" applyNumberFormat="0" applyProtection="0">
      <alignment horizontal="left" vertical="center" indent="1"/>
    </xf>
    <xf numFmtId="4" fontId="38" fillId="61" borderId="77" applyNumberFormat="0" applyProtection="0">
      <alignment horizontal="right" vertical="center"/>
    </xf>
    <xf numFmtId="0" fontId="25" fillId="73" borderId="80"/>
    <xf numFmtId="0" fontId="25" fillId="71" borderId="77" applyNumberFormat="0" applyProtection="0">
      <alignment horizontal="left" vertical="top" indent="1"/>
    </xf>
    <xf numFmtId="4" fontId="25" fillId="83" borderId="28" applyNumberFormat="0" applyProtection="0">
      <alignment horizontal="left" vertical="center" indent="1"/>
    </xf>
    <xf numFmtId="0" fontId="4" fillId="0" borderId="73" applyNumberFormat="0" applyProtection="0">
      <alignment horizontal="left" vertical="center" indent="1"/>
    </xf>
    <xf numFmtId="4" fontId="25" fillId="83" borderId="28" applyNumberFormat="0" applyProtection="0">
      <alignment horizontal="left" vertical="center" indent="1"/>
    </xf>
    <xf numFmtId="0" fontId="25" fillId="73" borderId="80"/>
    <xf numFmtId="4" fontId="116" fillId="54" borderId="77" applyNumberFormat="0" applyProtection="0">
      <alignment vertical="center"/>
    </xf>
    <xf numFmtId="4" fontId="43" fillId="94" borderId="77" applyNumberFormat="0" applyProtection="0">
      <alignment horizontal="right" vertical="center"/>
    </xf>
    <xf numFmtId="0" fontId="43" fillId="68"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60" fillId="79" borderId="28" applyNumberFormat="0" applyAlignment="0" applyProtection="0"/>
    <xf numFmtId="4" fontId="25" fillId="90" borderId="28" applyNumberFormat="0" applyProtection="0">
      <alignment horizontal="right" vertical="center"/>
    </xf>
    <xf numFmtId="4" fontId="25" fillId="82" borderId="28" applyNumberFormat="0" applyProtection="0">
      <alignment vertical="center"/>
    </xf>
    <xf numFmtId="0" fontId="4" fillId="55" borderId="77" applyNumberFormat="0" applyProtection="0">
      <alignment horizontal="left" vertical="center" indent="1"/>
    </xf>
    <xf numFmtId="4" fontId="85" fillId="101" borderId="77" applyNumberFormat="0" applyProtection="0">
      <alignment horizontal="right" vertical="center"/>
    </xf>
    <xf numFmtId="4" fontId="25" fillId="89" borderId="28" applyNumberFormat="0" applyProtection="0">
      <alignment horizontal="right" vertical="center"/>
    </xf>
    <xf numFmtId="0" fontId="25" fillId="105" borderId="28" applyNumberFormat="0" applyProtection="0">
      <alignment horizontal="left" vertical="center" indent="1"/>
    </xf>
    <xf numFmtId="0" fontId="25" fillId="70" borderId="57" applyNumberFormat="0">
      <protection locked="0"/>
    </xf>
    <xf numFmtId="0" fontId="25" fillId="70" borderId="57" applyNumberFormat="0">
      <protection locked="0"/>
    </xf>
    <xf numFmtId="0" fontId="25" fillId="70" borderId="57" applyNumberFormat="0">
      <protection locked="0"/>
    </xf>
    <xf numFmtId="4" fontId="43" fillId="54" borderId="73" applyNumberFormat="0" applyProtection="0">
      <alignment horizontal="left" vertical="center" indent="1"/>
    </xf>
    <xf numFmtId="4" fontId="25" fillId="54" borderId="28" applyNumberFormat="0" applyProtection="0">
      <alignment horizontal="left" vertical="center" indent="1"/>
    </xf>
    <xf numFmtId="0" fontId="4" fillId="68" borderId="77" applyNumberFormat="0" applyProtection="0">
      <alignment horizontal="left" vertical="top" indent="1"/>
    </xf>
    <xf numFmtId="4" fontId="25" fillId="85" borderId="28" applyNumberFormat="0" applyProtection="0">
      <alignment horizontal="right" vertical="center"/>
    </xf>
    <xf numFmtId="4" fontId="25" fillId="88" borderId="35" applyNumberFormat="0" applyProtection="0">
      <alignment horizontal="right" vertical="center"/>
    </xf>
    <xf numFmtId="4" fontId="38" fillId="58" borderId="77" applyNumberFormat="0" applyProtection="0">
      <alignment horizontal="right" vertical="center"/>
    </xf>
    <xf numFmtId="4" fontId="43" fillId="89" borderId="77" applyNumberFormat="0" applyProtection="0">
      <alignment horizontal="right" vertical="center"/>
    </xf>
    <xf numFmtId="4" fontId="25" fillId="90" borderId="28" applyNumberFormat="0" applyProtection="0">
      <alignment horizontal="right" vertical="center"/>
    </xf>
    <xf numFmtId="4" fontId="25" fillId="94" borderId="28" applyNumberFormat="0" applyProtection="0">
      <alignment horizontal="right" vertical="center"/>
    </xf>
    <xf numFmtId="0" fontId="4" fillId="84" borderId="73" applyNumberFormat="0" applyProtection="0">
      <alignment horizontal="left" vertical="center" indent="1"/>
    </xf>
    <xf numFmtId="4" fontId="85" fillId="101" borderId="77" applyNumberFormat="0" applyProtection="0">
      <alignment horizontal="right" vertical="center"/>
    </xf>
    <xf numFmtId="0" fontId="4" fillId="103" borderId="73" applyNumberFormat="0" applyProtection="0">
      <alignment horizontal="left" vertical="center" indent="1"/>
    </xf>
    <xf numFmtId="0" fontId="4" fillId="106" borderId="73" applyNumberFormat="0" applyProtection="0">
      <alignment horizontal="left" vertical="center" indent="1"/>
    </xf>
    <xf numFmtId="0" fontId="4" fillId="106" borderId="73" applyNumberFormat="0" applyProtection="0">
      <alignment horizontal="left" vertical="center" indent="1"/>
    </xf>
    <xf numFmtId="0" fontId="25" fillId="107" borderId="77" applyNumberFormat="0" applyProtection="0">
      <alignment horizontal="left" vertical="top" indent="1"/>
    </xf>
    <xf numFmtId="0" fontId="25" fillId="70" borderId="57" applyNumberFormat="0">
      <protection locked="0"/>
    </xf>
    <xf numFmtId="4" fontId="36" fillId="66" borderId="79"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43" fillId="0" borderId="77" applyNumberFormat="0" applyProtection="0">
      <alignment horizontal="left" vertical="center" indent="1"/>
    </xf>
    <xf numFmtId="0" fontId="25" fillId="73" borderId="80"/>
    <xf numFmtId="4" fontId="25" fillId="102" borderId="28" applyNumberFormat="0" applyProtection="0">
      <alignment horizontal="right" vertical="center"/>
    </xf>
    <xf numFmtId="4" fontId="25" fillId="89" borderId="28" applyNumberFormat="0" applyProtection="0">
      <alignment horizontal="right" vertical="center"/>
    </xf>
    <xf numFmtId="4" fontId="43" fillId="101" borderId="77" applyNumberFormat="0" applyProtection="0">
      <alignment horizontal="right" vertical="center"/>
    </xf>
    <xf numFmtId="0" fontId="71" fillId="0" borderId="32" applyNumberFormat="0" applyFill="0" applyAlignment="0" applyProtection="0"/>
    <xf numFmtId="4" fontId="43" fillId="103" borderId="73" applyNumberFormat="0" applyProtection="0">
      <alignment horizontal="left" vertical="center" indent="1"/>
    </xf>
    <xf numFmtId="0" fontId="25" fillId="105" borderId="28" applyNumberFormat="0" applyProtection="0">
      <alignment horizontal="left" vertical="center" indent="1"/>
    </xf>
    <xf numFmtId="0" fontId="25" fillId="102" borderId="77" applyNumberFormat="0" applyProtection="0">
      <alignment horizontal="left" vertical="top" indent="1"/>
    </xf>
    <xf numFmtId="4" fontId="25" fillId="95" borderId="28" applyNumberFormat="0" applyProtection="0">
      <alignment horizontal="right" vertical="center"/>
    </xf>
    <xf numFmtId="4" fontId="25" fillId="0" borderId="28" applyNumberFormat="0" applyProtection="0">
      <alignment horizontal="right" vertical="center"/>
    </xf>
    <xf numFmtId="0" fontId="4" fillId="4" borderId="73" applyNumberFormat="0" applyProtection="0">
      <alignment horizontal="left" vertical="center" indent="1"/>
    </xf>
    <xf numFmtId="0" fontId="25" fillId="102" borderId="77" applyNumberFormat="0" applyProtection="0">
      <alignment horizontal="left" vertical="top" indent="1"/>
    </xf>
    <xf numFmtId="0" fontId="4" fillId="69" borderId="77" applyNumberFormat="0" applyProtection="0">
      <alignment horizontal="left" vertical="top" indent="1"/>
    </xf>
    <xf numFmtId="4" fontId="25" fillId="86" borderId="28" applyNumberFormat="0" applyProtection="0">
      <alignment horizontal="right" vertical="center"/>
    </xf>
    <xf numFmtId="4" fontId="25" fillId="92" borderId="28" applyNumberFormat="0" applyProtection="0">
      <alignment horizontal="right" vertical="center"/>
    </xf>
    <xf numFmtId="0" fontId="4" fillId="55" borderId="77" applyNumberFormat="0" applyProtection="0">
      <alignment horizontal="left" vertical="center" indent="1"/>
    </xf>
    <xf numFmtId="4" fontId="25" fillId="96" borderId="28" applyNumberFormat="0" applyProtection="0">
      <alignment horizontal="right" vertical="center"/>
    </xf>
    <xf numFmtId="0" fontId="4" fillId="106" borderId="73" applyNumberFormat="0" applyProtection="0">
      <alignment horizontal="left" vertical="center" indent="1"/>
    </xf>
    <xf numFmtId="4" fontId="25" fillId="54" borderId="28" applyNumberFormat="0" applyProtection="0">
      <alignment horizontal="left" vertical="center" indent="1"/>
    </xf>
    <xf numFmtId="0" fontId="4" fillId="55" borderId="77" applyNumberFormat="0" applyProtection="0">
      <alignment horizontal="left" vertical="top" indent="1"/>
    </xf>
    <xf numFmtId="4" fontId="25" fillId="95" borderId="28"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4" fontId="25" fillId="96" borderId="28" applyNumberFormat="0" applyProtection="0">
      <alignment horizontal="right" vertical="center"/>
    </xf>
    <xf numFmtId="4" fontId="25" fillId="98" borderId="35" applyNumberFormat="0" applyProtection="0">
      <alignment horizontal="left" vertical="center" indent="1"/>
    </xf>
    <xf numFmtId="4" fontId="25" fillId="102" borderId="35" applyNumberFormat="0" applyProtection="0">
      <alignment horizontal="left" vertical="center" indent="1"/>
    </xf>
    <xf numFmtId="4" fontId="39" fillId="99" borderId="73" applyNumberFormat="0" applyProtection="0">
      <alignment horizontal="left" vertical="center" indent="1"/>
    </xf>
    <xf numFmtId="4" fontId="43" fillId="103" borderId="73" applyNumberFormat="0" applyProtection="0">
      <alignment horizontal="left" vertical="center" indent="1"/>
    </xf>
    <xf numFmtId="4" fontId="25" fillId="102" borderId="35" applyNumberFormat="0" applyProtection="0">
      <alignment horizontal="left" vertical="center" indent="1"/>
    </xf>
    <xf numFmtId="4" fontId="43" fillId="102" borderId="77" applyNumberFormat="0" applyProtection="0">
      <alignment horizontal="left" vertical="center" indent="1"/>
    </xf>
    <xf numFmtId="4" fontId="25" fillId="102" borderId="35" applyNumberFormat="0" applyProtection="0">
      <alignment horizontal="left" vertical="center" indent="1"/>
    </xf>
    <xf numFmtId="4" fontId="25" fillId="101" borderId="35" applyNumberFormat="0" applyProtection="0">
      <alignment horizontal="left" vertical="center" indent="1"/>
    </xf>
    <xf numFmtId="4" fontId="25" fillId="95" borderId="28" applyNumberFormat="0" applyProtection="0">
      <alignment horizontal="right" vertical="center"/>
    </xf>
    <xf numFmtId="0" fontId="4" fillId="103" borderId="73" applyNumberFormat="0" applyProtection="0">
      <alignment horizontal="left" vertical="center" indent="1"/>
    </xf>
    <xf numFmtId="0" fontId="43" fillId="68" borderId="77" applyNumberFormat="0" applyProtection="0">
      <alignment horizontal="left" vertical="top" indent="1"/>
    </xf>
    <xf numFmtId="4" fontId="91" fillId="101" borderId="77" applyNumberFormat="0" applyProtection="0">
      <alignment horizontal="right" vertical="center"/>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1"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4" fontId="43" fillId="100" borderId="36" applyNumberFormat="0" applyProtection="0">
      <alignment horizontal="left" vertical="center" indent="1"/>
    </xf>
    <xf numFmtId="0" fontId="4" fillId="106" borderId="73" applyNumberFormat="0" applyProtection="0">
      <alignment horizontal="left" vertical="center" indent="1"/>
    </xf>
    <xf numFmtId="0" fontId="4" fillId="103" borderId="73" applyNumberFormat="0" applyProtection="0">
      <alignment horizontal="left" vertical="center" indent="1"/>
    </xf>
    <xf numFmtId="4" fontId="85" fillId="101" borderId="77" applyNumberFormat="0" applyProtection="0">
      <alignment horizontal="right" vertical="center"/>
    </xf>
    <xf numFmtId="0" fontId="4" fillId="69" borderId="77" applyNumberFormat="0" applyProtection="0">
      <alignment horizontal="left" vertical="top" indent="1"/>
    </xf>
    <xf numFmtId="4" fontId="39" fillId="98" borderId="56" applyNumberFormat="0" applyProtection="0">
      <alignment horizontal="left" vertical="center" indent="1"/>
    </xf>
    <xf numFmtId="4" fontId="25" fillId="102" borderId="28" applyNumberFormat="0" applyProtection="0">
      <alignment horizontal="right" vertical="center"/>
    </xf>
    <xf numFmtId="0" fontId="25" fillId="105" borderId="28" applyNumberFormat="0" applyProtection="0">
      <alignment horizontal="left" vertical="center" indent="1"/>
    </xf>
    <xf numFmtId="4" fontId="39" fillId="82" borderId="77" applyNumberFormat="0" applyProtection="0">
      <alignment vertical="center"/>
    </xf>
    <xf numFmtId="0" fontId="25" fillId="71" borderId="77" applyNumberFormat="0" applyProtection="0">
      <alignment horizontal="left" vertical="top" indent="1"/>
    </xf>
    <xf numFmtId="4" fontId="38" fillId="54" borderId="77" applyNumberFormat="0" applyProtection="0">
      <alignment horizontal="left" vertical="center" indent="1"/>
    </xf>
    <xf numFmtId="0" fontId="25" fillId="105" borderId="28" applyNumberFormat="0" applyProtection="0">
      <alignment horizontal="left" vertical="center" indent="1"/>
    </xf>
    <xf numFmtId="4" fontId="43" fillId="101" borderId="77" applyNumberFormat="0" applyProtection="0">
      <alignment horizontal="right" vertical="center"/>
    </xf>
    <xf numFmtId="4" fontId="38" fillId="58" borderId="77" applyNumberFormat="0" applyProtection="0">
      <alignment horizontal="right" vertical="center"/>
    </xf>
    <xf numFmtId="4" fontId="43" fillId="90" borderId="77" applyNumberFormat="0" applyProtection="0">
      <alignment horizontal="right" vertical="center"/>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55" borderId="77" applyNumberFormat="0" applyProtection="0">
      <alignment horizontal="left" vertical="top" indent="1"/>
    </xf>
    <xf numFmtId="4" fontId="25" fillId="102" borderId="35" applyNumberFormat="0" applyProtection="0">
      <alignment horizontal="left" vertical="center" indent="1"/>
    </xf>
    <xf numFmtId="4" fontId="25" fillId="102" borderId="28" applyNumberFormat="0" applyProtection="0">
      <alignment horizontal="right" vertical="center"/>
    </xf>
    <xf numFmtId="4" fontId="25" fillId="90" borderId="28" applyNumberFormat="0" applyProtection="0">
      <alignment horizontal="right" vertical="center"/>
    </xf>
    <xf numFmtId="0" fontId="43" fillId="68" borderId="77" applyNumberFormat="0" applyProtection="0">
      <alignment horizontal="left" vertical="top" indent="1"/>
    </xf>
    <xf numFmtId="4" fontId="25" fillId="0" borderId="28" applyNumberFormat="0" applyProtection="0">
      <alignment horizontal="right" vertical="center"/>
    </xf>
    <xf numFmtId="4" fontId="25" fillId="101" borderId="35" applyNumberFormat="0" applyProtection="0">
      <alignment horizontal="left" vertical="center" indent="1"/>
    </xf>
    <xf numFmtId="0" fontId="4" fillId="84" borderId="73" applyNumberFormat="0" applyProtection="0">
      <alignment horizontal="left" vertical="center" indent="1"/>
    </xf>
    <xf numFmtId="4" fontId="25" fillId="94"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89" borderId="28" applyNumberFormat="0" applyProtection="0">
      <alignment horizontal="right" vertical="center"/>
    </xf>
    <xf numFmtId="4" fontId="25" fillId="85" borderId="28" applyNumberFormat="0" applyProtection="0">
      <alignment horizontal="right" vertical="center"/>
    </xf>
    <xf numFmtId="4" fontId="43" fillId="57" borderId="73" applyNumberFormat="0" applyProtection="0">
      <alignment horizontal="righ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54" borderId="28" applyNumberFormat="0" applyProtection="0">
      <alignment horizontal="left" vertical="center" indent="1"/>
    </xf>
    <xf numFmtId="4" fontId="43" fillId="64" borderId="73"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4" borderId="77" applyNumberFormat="0" applyProtection="0">
      <alignment horizontal="right" vertical="center"/>
    </xf>
    <xf numFmtId="0" fontId="4" fillId="0" borderId="73" applyNumberFormat="0" applyProtection="0">
      <alignment horizontal="left" vertical="center" indent="1"/>
    </xf>
    <xf numFmtId="0" fontId="25" fillId="104" borderId="28" applyNumberFormat="0" applyProtection="0">
      <alignment horizontal="left" vertical="center" indent="1"/>
    </xf>
    <xf numFmtId="4" fontId="39" fillId="82" borderId="77" applyNumberFormat="0" applyProtection="0">
      <alignment vertical="center"/>
    </xf>
    <xf numFmtId="4" fontId="39" fillId="82" borderId="77" applyNumberFormat="0" applyProtection="0">
      <alignment vertical="center"/>
    </xf>
    <xf numFmtId="0" fontId="39" fillId="54" borderId="77" applyNumberFormat="0" applyProtection="0">
      <alignment horizontal="left" vertical="top" indent="1"/>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94"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38" fillId="66" borderId="77" applyNumberFormat="0" applyProtection="0">
      <alignment horizontal="right" vertical="center"/>
    </xf>
    <xf numFmtId="4" fontId="43" fillId="96" borderId="77" applyNumberFormat="0" applyProtection="0">
      <alignment horizontal="right" vertical="center"/>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90" borderId="77" applyNumberFormat="0" applyProtection="0">
      <alignment horizontal="right" vertical="center"/>
    </xf>
    <xf numFmtId="4" fontId="43" fillId="90"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4" fontId="43" fillId="72" borderId="77" applyNumberFormat="0" applyProtection="0">
      <alignment vertical="center"/>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 fillId="0" borderId="0"/>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25" fillId="104" borderId="28"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43" fillId="92"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102"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38" fillId="56" borderId="77"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91" fillId="101" borderId="77"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7"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25" fillId="86" borderId="28"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25" fillId="73" borderId="80"/>
    <xf numFmtId="0" fontId="4" fillId="68" borderId="77" applyNumberFormat="0" applyProtection="0">
      <alignment horizontal="left" vertical="top" indent="1"/>
    </xf>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4" fontId="36" fillId="66" borderId="79" applyNumberFormat="0" applyProtection="0">
      <alignment horizontal="left" vertical="center" indent="1"/>
    </xf>
    <xf numFmtId="0" fontId="4" fillId="68" borderId="77" applyNumberFormat="0" applyProtection="0">
      <alignment horizontal="left" vertical="top" indent="1"/>
    </xf>
    <xf numFmtId="4" fontId="43" fillId="72" borderId="73"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101" borderId="77" applyNumberFormat="0" applyProtection="0">
      <alignment horizontal="left" vertical="top" indent="1"/>
    </xf>
    <xf numFmtId="4" fontId="43" fillId="90" borderId="77" applyNumberFormat="0" applyProtection="0">
      <alignment horizontal="right" vertical="center"/>
    </xf>
    <xf numFmtId="4" fontId="43" fillId="58" borderId="73" applyNumberFormat="0" applyProtection="0">
      <alignment horizontal="right" vertical="center"/>
    </xf>
    <xf numFmtId="4" fontId="43" fillId="103" borderId="73" applyNumberFormat="0" applyProtection="0">
      <alignment horizontal="left" vertical="center" indent="1"/>
    </xf>
    <xf numFmtId="0" fontId="25" fillId="71"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4" fillId="69" borderId="77" applyNumberFormat="0" applyProtection="0">
      <alignment vertical="center"/>
    </xf>
    <xf numFmtId="4" fontId="25" fillId="86" borderId="28" applyNumberFormat="0" applyProtection="0">
      <alignment horizontal="right" vertical="center"/>
    </xf>
    <xf numFmtId="0" fontId="25" fillId="48" borderId="28" applyNumberFormat="0" applyFont="0" applyAlignment="0" applyProtection="0"/>
    <xf numFmtId="4" fontId="43" fillId="85"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91" fillId="101"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25" fillId="101" borderId="28"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130" fillId="0" borderId="47" applyFill="0" applyBorder="0" applyProtection="0">
      <alignment horizontal="left" vertical="top"/>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72" borderId="77" applyNumberFormat="0" applyProtection="0">
      <alignment horizontal="left" vertical="center" indent="1"/>
    </xf>
    <xf numFmtId="4" fontId="36" fillId="66" borderId="79"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43" fillId="0"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4" fontId="43" fillId="101" borderId="77" applyNumberFormat="0" applyProtection="0">
      <alignment horizontal="right" vertical="center"/>
    </xf>
    <xf numFmtId="0" fontId="4" fillId="66" borderId="77" applyNumberFormat="0" applyProtection="0">
      <alignment horizontal="left" vertical="center" indent="1"/>
    </xf>
    <xf numFmtId="44" fontId="2" fillId="0" borderId="0" applyFont="0" applyFill="0" applyBorder="0" applyAlignment="0" applyProtection="0"/>
    <xf numFmtId="43" fontId="2" fillId="0" borderId="0" applyFont="0" applyFill="0" applyBorder="0" applyAlignment="0" applyProtection="0"/>
    <xf numFmtId="0" fontId="2" fillId="0" borderId="0"/>
    <xf numFmtId="0" fontId="25" fillId="48" borderId="28" applyNumberFormat="0" applyFont="0" applyAlignment="0" applyProtection="0"/>
    <xf numFmtId="4" fontId="25" fillId="54" borderId="28" applyNumberFormat="0" applyProtection="0">
      <alignment horizontal="left" vertical="center" indent="1"/>
    </xf>
    <xf numFmtId="4" fontId="25" fillId="102" borderId="35" applyNumberFormat="0" applyProtection="0">
      <alignment horizontal="left" vertical="center" indent="1"/>
    </xf>
    <xf numFmtId="4" fontId="38" fillId="69" borderId="77" applyNumberFormat="0" applyProtection="0">
      <alignment horizontal="right" vertical="center"/>
    </xf>
    <xf numFmtId="4" fontId="44" fillId="69" borderId="77" applyNumberFormat="0" applyProtection="0">
      <alignment horizontal="right" vertical="center"/>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25" fillId="88" borderId="35" applyNumberFormat="0" applyProtection="0">
      <alignment horizontal="right" vertical="center"/>
    </xf>
    <xf numFmtId="4" fontId="25" fillId="86" borderId="28" applyNumberFormat="0" applyProtection="0">
      <alignment horizontal="right" vertical="center"/>
    </xf>
    <xf numFmtId="0" fontId="35" fillId="0" borderId="38" applyNumberFormat="0" applyFill="0" applyAlignment="0" applyProtection="0"/>
    <xf numFmtId="0" fontId="25" fillId="104" borderId="28" applyNumberFormat="0" applyProtection="0">
      <alignment horizontal="left" vertical="center" indent="1"/>
    </xf>
    <xf numFmtId="0" fontId="4" fillId="66" borderId="77" applyNumberFormat="0" applyProtection="0">
      <alignment horizontal="left" vertical="center" indent="1"/>
    </xf>
    <xf numFmtId="0" fontId="25" fillId="107" borderId="28" applyNumberFormat="0" applyProtection="0">
      <alignment horizontal="left" vertical="center" indent="1"/>
    </xf>
    <xf numFmtId="0" fontId="4" fillId="69" borderId="77" applyNumberFormat="0" applyProtection="0">
      <alignment horizontal="left" vertical="center" indent="1"/>
    </xf>
    <xf numFmtId="4" fontId="25" fillId="89" borderId="28"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85" borderId="28"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0" fontId="25" fillId="73" borderId="80"/>
    <xf numFmtId="0" fontId="43" fillId="68" borderId="77" applyNumberFormat="0" applyProtection="0">
      <alignment horizontal="left" vertical="top" indent="1"/>
    </xf>
    <xf numFmtId="4" fontId="85" fillId="101"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center" indent="1"/>
    </xf>
    <xf numFmtId="4" fontId="43" fillId="96"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92"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25" fillId="105" borderId="28" applyNumberFormat="0" applyProtection="0">
      <alignment horizontal="left" vertical="center" indent="1"/>
    </xf>
    <xf numFmtId="4" fontId="43" fillId="87"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4" fontId="39" fillId="54" borderId="77" applyNumberFormat="0" applyProtection="0">
      <alignment horizontal="left" vertical="center" indent="1"/>
    </xf>
    <xf numFmtId="4" fontId="116" fillId="54" borderId="77" applyNumberFormat="0" applyProtection="0">
      <alignment vertical="center"/>
    </xf>
    <xf numFmtId="0" fontId="39" fillId="54" borderId="77" applyNumberFormat="0" applyProtection="0">
      <alignment horizontal="left" vertical="top" indent="1"/>
    </xf>
    <xf numFmtId="4" fontId="25" fillId="83" borderId="28" applyNumberFormat="0" applyProtection="0">
      <alignment horizontal="left" vertical="center" indent="1"/>
    </xf>
    <xf numFmtId="0" fontId="4" fillId="69" borderId="77" applyNumberFormat="0" applyProtection="0">
      <alignment horizontal="left" vertical="top" indent="1"/>
    </xf>
    <xf numFmtId="4" fontId="39" fillId="54" borderId="77" applyNumberFormat="0" applyProtection="0">
      <alignment horizontal="left" vertical="center" indent="1"/>
    </xf>
    <xf numFmtId="0" fontId="25" fillId="107" borderId="77" applyNumberFormat="0" applyProtection="0">
      <alignment horizontal="left" vertical="top" indent="1"/>
    </xf>
    <xf numFmtId="4" fontId="25" fillId="82" borderId="28" applyNumberFormat="0" applyProtection="0">
      <alignment vertical="center"/>
    </xf>
    <xf numFmtId="4" fontId="38" fillId="54" borderId="77" applyNumberFormat="0" applyProtection="0">
      <alignment horizontal="left" vertical="center" indent="1"/>
    </xf>
    <xf numFmtId="4" fontId="43" fillId="85" borderId="77" applyNumberFormat="0" applyProtection="0">
      <alignment horizontal="right" vertical="center"/>
    </xf>
    <xf numFmtId="4" fontId="25" fillId="86" borderId="28" applyNumberFormat="0" applyProtection="0">
      <alignment horizontal="right" vertical="center"/>
    </xf>
    <xf numFmtId="4" fontId="43" fillId="93" borderId="73" applyNumberFormat="0" applyProtection="0">
      <alignment horizontal="right" vertical="center"/>
    </xf>
    <xf numFmtId="4" fontId="43" fillId="92" borderId="77"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25" fillId="71" borderId="77" applyNumberFormat="0" applyProtection="0">
      <alignment horizontal="left" vertical="top" indent="1"/>
    </xf>
    <xf numFmtId="4" fontId="25" fillId="0" borderId="28" applyNumberFormat="0" applyProtection="0">
      <alignment horizontal="right" vertical="center"/>
    </xf>
    <xf numFmtId="4" fontId="43" fillId="95" borderId="77" applyNumberFormat="0" applyProtection="0">
      <alignment horizontal="right" vertical="center"/>
    </xf>
    <xf numFmtId="4" fontId="25" fillId="102" borderId="28" applyNumberFormat="0" applyProtection="0">
      <alignment horizontal="right" vertical="center"/>
    </xf>
    <xf numFmtId="4" fontId="25" fillId="95" borderId="28" applyNumberFormat="0" applyProtection="0">
      <alignment horizontal="right" vertical="center"/>
    </xf>
    <xf numFmtId="4" fontId="43" fillId="72" borderId="77" applyNumberFormat="0" applyProtection="0">
      <alignment vertical="center"/>
    </xf>
    <xf numFmtId="4" fontId="25" fillId="102" borderId="28" applyNumberFormat="0" applyProtection="0">
      <alignment horizontal="right" vertical="center"/>
    </xf>
    <xf numFmtId="0" fontId="4" fillId="55" borderId="77" applyNumberFormat="0" applyProtection="0">
      <alignment horizontal="left" vertical="center" indent="1"/>
    </xf>
    <xf numFmtId="0" fontId="25" fillId="101" borderId="77" applyNumberFormat="0" applyProtection="0">
      <alignment horizontal="left" vertical="top" indent="1"/>
    </xf>
    <xf numFmtId="4" fontId="38" fillId="57" borderId="77" applyNumberFormat="0" applyProtection="0">
      <alignment horizontal="right" vertical="center"/>
    </xf>
    <xf numFmtId="4" fontId="43" fillId="101" borderId="77" applyNumberFormat="0" applyProtection="0">
      <alignment horizontal="right" vertical="center"/>
    </xf>
    <xf numFmtId="0" fontId="4" fillId="55" borderId="77" applyNumberFormat="0" applyProtection="0">
      <alignment horizontal="left" vertical="top" indent="1"/>
    </xf>
    <xf numFmtId="4" fontId="43" fillId="102" borderId="77" applyNumberFormat="0" applyProtection="0">
      <alignment horizontal="left" vertical="center" indent="1"/>
    </xf>
    <xf numFmtId="0" fontId="25" fillId="102" borderId="77" applyNumberFormat="0" applyProtection="0">
      <alignment horizontal="left" vertical="top" indent="1"/>
    </xf>
    <xf numFmtId="0" fontId="4" fillId="106" borderId="73" applyNumberFormat="0" applyProtection="0">
      <alignment horizontal="left" vertical="center" indent="1"/>
    </xf>
    <xf numFmtId="4" fontId="92" fillId="70" borderId="28" applyNumberFormat="0" applyProtection="0">
      <alignment horizontal="right" vertical="center"/>
    </xf>
    <xf numFmtId="4" fontId="38" fillId="66" borderId="77" applyNumberFormat="0" applyProtection="0">
      <alignment horizontal="right" vertical="center"/>
    </xf>
    <xf numFmtId="0" fontId="25" fillId="71" borderId="77" applyNumberFormat="0" applyProtection="0">
      <alignment horizontal="left" vertical="top"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4" fontId="36" fillId="65" borderId="56" applyNumberFormat="0" applyProtection="0">
      <alignment horizontal="left" vertical="center" indent="1"/>
    </xf>
    <xf numFmtId="0" fontId="4" fillId="66" borderId="77" applyNumberFormat="0" applyProtection="0">
      <alignment horizontal="left" vertical="top" indent="1"/>
    </xf>
    <xf numFmtId="0" fontId="25" fillId="73" borderId="80"/>
    <xf numFmtId="0" fontId="25" fillId="101" borderId="28" applyNumberFormat="0" applyProtection="0">
      <alignment horizontal="left" vertical="center" indent="1"/>
    </xf>
    <xf numFmtId="4" fontId="43" fillId="100" borderId="36"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5" borderId="28" applyNumberFormat="0" applyProtection="0">
      <alignment horizontal="right" vertical="center"/>
    </xf>
    <xf numFmtId="4" fontId="43" fillId="97" borderId="73" applyNumberFormat="0" applyProtection="0">
      <alignment horizontal="right" vertical="center"/>
    </xf>
    <xf numFmtId="4" fontId="25" fillId="54" borderId="28" applyNumberFormat="0" applyProtection="0">
      <alignment horizontal="left" vertical="center" indent="1"/>
    </xf>
    <xf numFmtId="0" fontId="4" fillId="103" borderId="73" applyNumberFormat="0" applyProtection="0">
      <alignment horizontal="left" vertical="center" indent="1"/>
    </xf>
    <xf numFmtId="4" fontId="25" fillId="96" borderId="28" applyNumberFormat="0" applyProtection="0">
      <alignment horizontal="right" vertical="center"/>
    </xf>
    <xf numFmtId="0" fontId="43" fillId="68" borderId="77" applyNumberFormat="0" applyProtection="0">
      <alignment horizontal="left" vertical="top" indent="1"/>
    </xf>
    <xf numFmtId="4" fontId="43" fillId="97" borderId="73" applyNumberFormat="0" applyProtection="0">
      <alignment horizontal="right" vertical="center"/>
    </xf>
    <xf numFmtId="4" fontId="25" fillId="102" borderId="35" applyNumberFormat="0" applyProtection="0">
      <alignment horizontal="left" vertical="center" indent="1"/>
    </xf>
    <xf numFmtId="0" fontId="25" fillId="73" borderId="80"/>
    <xf numFmtId="4" fontId="25" fillId="101" borderId="35" applyNumberFormat="0" applyProtection="0">
      <alignment horizontal="left" vertical="center" indent="1"/>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0" fontId="4" fillId="55" borderId="77" applyNumberFormat="0" applyProtection="0">
      <alignment horizontal="left" vertical="center" indent="1"/>
    </xf>
    <xf numFmtId="4" fontId="38" fillId="56" borderId="77" applyNumberFormat="0" applyProtection="0">
      <alignment horizontal="right" vertical="center"/>
    </xf>
    <xf numFmtId="4" fontId="38" fillId="64" borderId="77"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top" indent="1"/>
    </xf>
    <xf numFmtId="4" fontId="25" fillId="88" borderId="35" applyNumberFormat="0" applyProtection="0">
      <alignment horizontal="right" vertical="center"/>
    </xf>
    <xf numFmtId="200" fontId="127" fillId="0" borderId="45">
      <alignment horizontal="right"/>
    </xf>
    <xf numFmtId="4" fontId="43" fillId="88" borderId="77" applyNumberFormat="0" applyProtection="0">
      <alignment horizontal="right" vertical="center"/>
    </xf>
    <xf numFmtId="4" fontId="25" fillId="82" borderId="28" applyNumberFormat="0" applyProtection="0">
      <alignment vertical="center"/>
    </xf>
    <xf numFmtId="0" fontId="25" fillId="107" borderId="77" applyNumberFormat="0" applyProtection="0">
      <alignment horizontal="left" vertical="top" indent="1"/>
    </xf>
    <xf numFmtId="4" fontId="43" fillId="72" borderId="77" applyNumberFormat="0" applyProtection="0">
      <alignment horizontal="left" vertical="center" indent="1"/>
    </xf>
    <xf numFmtId="0" fontId="4" fillId="84" borderId="73" applyNumberFormat="0" applyProtection="0">
      <alignment horizontal="left" vertical="center" indent="1"/>
    </xf>
    <xf numFmtId="0" fontId="25" fillId="102" borderId="77" applyNumberFormat="0" applyProtection="0">
      <alignment horizontal="left" vertical="top" indent="1"/>
    </xf>
    <xf numFmtId="0" fontId="25" fillId="102" borderId="77" applyNumberFormat="0" applyProtection="0">
      <alignment horizontal="left" vertical="top" indent="1"/>
    </xf>
    <xf numFmtId="0" fontId="25" fillId="104" borderId="28" applyNumberFormat="0" applyProtection="0">
      <alignment horizontal="left" vertical="center" indent="1"/>
    </xf>
    <xf numFmtId="0" fontId="71" fillId="0" borderId="32" applyNumberFormat="0" applyFill="0" applyAlignment="0" applyProtection="0"/>
    <xf numFmtId="0" fontId="43" fillId="68" borderId="77" applyNumberFormat="0" applyProtection="0">
      <alignment horizontal="left" vertical="top" indent="1"/>
    </xf>
    <xf numFmtId="4" fontId="25" fillId="95" borderId="28" applyNumberFormat="0" applyProtection="0">
      <alignment horizontal="right" vertical="center"/>
    </xf>
    <xf numFmtId="4" fontId="43" fillId="97" borderId="73" applyNumberFormat="0" applyProtection="0">
      <alignment horizontal="right" vertical="center"/>
    </xf>
    <xf numFmtId="4" fontId="43" fillId="0" borderId="77" applyNumberFormat="0" applyProtection="0">
      <alignment horizontal="right" vertical="center"/>
    </xf>
    <xf numFmtId="0" fontId="4" fillId="84" borderId="73" applyNumberFormat="0" applyProtection="0">
      <alignment horizontal="left" vertical="center" indent="1"/>
    </xf>
    <xf numFmtId="4" fontId="43" fillId="0" borderId="77" applyNumberFormat="0" applyProtection="0">
      <alignment horizontal="left" vertical="center" indent="1"/>
    </xf>
    <xf numFmtId="0" fontId="4" fillId="0" borderId="73" applyNumberFormat="0" applyProtection="0">
      <alignment horizontal="left" vertical="center" indent="1"/>
    </xf>
    <xf numFmtId="4" fontId="85" fillId="100" borderId="73" applyNumberFormat="0" applyProtection="0">
      <alignment horizontal="right" vertical="center"/>
    </xf>
    <xf numFmtId="0" fontId="25" fillId="70" borderId="57" applyNumberFormat="0">
      <protection locked="0"/>
    </xf>
    <xf numFmtId="0" fontId="25" fillId="101" borderId="28"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4" fillId="103" borderId="73" applyNumberFormat="0" applyProtection="0">
      <alignment horizontal="left" vertical="center" indent="1"/>
    </xf>
    <xf numFmtId="4" fontId="25" fillId="102" borderId="35" applyNumberFormat="0" applyProtection="0">
      <alignment horizontal="left" vertical="center" indent="1"/>
    </xf>
    <xf numFmtId="4" fontId="43" fillId="102" borderId="77"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43" fillId="89" borderId="77"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95" borderId="28" applyNumberFormat="0" applyProtection="0">
      <alignment horizontal="right" vertical="center"/>
    </xf>
    <xf numFmtId="4" fontId="43" fillId="54" borderId="73" applyNumberFormat="0" applyProtection="0">
      <alignment horizontal="left" vertical="center" indent="1"/>
    </xf>
    <xf numFmtId="4" fontId="39" fillId="82" borderId="77" applyNumberFormat="0" applyProtection="0">
      <alignment vertical="center"/>
    </xf>
    <xf numFmtId="0" fontId="73" fillId="49" borderId="28" applyNumberFormat="0" applyAlignment="0" applyProtection="0"/>
    <xf numFmtId="0" fontId="25" fillId="70" borderId="57" applyNumberFormat="0">
      <protection locked="0"/>
    </xf>
    <xf numFmtId="0" fontId="25" fillId="70" borderId="57" applyNumberFormat="0">
      <protection locked="0"/>
    </xf>
    <xf numFmtId="0" fontId="60" fillId="79" borderId="28" applyNumberFormat="0" applyAlignment="0" applyProtection="0"/>
    <xf numFmtId="0" fontId="25" fillId="104" borderId="28" applyNumberFormat="0" applyProtection="0">
      <alignment horizontal="left" vertical="center" indent="1"/>
    </xf>
    <xf numFmtId="0" fontId="4" fillId="103" borderId="73" applyNumberFormat="0" applyProtection="0">
      <alignment horizontal="left" vertical="center" indent="1"/>
    </xf>
    <xf numFmtId="4" fontId="25" fillId="90" borderId="28" applyNumberFormat="0" applyProtection="0">
      <alignment horizontal="right" vertical="center"/>
    </xf>
    <xf numFmtId="4" fontId="43" fillId="72" borderId="77" applyNumberFormat="0" applyProtection="0">
      <alignment vertical="center"/>
    </xf>
    <xf numFmtId="4" fontId="43" fillId="102" borderId="77" applyNumberFormat="0" applyProtection="0">
      <alignment horizontal="right" vertical="center"/>
    </xf>
    <xf numFmtId="4" fontId="43" fillId="54" borderId="73" applyNumberFormat="0" applyProtection="0">
      <alignment horizontal="left" vertical="center" indent="1"/>
    </xf>
    <xf numFmtId="4" fontId="25" fillId="85" borderId="28" applyNumberFormat="0" applyProtection="0">
      <alignment horizontal="right" vertical="center"/>
    </xf>
    <xf numFmtId="4" fontId="25" fillId="86" borderId="28" applyNumberFormat="0" applyProtection="0">
      <alignment horizontal="right" vertical="center"/>
    </xf>
    <xf numFmtId="0" fontId="25" fillId="107" borderId="28" applyNumberFormat="0" applyProtection="0">
      <alignment horizontal="left" vertical="center" indent="1"/>
    </xf>
    <xf numFmtId="4" fontId="38" fillId="59" borderId="77" applyNumberFormat="0" applyProtection="0">
      <alignment horizontal="right" vertical="center"/>
    </xf>
    <xf numFmtId="4" fontId="39" fillId="82" borderId="77" applyNumberFormat="0" applyProtection="0">
      <alignment vertical="center"/>
    </xf>
    <xf numFmtId="0" fontId="43" fillId="108" borderId="83" applyNumberFormat="0" applyFont="0" applyAlignment="0" applyProtection="0"/>
    <xf numFmtId="0" fontId="88" fillId="102" borderId="77" applyNumberFormat="0" applyProtection="0">
      <alignment horizontal="left" vertical="top" indent="1"/>
    </xf>
    <xf numFmtId="4" fontId="43" fillId="0" borderId="77" applyNumberFormat="0" applyProtection="0">
      <alignment horizontal="left" vertical="center" indent="1"/>
    </xf>
    <xf numFmtId="0" fontId="4" fillId="0" borderId="73" applyNumberFormat="0" applyProtection="0">
      <alignment horizontal="left" vertical="center" indent="1"/>
    </xf>
    <xf numFmtId="0" fontId="25" fillId="101" borderId="77" applyNumberFormat="0" applyProtection="0">
      <alignment horizontal="left" vertical="top" indent="1"/>
    </xf>
    <xf numFmtId="4" fontId="44" fillId="69" borderId="77" applyNumberFormat="0" applyProtection="0">
      <alignment vertical="center"/>
    </xf>
    <xf numFmtId="4" fontId="49" fillId="69" borderId="77" applyNumberFormat="0" applyProtection="0">
      <alignment horizontal="right" vertical="center"/>
    </xf>
    <xf numFmtId="4" fontId="48" fillId="68" borderId="79" applyNumberFormat="0" applyProtection="0">
      <alignment horizontal="left" vertical="center" indent="1"/>
    </xf>
    <xf numFmtId="4" fontId="38" fillId="59" borderId="77" applyNumberFormat="0" applyProtection="0">
      <alignment horizontal="right" vertical="center"/>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3" borderId="77" applyNumberFormat="0" applyProtection="0">
      <alignment horizontal="right" vertical="center"/>
    </xf>
    <xf numFmtId="4" fontId="36" fillId="66" borderId="79" applyNumberFormat="0" applyProtection="0">
      <alignment horizontal="left" vertical="center" indent="1"/>
    </xf>
    <xf numFmtId="0" fontId="4" fillId="66" borderId="77" applyNumberFormat="0" applyProtection="0">
      <alignment horizontal="left" vertical="center" indent="1"/>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25" fillId="89" borderId="28"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25" fillId="102" borderId="28"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horizontal="left" vertical="center" indent="1"/>
    </xf>
    <xf numFmtId="4" fontId="85" fillId="72" borderId="77" applyNumberFormat="0" applyProtection="0">
      <alignmen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101" borderId="77" applyNumberFormat="0" applyProtection="0">
      <alignment horizontal="right" vertical="center"/>
    </xf>
    <xf numFmtId="0" fontId="43" fillId="72" borderId="77" applyNumberFormat="0" applyProtection="0">
      <alignment horizontal="left" vertical="top" indent="1"/>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91" fillId="101" borderId="77" applyNumberFormat="0" applyProtection="0">
      <alignment horizontal="right" vertical="center"/>
    </xf>
    <xf numFmtId="4" fontId="85" fillId="101" borderId="77" applyNumberFormat="0" applyProtection="0">
      <alignment horizontal="right" vertical="center"/>
    </xf>
    <xf numFmtId="4" fontId="39" fillId="54" borderId="77" applyNumberFormat="0" applyProtection="0">
      <alignment horizontal="left" vertical="center" indent="1"/>
    </xf>
    <xf numFmtId="4" fontId="116" fillId="54" borderId="77" applyNumberFormat="0" applyProtection="0">
      <alignment vertical="center"/>
    </xf>
    <xf numFmtId="4" fontId="39" fillId="82" borderId="77" applyNumberFormat="0" applyProtection="0">
      <alignment vertical="center"/>
    </xf>
    <xf numFmtId="4" fontId="86" fillId="67" borderId="28" applyNumberFormat="0" applyProtection="0">
      <alignment horizontal="right" vertical="center"/>
    </xf>
    <xf numFmtId="4" fontId="43" fillId="102" borderId="77" applyNumberFormat="0" applyProtection="0">
      <alignment horizontal="right" vertical="center"/>
    </xf>
    <xf numFmtId="0" fontId="4" fillId="69" borderId="77" applyNumberFormat="0" applyProtection="0">
      <alignment horizontal="left" vertical="top" indent="1"/>
    </xf>
    <xf numFmtId="0" fontId="25" fillId="105" borderId="28" applyNumberFormat="0" applyProtection="0">
      <alignment horizontal="left" vertical="center" indent="1"/>
    </xf>
    <xf numFmtId="4" fontId="25" fillId="95" borderId="28" applyNumberFormat="0" applyProtection="0">
      <alignment horizontal="right" vertical="center"/>
    </xf>
    <xf numFmtId="0" fontId="4" fillId="69" borderId="77" applyNumberFormat="0" applyProtection="0">
      <alignment horizontal="left" vertical="top" indent="1"/>
    </xf>
    <xf numFmtId="0" fontId="25" fillId="101" borderId="28" applyNumberFormat="0" applyProtection="0">
      <alignment horizontal="left" vertical="center" indent="1"/>
    </xf>
    <xf numFmtId="4" fontId="91" fillId="101" borderId="77" applyNumberFormat="0" applyProtection="0">
      <alignment horizontal="right" vertical="center"/>
    </xf>
    <xf numFmtId="4" fontId="91"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90"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95" borderId="77" applyNumberFormat="0" applyProtection="0">
      <alignment horizontal="right" vertical="center"/>
    </xf>
    <xf numFmtId="0" fontId="4" fillId="69"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82" borderId="77" applyNumberFormat="0" applyProtection="0">
      <alignment vertical="center"/>
    </xf>
    <xf numFmtId="0" fontId="25" fillId="48" borderId="28" applyNumberFormat="0" applyFont="0" applyAlignment="0" applyProtection="0"/>
    <xf numFmtId="4" fontId="43" fillId="88" borderId="77" applyNumberFormat="0" applyProtection="0">
      <alignment horizontal="right" vertical="center"/>
    </xf>
    <xf numFmtId="4" fontId="25" fillId="54" borderId="28" applyNumberFormat="0" applyProtection="0">
      <alignment horizontal="left" vertical="center" indent="1"/>
    </xf>
    <xf numFmtId="4" fontId="85" fillId="100" borderId="73" applyNumberFormat="0" applyProtection="0">
      <alignment horizontal="right" vertical="center"/>
    </xf>
    <xf numFmtId="0" fontId="4" fillId="103" borderId="73" applyNumberFormat="0" applyProtection="0">
      <alignment horizontal="left" vertical="center" indent="1"/>
    </xf>
    <xf numFmtId="0" fontId="25" fillId="101"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4" fontId="43" fillId="102" borderId="77" applyNumberFormat="0" applyProtection="0">
      <alignment horizontal="left" vertical="center" indent="1"/>
    </xf>
    <xf numFmtId="0" fontId="25" fillId="101" borderId="28" applyNumberFormat="0" applyProtection="0">
      <alignment horizontal="left" vertical="center" indent="1"/>
    </xf>
    <xf numFmtId="0" fontId="25" fillId="48" borderId="28" applyNumberFormat="0" applyFont="0" applyAlignment="0" applyProtection="0"/>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8" borderId="35" applyNumberFormat="0" applyProtection="0">
      <alignment horizontal="left" vertical="center" indent="1"/>
    </xf>
    <xf numFmtId="4" fontId="25" fillId="96" borderId="28" applyNumberFormat="0" applyProtection="0">
      <alignment horizontal="right" vertical="center"/>
    </xf>
    <xf numFmtId="0" fontId="4" fillId="68" borderId="77" applyNumberFormat="0" applyProtection="0">
      <alignment horizontal="left" vertical="top" indent="1"/>
    </xf>
    <xf numFmtId="0" fontId="25" fillId="71" borderId="77" applyNumberFormat="0" applyProtection="0">
      <alignment horizontal="left" vertical="top" indent="1"/>
    </xf>
    <xf numFmtId="0" fontId="43" fillId="68" borderId="77" applyNumberFormat="0" applyProtection="0">
      <alignment horizontal="left" vertical="top" indent="1"/>
    </xf>
    <xf numFmtId="4" fontId="25" fillId="82" borderId="28" applyNumberFormat="0" applyProtection="0">
      <alignment vertical="center"/>
    </xf>
    <xf numFmtId="4" fontId="38" fillId="57" borderId="77" applyNumberFormat="0" applyProtection="0">
      <alignment horizontal="right" vertical="center"/>
    </xf>
    <xf numFmtId="4" fontId="25" fillId="86" borderId="28" applyNumberFormat="0" applyProtection="0">
      <alignment horizontal="right" vertical="center"/>
    </xf>
    <xf numFmtId="0" fontId="4" fillId="4" borderId="73" applyNumberFormat="0" applyProtection="0">
      <alignment horizontal="left" vertical="center" indent="1"/>
    </xf>
    <xf numFmtId="4" fontId="25" fillId="102" borderId="35" applyNumberFormat="0" applyProtection="0">
      <alignment horizontal="left" vertical="center" indent="1"/>
    </xf>
    <xf numFmtId="4" fontId="43" fillId="88" borderId="77" applyNumberFormat="0" applyProtection="0">
      <alignment horizontal="right" vertical="center"/>
    </xf>
    <xf numFmtId="4" fontId="25" fillId="95"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0" fontId="25" fillId="70" borderId="57" applyNumberFormat="0">
      <protection locked="0"/>
    </xf>
    <xf numFmtId="0" fontId="4" fillId="55" borderId="77" applyNumberFormat="0" applyProtection="0">
      <alignment horizontal="left" vertical="center" indent="1"/>
    </xf>
    <xf numFmtId="4" fontId="4" fillId="71" borderId="35" applyNumberFormat="0" applyProtection="0">
      <alignment horizontal="left" vertical="center" indent="1"/>
    </xf>
    <xf numFmtId="4" fontId="43" fillId="56" borderId="73"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43" fillId="87" borderId="77" applyNumberFormat="0" applyProtection="0">
      <alignment horizontal="right" vertical="center"/>
    </xf>
    <xf numFmtId="4" fontId="25" fillId="102" borderId="35" applyNumberFormat="0" applyProtection="0">
      <alignment horizontal="left" vertical="center" indent="1"/>
    </xf>
    <xf numFmtId="4" fontId="25" fillId="86" borderId="28" applyNumberFormat="0" applyProtection="0">
      <alignment horizontal="right" vertical="center"/>
    </xf>
    <xf numFmtId="0" fontId="25" fillId="70" borderId="57" applyNumberFormat="0">
      <protection locked="0"/>
    </xf>
    <xf numFmtId="4" fontId="25" fillId="88" borderId="35" applyNumberFormat="0" applyProtection="0">
      <alignment horizontal="right" vertical="center"/>
    </xf>
    <xf numFmtId="4" fontId="25" fillId="88" borderId="35" applyNumberFormat="0" applyProtection="0">
      <alignment horizontal="right" vertical="center"/>
    </xf>
    <xf numFmtId="0" fontId="87" fillId="82" borderId="77" applyNumberFormat="0" applyProtection="0">
      <alignment horizontal="left" vertical="top" indent="1"/>
    </xf>
    <xf numFmtId="4" fontId="25" fillId="82" borderId="28" applyNumberFormat="0" applyProtection="0">
      <alignment vertical="center"/>
    </xf>
    <xf numFmtId="4" fontId="43" fillId="72" borderId="73" applyNumberFormat="0" applyProtection="0">
      <alignment vertical="center"/>
    </xf>
    <xf numFmtId="4" fontId="39" fillId="82" borderId="77" applyNumberFormat="0" applyProtection="0">
      <alignment vertical="center"/>
    </xf>
    <xf numFmtId="0" fontId="15" fillId="71" borderId="78" applyBorder="0"/>
    <xf numFmtId="0" fontId="25" fillId="107" borderId="28" applyNumberFormat="0" applyProtection="0">
      <alignment horizontal="left" vertical="center" indent="1"/>
    </xf>
    <xf numFmtId="4" fontId="38" fillId="69" borderId="77" applyNumberFormat="0" applyProtection="0">
      <alignment horizontal="right" vertical="center"/>
    </xf>
    <xf numFmtId="0" fontId="25" fillId="107" borderId="77" applyNumberFormat="0" applyProtection="0">
      <alignment horizontal="left" vertical="top" indent="1"/>
    </xf>
    <xf numFmtId="4" fontId="38" fillId="62"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4" fontId="43" fillId="101" borderId="77" applyNumberFormat="0" applyProtection="0">
      <alignment horizontal="right" vertical="center"/>
    </xf>
    <xf numFmtId="0" fontId="4" fillId="55"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3" fillId="68" borderId="77" applyNumberFormat="0" applyProtection="0">
      <alignment horizontal="left" vertical="top" indent="1"/>
    </xf>
    <xf numFmtId="0" fontId="4" fillId="55" borderId="77" applyNumberFormat="0" applyProtection="0">
      <alignment horizontal="left" vertical="top" indent="1"/>
    </xf>
    <xf numFmtId="4" fontId="43" fillId="72" borderId="77" applyNumberFormat="0" applyProtection="0">
      <alignment vertical="center"/>
    </xf>
    <xf numFmtId="4" fontId="43" fillId="89" borderId="77" applyNumberFormat="0" applyProtection="0">
      <alignment horizontal="right" vertical="center"/>
    </xf>
    <xf numFmtId="4" fontId="91" fillId="101" borderId="77" applyNumberFormat="0" applyProtection="0">
      <alignment horizontal="right" vertical="center"/>
    </xf>
    <xf numFmtId="0" fontId="4" fillId="68" borderId="77" applyNumberFormat="0" applyProtection="0">
      <alignment horizontal="left" vertical="center" indent="1"/>
    </xf>
    <xf numFmtId="4" fontId="91" fillId="101" borderId="77" applyNumberFormat="0" applyProtection="0">
      <alignment horizontal="right" vertical="center"/>
    </xf>
    <xf numFmtId="0" fontId="25" fillId="107" borderId="77" applyNumberFormat="0" applyProtection="0">
      <alignment horizontal="left" vertical="top" indent="1"/>
    </xf>
    <xf numFmtId="4" fontId="38" fillId="62" borderId="77" applyNumberFormat="0" applyProtection="0">
      <alignment horizontal="right" vertical="center"/>
    </xf>
    <xf numFmtId="4" fontId="85" fillId="72" borderId="77" applyNumberFormat="0" applyProtection="0">
      <alignment vertical="center"/>
    </xf>
    <xf numFmtId="4" fontId="25" fillId="54" borderId="28" applyNumberFormat="0" applyProtection="0">
      <alignment horizontal="left" vertical="center" indent="1"/>
    </xf>
    <xf numFmtId="0" fontId="25" fillId="107" borderId="28" applyNumberFormat="0" applyProtection="0">
      <alignment horizontal="left" vertical="center" indent="1"/>
    </xf>
    <xf numFmtId="0" fontId="43" fillId="68" borderId="77" applyNumberFormat="0" applyProtection="0">
      <alignment horizontal="left" vertical="top" indent="1"/>
    </xf>
    <xf numFmtId="4" fontId="91" fillId="101" borderId="77" applyNumberFormat="0" applyProtection="0">
      <alignment horizontal="right" vertical="center"/>
    </xf>
    <xf numFmtId="0" fontId="4" fillId="68" borderId="77" applyNumberFormat="0" applyProtection="0">
      <alignment horizontal="left" vertical="center" indent="1"/>
    </xf>
    <xf numFmtId="4" fontId="85" fillId="72" borderId="77" applyNumberFormat="0" applyProtection="0">
      <alignment vertical="center"/>
    </xf>
    <xf numFmtId="44" fontId="2" fillId="0" borderId="0" applyFont="0" applyFill="0" applyBorder="0" applyAlignment="0" applyProtection="0"/>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1" borderId="77" applyNumberFormat="0" applyProtection="0">
      <alignment horizontal="righ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horizontal="left" vertical="center" indent="1"/>
    </xf>
    <xf numFmtId="0" fontId="4" fillId="55" borderId="77" applyNumberFormat="0" applyProtection="0">
      <alignment horizontal="left" vertical="top" indent="1"/>
    </xf>
    <xf numFmtId="0" fontId="25" fillId="101" borderId="77" applyNumberFormat="0" applyProtection="0">
      <alignment horizontal="left" vertical="top" indent="1"/>
    </xf>
    <xf numFmtId="4" fontId="86" fillId="72" borderId="80" applyNumberFormat="0" applyProtection="0">
      <alignment vertical="center"/>
    </xf>
    <xf numFmtId="4" fontId="36" fillId="66" borderId="77" applyNumberFormat="0" applyProtection="0">
      <alignment horizontal="left" vertical="center" indent="1"/>
    </xf>
    <xf numFmtId="4" fontId="38" fillId="60"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center" indent="1"/>
    </xf>
    <xf numFmtId="4" fontId="39" fillId="82" borderId="77" applyNumberFormat="0" applyProtection="0">
      <alignment vertical="center"/>
    </xf>
    <xf numFmtId="0" fontId="4" fillId="69" borderId="77" applyNumberFormat="0" applyProtection="0">
      <alignment horizontal="left" vertical="top" indent="1"/>
    </xf>
    <xf numFmtId="4" fontId="39" fillId="54" borderId="77" applyNumberFormat="0" applyProtection="0">
      <alignment horizontal="left" vertical="center" indent="1"/>
    </xf>
    <xf numFmtId="4" fontId="25" fillId="88" borderId="35" applyNumberFormat="0" applyProtection="0">
      <alignment horizontal="right" vertical="center"/>
    </xf>
    <xf numFmtId="4" fontId="25" fillId="102" borderId="28" applyNumberFormat="0" applyProtection="0">
      <alignment horizontal="right" vertical="center"/>
    </xf>
    <xf numFmtId="4" fontId="38" fillId="56" borderId="77" applyNumberFormat="0" applyProtection="0">
      <alignment horizontal="right" vertical="center"/>
    </xf>
    <xf numFmtId="4" fontId="38" fillId="60" borderId="77" applyNumberFormat="0" applyProtection="0">
      <alignment horizontal="right" vertical="center"/>
    </xf>
    <xf numFmtId="0" fontId="4" fillId="55" borderId="77" applyNumberFormat="0" applyProtection="0">
      <alignment horizontal="left" vertical="top" indent="1"/>
    </xf>
    <xf numFmtId="4" fontId="38" fillId="64" borderId="77" applyNumberFormat="0" applyProtection="0">
      <alignment horizontal="right" vertical="center"/>
    </xf>
    <xf numFmtId="0" fontId="4" fillId="69" borderId="77" applyNumberFormat="0" applyProtection="0">
      <alignment horizontal="left" vertical="top" indent="1"/>
    </xf>
    <xf numFmtId="0" fontId="4" fillId="66" borderId="77" applyNumberFormat="0" applyProtection="0">
      <alignment horizontal="left" vertical="top" indent="1"/>
    </xf>
    <xf numFmtId="4" fontId="38" fillId="69" borderId="77" applyNumberFormat="0" applyProtection="0">
      <alignment horizontal="right" vertical="center"/>
    </xf>
    <xf numFmtId="4" fontId="36" fillId="66" borderId="79" applyNumberFormat="0" applyProtection="0">
      <alignment horizontal="left" vertical="center" indent="1"/>
    </xf>
    <xf numFmtId="4" fontId="25" fillId="92" borderId="28" applyNumberFormat="0" applyProtection="0">
      <alignment horizontal="right" vertical="center"/>
    </xf>
    <xf numFmtId="0" fontId="25" fillId="73" borderId="80"/>
    <xf numFmtId="0" fontId="124" fillId="104" borderId="82" applyNumberFormat="0" applyAlignment="0" applyProtection="0"/>
    <xf numFmtId="0" fontId="123" fillId="0" borderId="81" applyFill="0" applyProtection="0">
      <alignment horizontal="right"/>
    </xf>
    <xf numFmtId="0" fontId="138" fillId="116" borderId="82" applyNumberFormat="0" applyAlignment="0" applyProtection="0"/>
    <xf numFmtId="4" fontId="25" fillId="94" borderId="28" applyNumberFormat="0" applyProtection="0">
      <alignment horizontal="right" vertical="center"/>
    </xf>
    <xf numFmtId="0" fontId="39" fillId="54" borderId="77" applyNumberFormat="0" applyProtection="0">
      <alignment horizontal="left" vertical="top" indent="1"/>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102" borderId="77" applyNumberFormat="0" applyProtection="0">
      <alignment horizontal="right" vertical="center"/>
    </xf>
    <xf numFmtId="4" fontId="43" fillId="95"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4" fontId="43" fillId="72" borderId="77" applyNumberFormat="0" applyProtection="0">
      <alignment vertical="center"/>
    </xf>
    <xf numFmtId="0" fontId="25" fillId="70" borderId="57" applyNumberFormat="0">
      <protection locked="0"/>
    </xf>
    <xf numFmtId="4" fontId="44" fillId="69" borderId="77" applyNumberFormat="0" applyProtection="0">
      <alignmen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25" fillId="73" borderId="80"/>
    <xf numFmtId="0" fontId="39" fillId="54" borderId="77" applyNumberFormat="0" applyProtection="0">
      <alignment horizontal="left" vertical="top" indent="1"/>
    </xf>
    <xf numFmtId="0" fontId="4" fillId="55" borderId="77" applyNumberFormat="0" applyProtection="0">
      <alignment horizontal="left" vertical="top" indent="1"/>
    </xf>
    <xf numFmtId="0" fontId="2" fillId="0" borderId="0"/>
    <xf numFmtId="0" fontId="39" fillId="0" borderId="74" applyNumberFormat="0" applyFill="0" applyAlignment="0" applyProtection="0"/>
    <xf numFmtId="4" fontId="25" fillId="90" borderId="28" applyNumberFormat="0" applyProtection="0">
      <alignment horizontal="right" vertical="center"/>
    </xf>
    <xf numFmtId="0" fontId="43" fillId="68" borderId="77" applyNumberFormat="0" applyProtection="0">
      <alignment horizontal="left" vertical="top" indent="1"/>
    </xf>
    <xf numFmtId="4" fontId="43" fillId="101" borderId="77" applyNumberFormat="0" applyProtection="0">
      <alignment horizontal="right" vertical="center"/>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0" fontId="4" fillId="69" borderId="77" applyNumberFormat="0" applyProtection="0">
      <alignment horizontal="left" vertical="top" indent="1"/>
    </xf>
    <xf numFmtId="4" fontId="43" fillId="72" borderId="77"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25" fillId="98" borderId="35"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0" fontId="43" fillId="108" borderId="83" applyNumberFormat="0" applyFont="0" applyAlignment="0" applyProtection="0"/>
    <xf numFmtId="0" fontId="25" fillId="48" borderId="28" applyNumberFormat="0" applyFont="0" applyAlignment="0" applyProtection="0"/>
    <xf numFmtId="4" fontId="39" fillId="54" borderId="77" applyNumberFormat="0" applyProtection="0">
      <alignment horizontal="left" vertical="center" indent="1"/>
    </xf>
    <xf numFmtId="0" fontId="25" fillId="71" borderId="77" applyNumberFormat="0" applyProtection="0">
      <alignment horizontal="left" vertical="top" indent="1"/>
    </xf>
    <xf numFmtId="4" fontId="25" fillId="102" borderId="35" applyNumberFormat="0" applyProtection="0">
      <alignment horizontal="left" vertical="center" indent="1"/>
    </xf>
    <xf numFmtId="0" fontId="25" fillId="48" borderId="28" applyNumberFormat="0" applyFont="0" applyAlignment="0" applyProtection="0"/>
    <xf numFmtId="4" fontId="25" fillId="54" borderId="28" applyNumberFormat="0" applyProtection="0">
      <alignment horizontal="left" vertical="center" indent="1"/>
    </xf>
    <xf numFmtId="4" fontId="85" fillId="54" borderId="73" applyNumberFormat="0" applyProtection="0">
      <alignment vertical="center"/>
    </xf>
    <xf numFmtId="4" fontId="25" fillId="83" borderId="28" applyNumberFormat="0" applyProtection="0">
      <alignment horizontal="left" vertical="center" indent="1"/>
    </xf>
    <xf numFmtId="4" fontId="25" fillId="85" borderId="28" applyNumberFormat="0" applyProtection="0">
      <alignment horizontal="right" vertical="center"/>
    </xf>
    <xf numFmtId="4" fontId="43" fillId="57" borderId="73" applyNumberFormat="0" applyProtection="0">
      <alignment horizontal="right" vertical="center"/>
    </xf>
    <xf numFmtId="4" fontId="43" fillId="56" borderId="73" applyNumberFormat="0" applyProtection="0">
      <alignment horizontal="right" vertical="center"/>
    </xf>
    <xf numFmtId="4" fontId="38" fillId="58" borderId="77"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92" borderId="28" applyNumberFormat="0" applyProtection="0">
      <alignment horizontal="right" vertical="center"/>
    </xf>
    <xf numFmtId="4" fontId="43" fillId="102" borderId="77" applyNumberFormat="0" applyProtection="0">
      <alignment horizontal="right" vertical="center"/>
    </xf>
    <xf numFmtId="0" fontId="25" fillId="105" borderId="28" applyNumberFormat="0" applyProtection="0">
      <alignment horizontal="left" vertical="center" indent="1"/>
    </xf>
    <xf numFmtId="4" fontId="25" fillId="101" borderId="35" applyNumberFormat="0" applyProtection="0">
      <alignment horizontal="left" vertical="center" indent="1"/>
    </xf>
    <xf numFmtId="4" fontId="86" fillId="72" borderId="80" applyNumberFormat="0" applyProtection="0">
      <alignment vertical="center"/>
    </xf>
    <xf numFmtId="4" fontId="43" fillId="72" borderId="73" applyNumberFormat="0" applyProtection="0">
      <alignment vertical="center"/>
    </xf>
    <xf numFmtId="0" fontId="25" fillId="101" borderId="28" applyNumberFormat="0" applyProtection="0">
      <alignment horizontal="left" vertical="center" indent="1"/>
    </xf>
    <xf numFmtId="4" fontId="25" fillId="0" borderId="28" applyNumberFormat="0" applyProtection="0">
      <alignment horizontal="right" vertical="center"/>
    </xf>
    <xf numFmtId="4" fontId="25" fillId="94" borderId="28" applyNumberFormat="0" applyProtection="0">
      <alignment horizontal="right" vertical="center"/>
    </xf>
    <xf numFmtId="0" fontId="25" fillId="101" borderId="77" applyNumberFormat="0" applyProtection="0">
      <alignment horizontal="left" vertical="top" indent="1"/>
    </xf>
    <xf numFmtId="4" fontId="43" fillId="72" borderId="77" applyNumberFormat="0" applyProtection="0">
      <alignment vertical="center"/>
    </xf>
    <xf numFmtId="0" fontId="25" fillId="104" borderId="28" applyNumberFormat="0" applyProtection="0">
      <alignment horizontal="left" vertical="center" indent="1"/>
    </xf>
    <xf numFmtId="0" fontId="25" fillId="71" borderId="77" applyNumberFormat="0" applyProtection="0">
      <alignment horizontal="left" vertical="top" indent="1"/>
    </xf>
    <xf numFmtId="0" fontId="25" fillId="105" borderId="28" applyNumberFormat="0" applyProtection="0">
      <alignment horizontal="left" vertical="center" indent="1"/>
    </xf>
    <xf numFmtId="0" fontId="25" fillId="102"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center" indent="1"/>
    </xf>
    <xf numFmtId="4" fontId="38" fillId="60" borderId="77" applyNumberFormat="0" applyProtection="0">
      <alignment horizontal="right" vertical="center"/>
    </xf>
    <xf numFmtId="4" fontId="25" fillId="0" borderId="28" applyNumberFormat="0" applyProtection="0">
      <alignment horizontal="right" vertical="center"/>
    </xf>
    <xf numFmtId="4" fontId="37" fillId="54" borderId="77" applyNumberFormat="0" applyProtection="0">
      <alignment vertical="center"/>
    </xf>
    <xf numFmtId="4" fontId="25" fillId="101" borderId="35" applyNumberFormat="0" applyProtection="0">
      <alignment horizontal="left" vertical="center" indent="1"/>
    </xf>
    <xf numFmtId="4" fontId="25" fillId="102" borderId="28" applyNumberFormat="0" applyProtection="0">
      <alignment horizontal="right" vertical="center"/>
    </xf>
    <xf numFmtId="4" fontId="91" fillId="101" borderId="77" applyNumberFormat="0" applyProtection="0">
      <alignment horizontal="right" vertical="center"/>
    </xf>
    <xf numFmtId="4" fontId="43" fillId="85" borderId="77" applyNumberFormat="0" applyProtection="0">
      <alignment horizontal="right" vertical="center"/>
    </xf>
    <xf numFmtId="0" fontId="4" fillId="103" borderId="73" applyNumberFormat="0" applyProtection="0">
      <alignment horizontal="left" vertical="center" indent="1"/>
    </xf>
    <xf numFmtId="0" fontId="25" fillId="104" borderId="28" applyNumberFormat="0" applyProtection="0">
      <alignment horizontal="left" vertical="center" indent="1"/>
    </xf>
    <xf numFmtId="4" fontId="25" fillId="98" borderId="35" applyNumberFormat="0" applyProtection="0">
      <alignment horizontal="left" vertical="center" indent="1"/>
    </xf>
    <xf numFmtId="4" fontId="91" fillId="101" borderId="77" applyNumberFormat="0" applyProtection="0">
      <alignment horizontal="right" vertical="center"/>
    </xf>
    <xf numFmtId="0" fontId="4" fillId="55" borderId="77" applyNumberFormat="0" applyProtection="0">
      <alignment horizontal="left" vertical="top" indent="1"/>
    </xf>
    <xf numFmtId="4" fontId="36" fillId="66" borderId="77" applyNumberFormat="0" applyProtection="0">
      <alignment horizontal="left" vertical="center" indent="1"/>
    </xf>
    <xf numFmtId="0" fontId="88" fillId="102" borderId="77" applyNumberFormat="0" applyProtection="0">
      <alignment horizontal="left" vertical="top" indent="1"/>
    </xf>
    <xf numFmtId="4" fontId="91" fillId="101" borderId="77" applyNumberFormat="0" applyProtection="0">
      <alignment horizontal="right" vertical="center"/>
    </xf>
    <xf numFmtId="0" fontId="43" fillId="68" borderId="77" applyNumberFormat="0" applyProtection="0">
      <alignment horizontal="left" vertical="top" indent="1"/>
    </xf>
    <xf numFmtId="4" fontId="43" fillId="102" borderId="77" applyNumberFormat="0" applyProtection="0">
      <alignment horizontal="left" vertical="center" indent="1"/>
    </xf>
    <xf numFmtId="4" fontId="90" fillId="109" borderId="35" applyNumberFormat="0" applyProtection="0">
      <alignment horizontal="left" vertical="center" indent="1"/>
    </xf>
    <xf numFmtId="4" fontId="25" fillId="95" borderId="28"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71" borderId="77" applyNumberFormat="0" applyProtection="0">
      <alignment horizontal="left" vertical="top" indent="1"/>
    </xf>
    <xf numFmtId="4" fontId="25" fillId="83" borderId="28" applyNumberFormat="0" applyProtection="0">
      <alignment horizontal="left" vertical="center" indent="1"/>
    </xf>
    <xf numFmtId="0" fontId="25" fillId="101" borderId="28" applyNumberFormat="0" applyProtection="0">
      <alignment horizontal="left" vertical="center" indent="1"/>
    </xf>
    <xf numFmtId="0" fontId="93" fillId="67" borderId="37">
      <protection locked="0"/>
    </xf>
    <xf numFmtId="4" fontId="36" fillId="66" borderId="77" applyNumberFormat="0" applyProtection="0">
      <alignment horizontal="left" vertical="center" indent="1"/>
    </xf>
    <xf numFmtId="4" fontId="25" fillId="96" borderId="28" applyNumberFormat="0" applyProtection="0">
      <alignment horizontal="right" vertical="center"/>
    </xf>
    <xf numFmtId="4" fontId="43" fillId="89" borderId="77" applyNumberFormat="0" applyProtection="0">
      <alignment horizontal="right" vertical="center"/>
    </xf>
    <xf numFmtId="4" fontId="116" fillId="54" borderId="77" applyNumberFormat="0" applyProtection="0">
      <alignment vertical="center"/>
    </xf>
    <xf numFmtId="0" fontId="25" fillId="105" borderId="28" applyNumberFormat="0" applyProtection="0">
      <alignment horizontal="left" vertical="center" indent="1"/>
    </xf>
    <xf numFmtId="4" fontId="38" fillId="58" borderId="77" applyNumberFormat="0" applyProtection="0">
      <alignment horizontal="right" vertical="center"/>
    </xf>
    <xf numFmtId="4" fontId="43" fillId="0" borderId="73" applyNumberFormat="0" applyProtection="0">
      <alignment horizontal="right" vertical="center"/>
    </xf>
    <xf numFmtId="4" fontId="43" fillId="101" borderId="77" applyNumberFormat="0" applyProtection="0">
      <alignment horizontal="right" vertical="center"/>
    </xf>
    <xf numFmtId="4" fontId="38" fillId="63" borderId="77" applyNumberFormat="0" applyProtection="0">
      <alignment horizontal="right" vertical="center"/>
    </xf>
    <xf numFmtId="0" fontId="25" fillId="70" borderId="57" applyNumberFormat="0">
      <protection locked="0"/>
    </xf>
    <xf numFmtId="0" fontId="4" fillId="69" borderId="77" applyNumberFormat="0" applyProtection="0">
      <alignment horizontal="left" vertical="top" indent="1"/>
    </xf>
    <xf numFmtId="0" fontId="4" fillId="69" borderId="77" applyNumberFormat="0" applyProtection="0">
      <alignment horizontal="left" vertical="center" indent="1"/>
    </xf>
    <xf numFmtId="4" fontId="91" fillId="101" borderId="77" applyNumberFormat="0" applyProtection="0">
      <alignment horizontal="right" vertical="center"/>
    </xf>
    <xf numFmtId="4" fontId="25" fillId="54" borderId="28" applyNumberFormat="0" applyProtection="0">
      <alignment horizontal="left" vertical="center" indent="1"/>
    </xf>
    <xf numFmtId="4" fontId="48" fillId="68" borderId="79" applyNumberFormat="0" applyProtection="0">
      <alignment horizontal="left" vertical="center" indent="1"/>
    </xf>
    <xf numFmtId="0" fontId="4" fillId="103" borderId="73" applyNumberFormat="0" applyProtection="0">
      <alignment horizontal="left" vertical="center" indent="1"/>
    </xf>
    <xf numFmtId="4" fontId="25" fillId="102" borderId="35" applyNumberFormat="0" applyProtection="0">
      <alignment horizontal="left" vertical="center" indent="1"/>
    </xf>
    <xf numFmtId="4" fontId="43" fillId="54" borderId="73" applyNumberFormat="0" applyProtection="0">
      <alignment horizontal="left" vertical="center" indent="1"/>
    </xf>
    <xf numFmtId="0" fontId="25" fillId="48" borderId="28" applyNumberFormat="0" applyFont="0" applyAlignment="0" applyProtection="0"/>
    <xf numFmtId="0" fontId="71" fillId="0" borderId="32" applyNumberFormat="0" applyFill="0" applyAlignment="0" applyProtection="0"/>
    <xf numFmtId="0" fontId="73" fillId="49" borderId="28" applyNumberFormat="0" applyAlignment="0" applyProtection="0"/>
    <xf numFmtId="4" fontId="25" fillId="82" borderId="28" applyNumberFormat="0" applyProtection="0">
      <alignment vertical="center"/>
    </xf>
    <xf numFmtId="4" fontId="25" fillId="82" borderId="28" applyNumberFormat="0" applyProtection="0">
      <alignment vertical="center"/>
    </xf>
    <xf numFmtId="4" fontId="25" fillId="82" borderId="28" applyNumberFormat="0" applyProtection="0">
      <alignment vertical="center"/>
    </xf>
    <xf numFmtId="4" fontId="25" fillId="88" borderId="35" applyNumberFormat="0" applyProtection="0">
      <alignment horizontal="right" vertical="center"/>
    </xf>
    <xf numFmtId="0" fontId="4" fillId="84" borderId="73"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4" fontId="25" fillId="0" borderId="28" applyNumberFormat="0" applyProtection="0">
      <alignment horizontal="right" vertical="center"/>
    </xf>
    <xf numFmtId="0" fontId="4" fillId="69" borderId="77" applyNumberFormat="0" applyProtection="0">
      <alignment horizontal="left" vertical="center" indent="1"/>
    </xf>
    <xf numFmtId="4" fontId="43" fillId="87" borderId="77" applyNumberFormat="0" applyProtection="0">
      <alignment horizontal="right" vertical="center"/>
    </xf>
    <xf numFmtId="0" fontId="25" fillId="71" borderId="77" applyNumberFormat="0" applyProtection="0">
      <alignment horizontal="left" vertical="top" indent="1"/>
    </xf>
    <xf numFmtId="4" fontId="25" fillId="83" borderId="28" applyNumberFormat="0" applyProtection="0">
      <alignment horizontal="left" vertical="center" indent="1"/>
    </xf>
    <xf numFmtId="4" fontId="43" fillId="89"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84" borderId="73" applyNumberFormat="0" applyProtection="0">
      <alignment horizontal="left" vertical="center" indent="1"/>
    </xf>
    <xf numFmtId="4" fontId="39" fillId="54"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6" borderId="77" applyNumberFormat="0" applyProtection="0">
      <alignment horizontal="left" vertical="top" indent="1"/>
    </xf>
    <xf numFmtId="4" fontId="43" fillId="102" borderId="77" applyNumberFormat="0" applyProtection="0">
      <alignment horizontal="right" vertical="center"/>
    </xf>
    <xf numFmtId="4" fontId="43" fillId="87" borderId="77" applyNumberFormat="0" applyProtection="0">
      <alignment horizontal="right" vertical="center"/>
    </xf>
    <xf numFmtId="0" fontId="4" fillId="84" borderId="73" applyNumberFormat="0" applyProtection="0">
      <alignment horizontal="left" vertical="center" indent="1"/>
    </xf>
    <xf numFmtId="0" fontId="4" fillId="68" borderId="77" applyNumberFormat="0" applyProtection="0">
      <alignment horizontal="left" vertical="top" indent="1"/>
    </xf>
    <xf numFmtId="4" fontId="43" fillId="102" borderId="77" applyNumberFormat="0" applyProtection="0">
      <alignment horizontal="left" vertical="center" indent="1"/>
    </xf>
    <xf numFmtId="0" fontId="4" fillId="106" borderId="73" applyNumberFormat="0" applyProtection="0">
      <alignment horizontal="left" vertical="center" indent="1"/>
    </xf>
    <xf numFmtId="4" fontId="85" fillId="72" borderId="77" applyNumberFormat="0" applyProtection="0">
      <alignment vertical="center"/>
    </xf>
    <xf numFmtId="4" fontId="25" fillId="88" borderId="35" applyNumberFormat="0" applyProtection="0">
      <alignment horizontal="right" vertical="center"/>
    </xf>
    <xf numFmtId="0" fontId="4" fillId="68" borderId="77" applyNumberFormat="0" applyProtection="0">
      <alignment horizontal="left" vertical="top" indent="1"/>
    </xf>
    <xf numFmtId="0" fontId="4" fillId="68" borderId="77" applyNumberFormat="0" applyProtection="0">
      <alignment horizontal="left" vertical="center" indent="1"/>
    </xf>
    <xf numFmtId="9" fontId="2" fillId="0" borderId="0" applyFont="0" applyFill="0" applyBorder="0" applyAlignment="0" applyProtection="0"/>
    <xf numFmtId="0" fontId="39" fillId="54" borderId="77" applyNumberFormat="0" applyProtection="0">
      <alignment horizontal="left" vertical="top" indent="1"/>
    </xf>
    <xf numFmtId="4" fontId="25" fillId="86" borderId="28" applyNumberFormat="0" applyProtection="0">
      <alignment horizontal="right" vertical="center"/>
    </xf>
    <xf numFmtId="4" fontId="43" fillId="87" borderId="77" applyNumberFormat="0" applyProtection="0">
      <alignment horizontal="right" vertical="center"/>
    </xf>
    <xf numFmtId="0" fontId="25" fillId="73" borderId="80"/>
    <xf numFmtId="4" fontId="39" fillId="82" borderId="77" applyNumberFormat="0" applyProtection="0">
      <alignment vertical="center"/>
    </xf>
    <xf numFmtId="4" fontId="39" fillId="82" borderId="77" applyNumberFormat="0" applyProtection="0">
      <alignment vertical="center"/>
    </xf>
    <xf numFmtId="10" fontId="25" fillId="72" borderId="80" applyNumberFormat="0" applyBorder="0" applyAlignment="0" applyProtection="0"/>
    <xf numFmtId="4" fontId="25" fillId="83" borderId="28" applyNumberFormat="0" applyProtection="0">
      <alignment horizontal="left" vertical="center" indent="1"/>
    </xf>
    <xf numFmtId="4" fontId="43" fillId="90" borderId="77" applyNumberFormat="0" applyProtection="0">
      <alignment horizontal="right" vertical="center"/>
    </xf>
    <xf numFmtId="4" fontId="43" fillId="72" borderId="77" applyNumberFormat="0" applyProtection="0">
      <alignment vertical="center"/>
    </xf>
    <xf numFmtId="4" fontId="25" fillId="82" borderId="28" applyNumberFormat="0" applyProtection="0">
      <alignment vertical="center"/>
    </xf>
    <xf numFmtId="0" fontId="4" fillId="55" borderId="77" applyNumberFormat="0" applyProtection="0">
      <alignment horizontal="left" vertical="top" indent="1"/>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89" borderId="77" applyNumberFormat="0" applyProtection="0">
      <alignment horizontal="righ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25" fillId="83" borderId="28" applyNumberFormat="0" applyProtection="0">
      <alignment horizontal="left" vertical="center" indent="1"/>
    </xf>
    <xf numFmtId="4" fontId="25" fillId="82" borderId="28" applyNumberFormat="0" applyProtection="0">
      <alignment vertical="center"/>
    </xf>
    <xf numFmtId="4" fontId="25" fillId="82" borderId="28" applyNumberFormat="0" applyProtection="0">
      <alignment vertical="center"/>
    </xf>
    <xf numFmtId="0" fontId="4" fillId="103" borderId="73" applyNumberFormat="0" applyProtection="0">
      <alignment horizontal="left" vertical="center" indent="1"/>
    </xf>
    <xf numFmtId="4" fontId="25" fillId="86" borderId="28" applyNumberFormat="0" applyProtection="0">
      <alignment horizontal="right" vertical="center"/>
    </xf>
    <xf numFmtId="4" fontId="43" fillId="103" borderId="73" applyNumberFormat="0" applyProtection="0">
      <alignment horizontal="left" vertical="center" indent="1"/>
    </xf>
    <xf numFmtId="4" fontId="38" fillId="58" borderId="77" applyNumberFormat="0" applyProtection="0">
      <alignment horizontal="right" vertical="center"/>
    </xf>
    <xf numFmtId="9" fontId="2" fillId="0" borderId="0" applyFont="0" applyFill="0" applyBorder="0" applyAlignment="0" applyProtection="0"/>
    <xf numFmtId="4" fontId="25" fillId="85" borderId="28"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center" indent="1"/>
    </xf>
    <xf numFmtId="0" fontId="43" fillId="72"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center" indent="1"/>
    </xf>
    <xf numFmtId="0" fontId="43" fillId="72"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2" borderId="28" applyNumberFormat="0" applyProtection="0">
      <alignment horizontal="right" vertical="center"/>
    </xf>
    <xf numFmtId="4" fontId="25" fillId="94" borderId="28" applyNumberFormat="0" applyProtection="0">
      <alignment horizontal="right" vertical="center"/>
    </xf>
    <xf numFmtId="4" fontId="43" fillId="64" borderId="73" applyNumberFormat="0" applyProtection="0">
      <alignment horizontal="right" vertical="center"/>
    </xf>
    <xf numFmtId="4" fontId="25" fillId="94" borderId="28" applyNumberFormat="0" applyProtection="0">
      <alignment horizontal="right" vertical="center"/>
    </xf>
    <xf numFmtId="0" fontId="39" fillId="54" borderId="77" applyNumberFormat="0" applyProtection="0">
      <alignment horizontal="left" vertical="top" indent="1"/>
    </xf>
    <xf numFmtId="4" fontId="25" fillId="83" borderId="28" applyNumberFormat="0" applyProtection="0">
      <alignment horizontal="left" vertical="center" indent="1"/>
    </xf>
    <xf numFmtId="4" fontId="25" fillId="94" borderId="28" applyNumberFormat="0" applyProtection="0">
      <alignment horizontal="right" vertical="center"/>
    </xf>
    <xf numFmtId="0" fontId="39" fillId="54" borderId="77" applyNumberFormat="0" applyProtection="0">
      <alignment horizontal="left" vertical="top" indent="1"/>
    </xf>
    <xf numFmtId="4" fontId="25" fillId="83" borderId="28" applyNumberFormat="0" applyProtection="0">
      <alignment horizontal="left" vertical="center" indent="1"/>
    </xf>
    <xf numFmtId="4" fontId="25" fillId="95" borderId="28" applyNumberFormat="0" applyProtection="0">
      <alignment horizontal="right" vertical="center"/>
    </xf>
    <xf numFmtId="0" fontId="4" fillId="84" borderId="73" applyNumberFormat="0" applyProtection="0">
      <alignment horizontal="left" vertical="center" indent="1"/>
    </xf>
    <xf numFmtId="0" fontId="39" fillId="54" borderId="77" applyNumberFormat="0" applyProtection="0">
      <alignment horizontal="left" vertical="top" indent="1"/>
    </xf>
    <xf numFmtId="4" fontId="25" fillId="102" borderId="28" applyNumberFormat="0" applyProtection="0">
      <alignment horizontal="right" vertical="center"/>
    </xf>
    <xf numFmtId="0" fontId="25" fillId="71" borderId="77" applyNumberFormat="0" applyProtection="0">
      <alignment horizontal="left" vertical="top" indent="1"/>
    </xf>
    <xf numFmtId="4" fontId="25" fillId="101" borderId="35" applyNumberFormat="0" applyProtection="0">
      <alignment horizontal="left" vertical="center" indent="1"/>
    </xf>
    <xf numFmtId="0" fontId="25" fillId="71" borderId="77" applyNumberFormat="0" applyProtection="0">
      <alignment horizontal="left" vertical="top" indent="1"/>
    </xf>
    <xf numFmtId="4" fontId="85" fillId="72" borderId="77" applyNumberFormat="0" applyProtection="0">
      <alignment vertical="center"/>
    </xf>
    <xf numFmtId="4" fontId="25" fillId="83"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4" fontId="25" fillId="98" borderId="35" applyNumberFormat="0" applyProtection="0">
      <alignment horizontal="left" vertical="center" indent="1"/>
    </xf>
    <xf numFmtId="4" fontId="25" fillId="102" borderId="35" applyNumberFormat="0" applyProtection="0">
      <alignment horizontal="left" vertical="center" indent="1"/>
    </xf>
    <xf numFmtId="4" fontId="39" fillId="98" borderId="56" applyNumberFormat="0" applyProtection="0">
      <alignment horizontal="left" vertical="center" indent="1"/>
    </xf>
    <xf numFmtId="4" fontId="25" fillId="95" borderId="28" applyNumberFormat="0" applyProtection="0">
      <alignment horizontal="right" vertical="center"/>
    </xf>
    <xf numFmtId="0" fontId="25" fillId="104" borderId="28" applyNumberFormat="0" applyProtection="0">
      <alignment horizontal="left" vertical="center" indent="1"/>
    </xf>
    <xf numFmtId="4" fontId="25" fillId="96" borderId="28" applyNumberFormat="0" applyProtection="0">
      <alignment horizontal="right" vertical="center"/>
    </xf>
    <xf numFmtId="4" fontId="43" fillId="97" borderId="73" applyNumberFormat="0" applyProtection="0">
      <alignment horizontal="right" vertical="center"/>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6" borderId="28" applyNumberFormat="0" applyProtection="0">
      <alignment horizontal="right" vertical="center"/>
    </xf>
    <xf numFmtId="4" fontId="25" fillId="98" borderId="35" applyNumberFormat="0" applyProtection="0">
      <alignment horizontal="left" vertical="center" indent="1"/>
    </xf>
    <xf numFmtId="4" fontId="25" fillId="102" borderId="35" applyNumberFormat="0" applyProtection="0">
      <alignment horizontal="left" vertical="center" indent="1"/>
    </xf>
    <xf numFmtId="4" fontId="25" fillId="98" borderId="35" applyNumberFormat="0" applyProtection="0">
      <alignment horizontal="left" vertical="center" indent="1"/>
    </xf>
    <xf numFmtId="4" fontId="25" fillId="95" borderId="28" applyNumberFormat="0" applyProtection="0">
      <alignment horizontal="right" vertical="center"/>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96" borderId="28" applyNumberFormat="0" applyProtection="0">
      <alignment horizontal="right" vertical="center"/>
    </xf>
    <xf numFmtId="4" fontId="43" fillId="101" borderId="77" applyNumberFormat="0" applyProtection="0">
      <alignment horizontal="right" vertical="center"/>
    </xf>
    <xf numFmtId="4" fontId="38" fillId="62" borderId="77" applyNumberFormat="0" applyProtection="0">
      <alignment horizontal="right" vertical="center"/>
    </xf>
    <xf numFmtId="4" fontId="25" fillId="102" borderId="35" applyNumberFormat="0" applyProtection="0">
      <alignment horizontal="left" vertical="center" indent="1"/>
    </xf>
    <xf numFmtId="4" fontId="43" fillId="97" borderId="73" applyNumberFormat="0" applyProtection="0">
      <alignment horizontal="right" vertical="center"/>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1" borderId="35" applyNumberFormat="0" applyProtection="0">
      <alignment horizontal="left" vertical="center" indent="1"/>
    </xf>
    <xf numFmtId="4" fontId="43" fillId="96" borderId="77" applyNumberFormat="0" applyProtection="0">
      <alignment horizontal="right" vertical="center"/>
    </xf>
    <xf numFmtId="4" fontId="25" fillId="101" borderId="35" applyNumberFormat="0" applyProtection="0">
      <alignment horizontal="left" vertical="center" indent="1"/>
    </xf>
    <xf numFmtId="4" fontId="43" fillId="96" borderId="77" applyNumberFormat="0" applyProtection="0">
      <alignment horizontal="right" vertical="center"/>
    </xf>
    <xf numFmtId="4" fontId="25" fillId="101" borderId="35" applyNumberFormat="0" applyProtection="0">
      <alignment horizontal="left" vertical="center" indent="1"/>
    </xf>
    <xf numFmtId="4" fontId="39" fillId="99" borderId="73" applyNumberFormat="0" applyProtection="0">
      <alignment horizontal="left" vertical="center" indent="1"/>
    </xf>
    <xf numFmtId="4" fontId="25" fillId="102" borderId="35" applyNumberFormat="0" applyProtection="0">
      <alignment horizontal="left" vertical="center" indent="1"/>
    </xf>
    <xf numFmtId="4" fontId="25" fillId="95" borderId="28" applyNumberFormat="0" applyProtection="0">
      <alignment horizontal="right" vertical="center"/>
    </xf>
    <xf numFmtId="4" fontId="48" fillId="68" borderId="79" applyNumberFormat="0" applyProtection="0">
      <alignment horizontal="left" vertical="center" indent="1"/>
    </xf>
    <xf numFmtId="4" fontId="25" fillId="96" borderId="28" applyNumberFormat="0" applyProtection="0">
      <alignment horizontal="right" vertical="center"/>
    </xf>
    <xf numFmtId="4" fontId="25" fillId="101" borderId="35" applyNumberFormat="0" applyProtection="0">
      <alignment horizontal="left" vertical="center" indent="1"/>
    </xf>
    <xf numFmtId="4" fontId="25" fillId="102" borderId="35" applyNumberFormat="0" applyProtection="0">
      <alignment horizontal="left" vertical="center" indent="1"/>
    </xf>
    <xf numFmtId="4" fontId="25" fillId="98" borderId="35" applyNumberFormat="0" applyProtection="0">
      <alignment horizontal="left" vertical="center" indent="1"/>
    </xf>
    <xf numFmtId="4" fontId="38" fillId="64" borderId="77" applyNumberFormat="0" applyProtection="0">
      <alignment horizontal="right" vertical="center"/>
    </xf>
    <xf numFmtId="4" fontId="25" fillId="98" borderId="35" applyNumberFormat="0" applyProtection="0">
      <alignment horizontal="left" vertical="center" indent="1"/>
    </xf>
    <xf numFmtId="4" fontId="36" fillId="65" borderId="56" applyNumberFormat="0" applyProtection="0">
      <alignment horizontal="left" vertical="center" indent="1"/>
    </xf>
    <xf numFmtId="0" fontId="4" fillId="103" borderId="73" applyNumberFormat="0" applyProtection="0">
      <alignment horizontal="left" vertical="center" indent="1"/>
    </xf>
    <xf numFmtId="0" fontId="4" fillId="69" borderId="77" applyNumberFormat="0" applyProtection="0">
      <alignment horizontal="left" vertical="top" indent="1"/>
    </xf>
    <xf numFmtId="4" fontId="90" fillId="109" borderId="35" applyNumberFormat="0" applyProtection="0">
      <alignment horizontal="left" vertical="center" indent="1"/>
    </xf>
    <xf numFmtId="4" fontId="25" fillId="95" borderId="28" applyNumberFormat="0" applyProtection="0">
      <alignment horizontal="right" vertical="center"/>
    </xf>
    <xf numFmtId="0" fontId="62" fillId="77" borderId="53" applyNumberFormat="0" applyAlignment="0" applyProtection="0"/>
    <xf numFmtId="4" fontId="25" fillId="95" borderId="28" applyNumberFormat="0" applyProtection="0">
      <alignment horizontal="right" vertical="center"/>
    </xf>
    <xf numFmtId="0" fontId="62" fillId="77" borderId="53" applyNumberFormat="0" applyAlignment="0" applyProtection="0"/>
    <xf numFmtId="0" fontId="4" fillId="84" borderId="73" applyNumberFormat="0" applyProtection="0">
      <alignment horizontal="left" vertical="center" indent="1"/>
    </xf>
    <xf numFmtId="4" fontId="43" fillId="95" borderId="77" applyNumberFormat="0" applyProtection="0">
      <alignment horizontal="right" vertical="center"/>
    </xf>
    <xf numFmtId="4" fontId="43" fillId="63" borderId="73" applyNumberFormat="0" applyProtection="0">
      <alignment horizontal="right" vertical="center"/>
    </xf>
    <xf numFmtId="4" fontId="43" fillId="102" borderId="77"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 fillId="84" borderId="73"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95" borderId="77"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149" fillId="125" borderId="75" applyBorder="0" applyProtection="0">
      <alignment horizontal="centerContinuous" vertical="center"/>
    </xf>
    <xf numFmtId="4" fontId="25" fillId="83" borderId="28" applyNumberFormat="0" applyProtection="0">
      <alignment horizontal="left" vertical="center" indent="1"/>
    </xf>
    <xf numFmtId="4" fontId="36" fillId="65" borderId="56" applyNumberFormat="0" applyProtection="0">
      <alignment horizontal="left" vertical="center" indent="1"/>
    </xf>
    <xf numFmtId="0" fontId="4" fillId="55" borderId="77" applyNumberFormat="0" applyProtection="0">
      <alignment horizontal="left" vertical="center" indent="1"/>
    </xf>
    <xf numFmtId="4" fontId="36" fillId="66" borderId="77" applyNumberFormat="0" applyProtection="0">
      <alignment horizontal="left" vertical="center" indent="1"/>
    </xf>
    <xf numFmtId="4" fontId="25" fillId="92" borderId="28"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70" borderId="57" applyNumberFormat="0">
      <protection locked="0"/>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3" borderId="80"/>
    <xf numFmtId="0" fontId="4" fillId="69" borderId="77" applyNumberFormat="0" applyProtection="0">
      <alignment horizontal="left" vertical="top" indent="1"/>
    </xf>
    <xf numFmtId="4" fontId="85" fillId="72" borderId="77" applyNumberFormat="0" applyProtection="0">
      <alignment vertical="center"/>
    </xf>
    <xf numFmtId="0" fontId="25" fillId="73" borderId="80"/>
    <xf numFmtId="4" fontId="43" fillId="102" borderId="77" applyNumberFormat="0" applyProtection="0">
      <alignment horizontal="left" vertical="center" indent="1"/>
    </xf>
    <xf numFmtId="0" fontId="25" fillId="71" borderId="77" applyNumberFormat="0" applyProtection="0">
      <alignment horizontal="left" vertical="top" indent="1"/>
    </xf>
    <xf numFmtId="4" fontId="25" fillId="83" borderId="28" applyNumberFormat="0" applyProtection="0">
      <alignment horizontal="left" vertical="center" indent="1"/>
    </xf>
    <xf numFmtId="4" fontId="85" fillId="101" borderId="77" applyNumberFormat="0" applyProtection="0">
      <alignment horizontal="right" vertical="center"/>
    </xf>
    <xf numFmtId="4" fontId="25" fillId="83" borderId="28" applyNumberFormat="0" applyProtection="0">
      <alignment horizontal="left" vertical="center" indent="1"/>
    </xf>
    <xf numFmtId="0" fontId="4" fillId="69" borderId="77" applyNumberFormat="0" applyProtection="0">
      <alignment horizontal="left" vertical="top" indent="1"/>
    </xf>
    <xf numFmtId="0" fontId="4" fillId="103" borderId="73" applyNumberFormat="0" applyProtection="0">
      <alignment horizontal="left" vertical="center" indent="1"/>
    </xf>
    <xf numFmtId="0" fontId="4" fillId="66" borderId="77" applyNumberFormat="0" applyProtection="0">
      <alignment horizontal="left" vertical="top" indent="1"/>
    </xf>
    <xf numFmtId="4" fontId="43" fillId="100" borderId="73" applyNumberFormat="0" applyProtection="0">
      <alignment horizontal="left" vertical="center" indent="1"/>
    </xf>
    <xf numFmtId="0" fontId="25" fillId="105" borderId="28" applyNumberFormat="0" applyProtection="0">
      <alignment horizontal="left" vertical="center" indent="1"/>
    </xf>
    <xf numFmtId="4" fontId="4" fillId="71" borderId="35" applyNumberFormat="0" applyProtection="0">
      <alignment horizontal="left" vertical="center" indent="1"/>
    </xf>
    <xf numFmtId="0" fontId="4" fillId="68" borderId="77" applyNumberFormat="0" applyProtection="0">
      <alignment horizontal="left" vertical="top" indent="1"/>
    </xf>
    <xf numFmtId="4" fontId="43" fillId="100" borderId="73" applyNumberFormat="0" applyProtection="0">
      <alignment horizontal="left" vertical="center" indent="1"/>
    </xf>
    <xf numFmtId="4" fontId="4" fillId="71" borderId="35" applyNumberFormat="0" applyProtection="0">
      <alignment horizontal="left" vertical="center" indent="1"/>
    </xf>
    <xf numFmtId="4" fontId="91" fillId="101" borderId="77" applyNumberFormat="0" applyProtection="0">
      <alignment horizontal="right" vertical="center"/>
    </xf>
    <xf numFmtId="4" fontId="116" fillId="54" borderId="77" applyNumberFormat="0" applyProtection="0">
      <alignment vertical="center"/>
    </xf>
    <xf numFmtId="0" fontId="4" fillId="106" borderId="73" applyNumberFormat="0" applyProtection="0">
      <alignment horizontal="left" vertical="center" indent="1"/>
    </xf>
    <xf numFmtId="4" fontId="43" fillId="97" borderId="73" applyNumberFormat="0" applyProtection="0">
      <alignment horizontal="right" vertical="center"/>
    </xf>
    <xf numFmtId="4" fontId="43" fillId="100" borderId="73" applyNumberFormat="0" applyProtection="0">
      <alignment horizontal="left" vertical="center" indent="1"/>
    </xf>
    <xf numFmtId="0" fontId="62" fillId="77" borderId="53" applyNumberFormat="0" applyAlignment="0" applyProtection="0"/>
    <xf numFmtId="0" fontId="62" fillId="77" borderId="53" applyNumberFormat="0" applyAlignment="0" applyProtection="0"/>
    <xf numFmtId="0" fontId="39" fillId="54" borderId="77" applyNumberFormat="0" applyProtection="0">
      <alignment horizontal="left" vertical="top" indent="1"/>
    </xf>
    <xf numFmtId="0" fontId="25" fillId="71" borderId="77" applyNumberFormat="0" applyProtection="0">
      <alignment horizontal="left" vertical="top" indent="1"/>
    </xf>
    <xf numFmtId="4" fontId="25" fillId="102" borderId="28" applyNumberFormat="0" applyProtection="0">
      <alignment horizontal="right" vertical="center"/>
    </xf>
    <xf numFmtId="0" fontId="4" fillId="103" borderId="73" applyNumberFormat="0" applyProtection="0">
      <alignment horizontal="left" vertical="center" indent="1"/>
    </xf>
    <xf numFmtId="4" fontId="43" fillId="102" borderId="77" applyNumberFormat="0" applyProtection="0">
      <alignment horizontal="right" vertical="center"/>
    </xf>
    <xf numFmtId="0" fontId="25" fillId="105" borderId="28" applyNumberFormat="0" applyProtection="0">
      <alignment horizontal="left" vertical="center" indent="1"/>
    </xf>
    <xf numFmtId="4" fontId="4" fillId="71" borderId="35" applyNumberFormat="0" applyProtection="0">
      <alignment horizontal="left" vertical="center" indent="1"/>
    </xf>
    <xf numFmtId="0" fontId="25" fillId="71" borderId="77" applyNumberFormat="0" applyProtection="0">
      <alignment horizontal="left" vertical="top" indent="1"/>
    </xf>
    <xf numFmtId="0" fontId="25" fillId="105" borderId="28"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0" fontId="25" fillId="105" borderId="28" applyNumberFormat="0" applyProtection="0">
      <alignment horizontal="left" vertical="center" indent="1"/>
    </xf>
    <xf numFmtId="0" fontId="25" fillId="105" borderId="28" applyNumberFormat="0" applyProtection="0">
      <alignment horizontal="left" vertical="center" indent="1"/>
    </xf>
    <xf numFmtId="4" fontId="25" fillId="94" borderId="28" applyNumberFormat="0" applyProtection="0">
      <alignment horizontal="right" vertical="center"/>
    </xf>
    <xf numFmtId="0" fontId="4" fillId="106" borderId="73" applyNumberFormat="0" applyProtection="0">
      <alignment horizontal="left" vertical="center" indent="1"/>
    </xf>
    <xf numFmtId="4" fontId="25" fillId="94" borderId="28" applyNumberFormat="0" applyProtection="0">
      <alignment horizontal="right" vertical="center"/>
    </xf>
    <xf numFmtId="4" fontId="25" fillId="94" borderId="28" applyNumberFormat="0" applyProtection="0">
      <alignment horizontal="right" vertical="center"/>
    </xf>
    <xf numFmtId="0" fontId="4" fillId="106" borderId="73" applyNumberFormat="0" applyProtection="0">
      <alignment horizontal="left" vertical="center" indent="1"/>
    </xf>
    <xf numFmtId="0" fontId="4" fillId="69" borderId="77" applyNumberFormat="0" applyProtection="0">
      <alignment horizontal="left" vertical="center" indent="1"/>
    </xf>
    <xf numFmtId="0" fontId="25" fillId="73" borderId="80"/>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25" fillId="0" borderId="28" applyNumberFormat="0" applyProtection="0">
      <alignment horizontal="right" vertical="center"/>
    </xf>
    <xf numFmtId="4" fontId="43" fillId="101" borderId="77" applyNumberFormat="0" applyProtection="0">
      <alignment horizontal="right" vertical="center"/>
    </xf>
    <xf numFmtId="0" fontId="25" fillId="70" borderId="57" applyNumberFormat="0">
      <protection locked="0"/>
    </xf>
    <xf numFmtId="0" fontId="25" fillId="70" borderId="57" applyNumberFormat="0">
      <protection locked="0"/>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101"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25" fillId="101" borderId="28"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7"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25" fillId="107" borderId="28"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102"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52" fillId="0" borderId="58" applyNumberFormat="0" applyFill="0" applyProtection="0">
      <alignment horizontal="center"/>
    </xf>
    <xf numFmtId="4" fontId="43" fillId="102"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25" fillId="105" borderId="28"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71"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25" fillId="98" borderId="35" applyNumberFormat="0" applyProtection="0">
      <alignment horizontal="left" vertical="center" indent="1"/>
    </xf>
    <xf numFmtId="4" fontId="25" fillId="98" borderId="35"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25" fillId="85" borderId="28" applyNumberFormat="0" applyProtection="0">
      <alignment horizontal="right" vertical="center"/>
    </xf>
    <xf numFmtId="4" fontId="25" fillId="82" borderId="28" applyNumberFormat="0" applyProtection="0">
      <alignment vertical="center"/>
    </xf>
    <xf numFmtId="0" fontId="25" fillId="48" borderId="28" applyNumberFormat="0" applyFont="0" applyAlignment="0" applyProtection="0"/>
    <xf numFmtId="4" fontId="43" fillId="56" borderId="73" applyNumberFormat="0" applyProtection="0">
      <alignment horizontal="right" vertical="center"/>
    </xf>
    <xf numFmtId="4" fontId="43" fillId="61" borderId="73" applyNumberFormat="0" applyProtection="0">
      <alignment horizontal="right" vertical="center"/>
    </xf>
    <xf numFmtId="0" fontId="25" fillId="107" borderId="28" applyNumberFormat="0" applyProtection="0">
      <alignment horizontal="left" vertical="center" indent="1"/>
    </xf>
    <xf numFmtId="0" fontId="4" fillId="4" borderId="73"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4" fontId="43" fillId="72" borderId="77" applyNumberFormat="0" applyProtection="0">
      <alignment vertical="center"/>
    </xf>
    <xf numFmtId="0" fontId="4" fillId="68" borderId="77" applyNumberFormat="0" applyProtection="0">
      <alignment horizontal="left" vertical="top" indent="1"/>
    </xf>
    <xf numFmtId="4" fontId="88" fillId="104" borderId="77" applyNumberFormat="0" applyProtection="0">
      <alignment horizontal="left" vertical="center" indent="1"/>
    </xf>
    <xf numFmtId="4" fontId="43" fillId="72" borderId="73" applyNumberFormat="0" applyProtection="0">
      <alignment horizontal="left" vertical="center" indent="1"/>
    </xf>
    <xf numFmtId="4" fontId="43" fillId="72" borderId="73" applyNumberFormat="0" applyProtection="0">
      <alignment horizontal="left" vertical="center" indent="1"/>
    </xf>
    <xf numFmtId="0" fontId="43" fillId="72" borderId="77" applyNumberFormat="0" applyProtection="0">
      <alignment horizontal="left" vertical="top" indent="1"/>
    </xf>
    <xf numFmtId="4" fontId="38" fillId="69" borderId="77"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43" fillId="0" borderId="77" applyNumberFormat="0" applyProtection="0">
      <alignment horizontal="right" vertical="center"/>
    </xf>
    <xf numFmtId="0" fontId="43" fillId="72" borderId="77" applyNumberFormat="0" applyProtection="0">
      <alignment horizontal="left" vertical="top" indent="1"/>
    </xf>
    <xf numFmtId="4" fontId="85" fillId="101"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4" fontId="25" fillId="88" borderId="35" applyNumberFormat="0" applyProtection="0">
      <alignment horizontal="right" vertical="center"/>
    </xf>
    <xf numFmtId="4" fontId="25" fillId="101" borderId="35" applyNumberFormat="0" applyProtection="0">
      <alignment horizontal="left" vertical="center" indent="1"/>
    </xf>
    <xf numFmtId="0" fontId="25" fillId="102" borderId="77" applyNumberFormat="0" applyProtection="0">
      <alignment horizontal="left" vertical="top" indent="1"/>
    </xf>
    <xf numFmtId="0" fontId="35" fillId="0" borderId="38" applyNumberFormat="0" applyFill="0" applyAlignment="0" applyProtection="0"/>
    <xf numFmtId="0" fontId="35" fillId="0" borderId="38" applyNumberFormat="0" applyFill="0" applyAlignment="0" applyProtection="0"/>
    <xf numFmtId="0" fontId="123" fillId="0" borderId="81" applyFill="0" applyProtection="0">
      <alignment horizontal="right"/>
    </xf>
    <xf numFmtId="0" fontId="124" fillId="104" borderId="82" applyNumberFormat="0" applyAlignment="0" applyProtection="0"/>
    <xf numFmtId="0" fontId="124" fillId="104" borderId="82" applyNumberFormat="0" applyAlignment="0" applyProtection="0"/>
    <xf numFmtId="8" fontId="4" fillId="0" borderId="71" applyFont="0" applyFill="0" applyBorder="0" applyProtection="0">
      <alignment horizontal="right"/>
    </xf>
    <xf numFmtId="0" fontId="125" fillId="120" borderId="53" applyNumberFormat="0" applyAlignment="0" applyProtection="0"/>
    <xf numFmtId="0" fontId="125" fillId="120" borderId="53" applyNumberFormat="0" applyAlignment="0" applyProtection="0"/>
    <xf numFmtId="0" fontId="25" fillId="73" borderId="80"/>
    <xf numFmtId="0" fontId="43" fillId="68" borderId="77" applyNumberFormat="0" applyProtection="0">
      <alignment horizontal="left" vertical="top" indent="1"/>
    </xf>
    <xf numFmtId="0" fontId="25" fillId="73" borderId="80"/>
    <xf numFmtId="4" fontId="85" fillId="10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0" borderId="73" applyNumberFormat="0" applyProtection="0">
      <alignment horizontal="right" vertical="center"/>
    </xf>
    <xf numFmtId="4" fontId="25" fillId="0" borderId="28" applyNumberFormat="0" applyProtection="0">
      <alignment horizontal="right" vertical="center"/>
    </xf>
    <xf numFmtId="4" fontId="43" fillId="72" borderId="73" applyNumberFormat="0" applyProtection="0">
      <alignment horizontal="left" vertical="center" indent="1"/>
    </xf>
    <xf numFmtId="4" fontId="43" fillId="72" borderId="73" applyNumberFormat="0" applyProtection="0">
      <alignment horizontal="left" vertical="center" indent="1"/>
    </xf>
    <xf numFmtId="4" fontId="85" fillId="72" borderId="73" applyNumberFormat="0" applyProtection="0">
      <alignment vertical="center"/>
    </xf>
    <xf numFmtId="4" fontId="43" fillId="72" borderId="73" applyNumberFormat="0" applyProtection="0">
      <alignment vertical="center"/>
    </xf>
    <xf numFmtId="4" fontId="88" fillId="108" borderId="77" applyNumberFormat="0" applyProtection="0">
      <alignment vertical="center"/>
    </xf>
    <xf numFmtId="4" fontId="43" fillId="72" borderId="73" applyNumberFormat="0" applyProtection="0">
      <alignment vertical="center"/>
    </xf>
    <xf numFmtId="0" fontId="25" fillId="70" borderId="57" applyNumberFormat="0">
      <protection locked="0"/>
    </xf>
    <xf numFmtId="0" fontId="25" fillId="70" borderId="57" applyNumberFormat="0">
      <protection locked="0"/>
    </xf>
    <xf numFmtId="4" fontId="91" fillId="101" borderId="77" applyNumberFormat="0" applyProtection="0">
      <alignment horizontal="right" vertical="center"/>
    </xf>
    <xf numFmtId="0" fontId="4" fillId="84" borderId="73" applyNumberFormat="0" applyProtection="0">
      <alignment horizontal="left" vertical="center" indent="1"/>
    </xf>
    <xf numFmtId="0" fontId="25" fillId="101" borderId="28" applyNumberFormat="0" applyProtection="0">
      <alignment horizontal="left" vertical="center" indent="1"/>
    </xf>
    <xf numFmtId="0" fontId="25" fillId="107" borderId="77" applyNumberFormat="0" applyProtection="0">
      <alignment horizontal="left" vertical="top" indent="1"/>
    </xf>
    <xf numFmtId="0" fontId="25" fillId="107" borderId="77" applyNumberFormat="0" applyProtection="0">
      <alignment horizontal="left" vertical="top" indent="1"/>
    </xf>
    <xf numFmtId="0" fontId="4" fillId="4" borderId="73" applyNumberFormat="0" applyProtection="0">
      <alignment horizontal="left" vertical="center" indent="1"/>
    </xf>
    <xf numFmtId="0" fontId="4" fillId="4" borderId="73" applyNumberFormat="0" applyProtection="0">
      <alignment horizontal="left" vertical="center" indent="1"/>
    </xf>
    <xf numFmtId="0" fontId="25" fillId="102" borderId="77" applyNumberFormat="0" applyProtection="0">
      <alignment horizontal="left" vertical="top" indent="1"/>
    </xf>
    <xf numFmtId="0" fontId="25" fillId="105" borderId="28" applyNumberFormat="0" applyProtection="0">
      <alignment horizontal="left" vertical="center" indent="1"/>
    </xf>
    <xf numFmtId="0" fontId="4" fillId="103" borderId="73" applyNumberFormat="0" applyProtection="0">
      <alignment horizontal="left" vertical="center" indent="1"/>
    </xf>
    <xf numFmtId="0" fontId="4" fillId="103" borderId="73" applyNumberFormat="0" applyProtection="0">
      <alignment horizontal="left" vertical="center" indent="1"/>
    </xf>
    <xf numFmtId="0" fontId="4" fillId="55" borderId="77" applyNumberFormat="0" applyProtection="0">
      <alignment horizontal="left" vertical="center" indent="1"/>
    </xf>
    <xf numFmtId="0" fontId="25" fillId="104" borderId="28" applyNumberFormat="0" applyProtection="0">
      <alignment horizontal="left" vertical="center" indent="1"/>
    </xf>
    <xf numFmtId="4" fontId="91" fillId="101" borderId="77" applyNumberFormat="0" applyProtection="0">
      <alignment horizontal="right" vertical="center"/>
    </xf>
    <xf numFmtId="4" fontId="25" fillId="101" borderId="35" applyNumberFormat="0" applyProtection="0">
      <alignment horizontal="left" vertical="center" indent="1"/>
    </xf>
    <xf numFmtId="4" fontId="43" fillId="100" borderId="73" applyNumberFormat="0" applyProtection="0">
      <alignment horizontal="left" vertical="center" indent="1"/>
    </xf>
    <xf numFmtId="4" fontId="43" fillId="100" borderId="73"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43" fillId="102" borderId="77"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4" fillId="71" borderId="35" applyNumberFormat="0" applyProtection="0">
      <alignment horizontal="left" vertical="center" indent="1"/>
    </xf>
    <xf numFmtId="0" fontId="4" fillId="68" borderId="77" applyNumberFormat="0" applyProtection="0">
      <alignment horizontal="left" vertical="center" indent="1"/>
    </xf>
    <xf numFmtId="4" fontId="4" fillId="71" borderId="35" applyNumberFormat="0" applyProtection="0">
      <alignment horizontal="left" vertical="center" indent="1"/>
    </xf>
    <xf numFmtId="0" fontId="4" fillId="68" borderId="77" applyNumberFormat="0" applyProtection="0">
      <alignment horizontal="left" vertical="center" indent="1"/>
    </xf>
    <xf numFmtId="4" fontId="43" fillId="89"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3" fillId="93" borderId="73"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3"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43" fillId="91" borderId="73" applyNumberFormat="0" applyProtection="0">
      <alignment horizontal="right" vertical="center"/>
    </xf>
    <xf numFmtId="4" fontId="43" fillId="90" borderId="77"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38" fillId="60" borderId="77"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61" borderId="73"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61" borderId="73"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56" borderId="73"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38" fillId="57" borderId="77"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43" fillId="87" borderId="77" applyNumberFormat="0" applyProtection="0">
      <alignment horizontal="right" vertical="center"/>
    </xf>
    <xf numFmtId="4" fontId="25" fillId="86" borderId="28" applyNumberFormat="0" applyProtection="0">
      <alignment horizontal="right" vertical="center"/>
    </xf>
    <xf numFmtId="0" fontId="45" fillId="0" borderId="72" applyNumberFormat="0" applyFill="0" applyAlignment="0" applyProtection="0"/>
    <xf numFmtId="0" fontId="45" fillId="0" borderId="72" applyNumberFormat="0" applyFill="0" applyAlignment="0" applyProtection="0"/>
    <xf numFmtId="4" fontId="25" fillId="85" borderId="28" applyNumberFormat="0" applyProtection="0">
      <alignment horizontal="right" vertical="center"/>
    </xf>
    <xf numFmtId="4" fontId="43" fillId="85" borderId="77" applyNumberFormat="0" applyProtection="0">
      <alignment horizontal="right" vertical="center"/>
    </xf>
    <xf numFmtId="4" fontId="43" fillId="57" borderId="73"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43" fillId="54" borderId="73" applyNumberFormat="0" applyProtection="0">
      <alignment horizontal="left" vertical="center" indent="1"/>
    </xf>
    <xf numFmtId="0" fontId="87" fillId="82" borderId="77" applyNumberFormat="0" applyProtection="0">
      <alignment horizontal="left" vertical="top" indent="1"/>
    </xf>
    <xf numFmtId="4" fontId="43" fillId="54" borderId="73" applyNumberFormat="0" applyProtection="0">
      <alignment horizontal="left" vertical="center" indent="1"/>
    </xf>
    <xf numFmtId="10" fontId="25" fillId="72" borderId="80" applyNumberFormat="0" applyBorder="0" applyAlignment="0" applyProtection="0"/>
    <xf numFmtId="0" fontId="138" fillId="116" borderId="82" applyNumberFormat="0" applyAlignment="0" applyProtection="0"/>
    <xf numFmtId="0" fontId="138" fillId="116" borderId="82" applyNumberFormat="0" applyAlignment="0" applyProtection="0"/>
    <xf numFmtId="4" fontId="25" fillId="54" borderId="28" applyNumberFormat="0" applyProtection="0">
      <alignment horizontal="left" vertical="center" indent="1"/>
    </xf>
    <xf numFmtId="0" fontId="139" fillId="0" borderId="66">
      <alignment horizontal="right"/>
    </xf>
    <xf numFmtId="0" fontId="139" fillId="0" borderId="66">
      <alignment horizontal="left"/>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200" fontId="127" fillId="0" borderId="45">
      <alignment horizontal="right"/>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8" fillId="54" borderId="77" applyNumberFormat="0" applyProtection="0">
      <alignment horizontal="left" vertical="center" indent="1"/>
    </xf>
    <xf numFmtId="4" fontId="37" fillId="54" borderId="77" applyNumberFormat="0" applyProtection="0">
      <alignment vertical="center"/>
    </xf>
    <xf numFmtId="4" fontId="86" fillId="54" borderId="28" applyNumberFormat="0" applyProtection="0">
      <alignment vertical="center"/>
    </xf>
    <xf numFmtId="4" fontId="25" fillId="82" borderId="28" applyNumberFormat="0" applyProtection="0">
      <alignment vertical="center"/>
    </xf>
    <xf numFmtId="4" fontId="43" fillId="54" borderId="73" applyNumberFormat="0" applyProtection="0">
      <alignment vertical="center"/>
    </xf>
    <xf numFmtId="4" fontId="25" fillId="82" borderId="28" applyNumberFormat="0" applyProtection="0">
      <alignment vertical="center"/>
    </xf>
    <xf numFmtId="0" fontId="81" fillId="79" borderId="73" applyNumberFormat="0" applyAlignment="0" applyProtection="0"/>
    <xf numFmtId="0" fontId="81" fillId="79" borderId="73" applyNumberForma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4" fillId="69" borderId="77" applyNumberFormat="0" applyProtection="0">
      <alignment horizontal="left" vertical="top" indent="1"/>
    </xf>
    <xf numFmtId="4" fontId="25" fillId="82" borderId="28" applyNumberFormat="0" applyProtection="0">
      <alignmen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8" borderId="35" applyNumberFormat="0" applyProtection="0">
      <alignment horizontal="right" vertical="center"/>
    </xf>
    <xf numFmtId="4" fontId="38" fillId="58" borderId="77" applyNumberFormat="0" applyProtection="0">
      <alignment horizontal="right" vertical="center"/>
    </xf>
    <xf numFmtId="4" fontId="25" fillId="89" borderId="28" applyNumberFormat="0" applyProtection="0">
      <alignment horizontal="right" vertical="center"/>
    </xf>
    <xf numFmtId="4" fontId="25" fillId="90" borderId="28" applyNumberFormat="0" applyProtection="0">
      <alignment horizontal="right" vertical="center"/>
    </xf>
    <xf numFmtId="4" fontId="25" fillId="94" borderId="28" applyNumberFormat="0" applyProtection="0">
      <alignment horizontal="right" vertical="center"/>
    </xf>
    <xf numFmtId="4" fontId="25" fillId="102" borderId="35" applyNumberFormat="0" applyProtection="0">
      <alignment horizontal="left" vertical="center" indent="1"/>
    </xf>
    <xf numFmtId="0" fontId="4" fillId="103" borderId="73" applyNumberFormat="0" applyProtection="0">
      <alignment horizontal="left" vertical="center" indent="1"/>
    </xf>
    <xf numFmtId="4" fontId="43" fillId="95" borderId="77" applyNumberFormat="0" applyProtection="0">
      <alignment horizontal="right" vertical="center"/>
    </xf>
    <xf numFmtId="0" fontId="4" fillId="55" borderId="77" applyNumberFormat="0" applyProtection="0">
      <alignment horizontal="left" vertical="center" indent="1"/>
    </xf>
    <xf numFmtId="0" fontId="43" fillId="72" borderId="77" applyNumberFormat="0" applyProtection="0">
      <alignment horizontal="left" vertical="top" indent="1"/>
    </xf>
    <xf numFmtId="0" fontId="2" fillId="0" borderId="0"/>
    <xf numFmtId="0" fontId="43" fillId="108" borderId="83" applyNumberFormat="0" applyFont="0" applyAlignment="0" applyProtection="0"/>
    <xf numFmtId="0" fontId="43" fillId="108" borderId="83" applyNumberFormat="0" applyFont="0" applyAlignment="0" applyProtection="0"/>
    <xf numFmtId="0" fontId="143" fillId="104" borderId="73" applyNumberFormat="0" applyAlignment="0" applyProtection="0"/>
    <xf numFmtId="0" fontId="143" fillId="104" borderId="73" applyNumberFormat="0" applyAlignment="0" applyProtection="0"/>
    <xf numFmtId="195" fontId="148" fillId="0" borderId="75" applyBorder="0" applyProtection="0">
      <alignment horizontal="right" vertical="center"/>
    </xf>
    <xf numFmtId="0" fontId="84" fillId="0" borderId="66">
      <alignment horizontal="center"/>
    </xf>
    <xf numFmtId="0" fontId="84" fillId="0" borderId="66">
      <alignment horizontal="center"/>
    </xf>
    <xf numFmtId="0" fontId="84" fillId="0" borderId="66">
      <alignment horizont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3" fontId="127" fillId="0" borderId="76"/>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4" fillId="55" borderId="77" applyNumberFormat="0" applyProtection="0">
      <alignment horizontal="left" vertical="top" indent="1"/>
    </xf>
    <xf numFmtId="4" fontId="39" fillId="82" borderId="77" applyNumberFormat="0" applyProtection="0">
      <alignmen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25" fillId="94" borderId="28"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69" borderId="77" applyNumberFormat="0" applyProtection="0">
      <alignment horizontal="left" vertical="top" indent="1"/>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66"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0" borderId="73"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90" borderId="77" applyNumberFormat="0" applyProtection="0">
      <alignment horizontal="right" vertical="center"/>
    </xf>
    <xf numFmtId="0" fontId="4" fillId="55" borderId="77" applyNumberFormat="0" applyProtection="0">
      <alignment horizontal="left" vertical="top" indent="1"/>
    </xf>
    <xf numFmtId="4" fontId="43" fillId="102"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0" fontId="4" fillId="66" borderId="77" applyNumberFormat="0" applyProtection="0">
      <alignment horizontal="left" vertical="top"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63" borderId="73" applyNumberFormat="0" applyProtection="0">
      <alignment horizontal="right" vertical="center"/>
    </xf>
    <xf numFmtId="0" fontId="4" fillId="84" borderId="73" applyNumberFormat="0" applyProtection="0">
      <alignment horizontal="left" vertical="center" indent="1"/>
    </xf>
    <xf numFmtId="0" fontId="83" fillId="121" borderId="69" applyNumberFormat="0" applyFont="0" applyAlignment="0" applyProtection="0"/>
    <xf numFmtId="4" fontId="25" fillId="98" borderId="35" applyNumberFormat="0" applyProtection="0">
      <alignment horizontal="left" vertical="center" indent="1"/>
    </xf>
    <xf numFmtId="4" fontId="4" fillId="71" borderId="35" applyNumberFormat="0" applyProtection="0">
      <alignment horizontal="left" vertical="center" indent="1"/>
    </xf>
    <xf numFmtId="0" fontId="25" fillId="102" borderId="77" applyNumberFormat="0" applyProtection="0">
      <alignment horizontal="left" vertical="top" indent="1"/>
    </xf>
    <xf numFmtId="0" fontId="25" fillId="107"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130" fillId="0" borderId="47" applyFill="0" applyBorder="0" applyProtection="0">
      <alignment horizontal="left" vertical="top"/>
    </xf>
    <xf numFmtId="4" fontId="25" fillId="0" borderId="28" applyNumberFormat="0" applyProtection="0">
      <alignment horizontal="right" vertical="center"/>
    </xf>
    <xf numFmtId="0" fontId="39" fillId="0" borderId="74" applyNumberFormat="0" applyFill="0" applyAlignment="0" applyProtection="0"/>
    <xf numFmtId="0" fontId="39" fillId="0" borderId="74" applyNumberFormat="0" applyFill="0" applyAlignment="0" applyProtection="0"/>
    <xf numFmtId="3" fontId="127" fillId="0" borderId="76"/>
    <xf numFmtId="0" fontId="25" fillId="101" borderId="77" applyNumberFormat="0" applyProtection="0">
      <alignment horizontal="left" vertical="top" indent="1"/>
    </xf>
    <xf numFmtId="0" fontId="62" fillId="77" borderId="53" applyNumberFormat="0" applyAlignment="0" applyProtection="0"/>
    <xf numFmtId="0" fontId="25" fillId="101" borderId="77" applyNumberFormat="0" applyProtection="0">
      <alignment horizontal="left" vertical="top" indent="1"/>
    </xf>
    <xf numFmtId="9" fontId="2" fillId="0" borderId="0" applyFont="0" applyFill="0" applyBorder="0" applyAlignment="0" applyProtection="0"/>
    <xf numFmtId="43" fontId="2" fillId="0" borderId="0" applyFont="0" applyFill="0" applyBorder="0" applyAlignment="0" applyProtection="0"/>
    <xf numFmtId="0" fontId="139" fillId="0" borderId="66">
      <alignment horizontal="right"/>
    </xf>
    <xf numFmtId="4" fontId="91" fillId="101" borderId="77" applyNumberFormat="0" applyProtection="0">
      <alignment horizontal="right" vertical="center"/>
    </xf>
    <xf numFmtId="0" fontId="25" fillId="73" borderId="80"/>
    <xf numFmtId="4" fontId="25" fillId="83" borderId="28" applyNumberFormat="0" applyProtection="0">
      <alignment horizontal="left" vertical="center" indent="1"/>
    </xf>
    <xf numFmtId="4" fontId="25" fillId="0" borderId="28" applyNumberFormat="0" applyProtection="0">
      <alignment horizontal="right" vertical="center"/>
    </xf>
    <xf numFmtId="4" fontId="25" fillId="0" borderId="28" applyNumberFormat="0" applyProtection="0">
      <alignment horizontal="right" vertical="center"/>
    </xf>
    <xf numFmtId="4" fontId="88" fillId="104" borderId="77" applyNumberFormat="0" applyProtection="0">
      <alignment horizontal="left" vertical="center" indent="1"/>
    </xf>
    <xf numFmtId="0" fontId="4" fillId="4" borderId="73" applyNumberFormat="0" applyProtection="0">
      <alignment horizontal="left" vertical="center" indent="1"/>
    </xf>
    <xf numFmtId="4" fontId="25" fillId="82" borderId="28" applyNumberFormat="0" applyProtection="0">
      <alignment vertical="center"/>
    </xf>
    <xf numFmtId="0" fontId="25" fillId="73" borderId="80"/>
    <xf numFmtId="4" fontId="91" fillId="101" borderId="77" applyNumberFormat="0" applyProtection="0">
      <alignment horizontal="right" vertical="center"/>
    </xf>
    <xf numFmtId="0" fontId="25" fillId="73" borderId="80"/>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8" fontId="4" fillId="0" borderId="71" applyFont="0" applyFill="0" applyBorder="0" applyProtection="0">
      <alignment horizontal="right"/>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25" fillId="92" borderId="28"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5" fillId="0" borderId="72" applyNumberFormat="0" applyFill="0" applyAlignment="0" applyProtection="0"/>
    <xf numFmtId="0" fontId="45" fillId="0" borderId="72" applyNumberFormat="0" applyFill="0" applyAlignment="0" applyProtection="0"/>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94" borderId="28" applyNumberFormat="0" applyProtection="0">
      <alignment horizontal="right" vertical="center"/>
    </xf>
    <xf numFmtId="0" fontId="43" fillId="108" borderId="83" applyNumberFormat="0" applyFont="0" applyAlignment="0" applyProtection="0"/>
    <xf numFmtId="0" fontId="43" fillId="108" borderId="83" applyNumberFormat="0" applyFont="0" applyAlignment="0" applyProtection="0"/>
    <xf numFmtId="0" fontId="138" fillId="116" borderId="82" applyNumberFormat="0" applyAlignment="0" applyProtection="0"/>
    <xf numFmtId="0" fontId="138" fillId="116" borderId="82" applyNumberFormat="0" applyAlignment="0" applyProtection="0"/>
    <xf numFmtId="10" fontId="25" fillId="72" borderId="80" applyNumberFormat="0" applyBorder="0" applyAlignment="0" applyProtection="0"/>
    <xf numFmtId="4" fontId="25" fillId="94" borderId="28" applyNumberFormat="0" applyProtection="0">
      <alignment horizontal="right" vertical="center"/>
    </xf>
    <xf numFmtId="4" fontId="38" fillId="61" borderId="77" applyNumberFormat="0" applyProtection="0">
      <alignment horizontal="right" vertical="center"/>
    </xf>
    <xf numFmtId="4" fontId="25" fillId="94" borderId="28" applyNumberFormat="0" applyProtection="0">
      <alignment horizontal="right" vertical="center"/>
    </xf>
    <xf numFmtId="0" fontId="124" fillId="104" borderId="82" applyNumberFormat="0" applyAlignment="0" applyProtection="0"/>
    <xf numFmtId="0" fontId="124" fillId="104" borderId="82" applyNumberFormat="0" applyAlignment="0" applyProtection="0"/>
    <xf numFmtId="0" fontId="123" fillId="0" borderId="81" applyFill="0" applyProtection="0">
      <alignment horizontal="right"/>
    </xf>
    <xf numFmtId="4" fontId="25" fillId="94"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49" fillId="69" borderId="77" applyNumberFormat="0" applyProtection="0">
      <alignment horizontal="right" vertical="center"/>
    </xf>
    <xf numFmtId="0" fontId="25" fillId="73" borderId="80"/>
    <xf numFmtId="4" fontId="48" fillId="68" borderId="79" applyNumberFormat="0" applyProtection="0">
      <alignment horizontal="left" vertical="center" indent="1"/>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7" fillId="54" borderId="77" applyNumberFormat="0" applyProtection="0">
      <alignment vertical="center"/>
    </xf>
    <xf numFmtId="4" fontId="36" fillId="54" borderId="77" applyNumberFormat="0" applyProtection="0">
      <alignment vertical="center"/>
    </xf>
    <xf numFmtId="0" fontId="39" fillId="0" borderId="74" applyNumberFormat="0" applyFill="0" applyAlignment="0" applyProtection="0"/>
    <xf numFmtId="0" fontId="39" fillId="0" borderId="74" applyNumberFormat="0" applyFill="0" applyAlignment="0" applyProtection="0"/>
    <xf numFmtId="4" fontId="25" fillId="95" borderId="28" applyNumberFormat="0" applyProtection="0">
      <alignment horizontal="right" vertical="center"/>
    </xf>
    <xf numFmtId="0" fontId="4" fillId="84" borderId="73"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2" borderId="28" applyNumberFormat="0" applyProtection="0">
      <alignment horizontal="right" vertical="center"/>
    </xf>
    <xf numFmtId="4" fontId="25" fillId="92" borderId="28" applyNumberFormat="0" applyProtection="0">
      <alignment horizontal="right" vertical="center"/>
    </xf>
    <xf numFmtId="4" fontId="38" fillId="59" borderId="77" applyNumberFormat="0" applyProtection="0">
      <alignment horizontal="right" vertical="center"/>
    </xf>
    <xf numFmtId="4" fontId="25" fillId="94" borderId="28" applyNumberFormat="0" applyProtection="0">
      <alignment horizontal="right" vertical="center"/>
    </xf>
    <xf numFmtId="0" fontId="4" fillId="0" borderId="73" applyNumberFormat="0" applyProtection="0">
      <alignment horizontal="left" vertical="center" indent="1"/>
    </xf>
    <xf numFmtId="4" fontId="25" fillId="94" borderId="28" applyNumberFormat="0" applyProtection="0">
      <alignment horizontal="right" vertical="center"/>
    </xf>
    <xf numFmtId="4" fontId="25" fillId="83" borderId="28" applyNumberFormat="0" applyProtection="0">
      <alignment horizontal="left" vertical="center" indent="1"/>
    </xf>
    <xf numFmtId="4" fontId="25" fillId="94" borderId="28" applyNumberFormat="0" applyProtection="0">
      <alignment horizontal="right" vertical="center"/>
    </xf>
    <xf numFmtId="4" fontId="25" fillId="83" borderId="28" applyNumberFormat="0" applyProtection="0">
      <alignment horizontal="left" vertical="center" indent="1"/>
    </xf>
    <xf numFmtId="0" fontId="4" fillId="106" borderId="73" applyNumberFormat="0" applyProtection="0">
      <alignment horizontal="left" vertical="center" indent="1"/>
    </xf>
    <xf numFmtId="0" fontId="4" fillId="84" borderId="73" applyNumberFormat="0" applyProtection="0">
      <alignment horizontal="left" vertical="center" indent="1"/>
    </xf>
    <xf numFmtId="0" fontId="4" fillId="55" borderId="77" applyNumberFormat="0" applyProtection="0">
      <alignment horizontal="left" vertical="top" indent="1"/>
    </xf>
    <xf numFmtId="0" fontId="25" fillId="71" borderId="77" applyNumberFormat="0" applyProtection="0">
      <alignment horizontal="left" vertical="top" indent="1"/>
    </xf>
    <xf numFmtId="0" fontId="4" fillId="106" borderId="73" applyNumberFormat="0" applyProtection="0">
      <alignment horizontal="left" vertical="center" indent="1"/>
    </xf>
    <xf numFmtId="4" fontId="25" fillId="101" borderId="35" applyNumberFormat="0" applyProtection="0">
      <alignment horizontal="left" vertical="center" indent="1"/>
    </xf>
    <xf numFmtId="0" fontId="4" fillId="106" borderId="73" applyNumberFormat="0" applyProtection="0">
      <alignment horizontal="left" vertical="center" indent="1"/>
    </xf>
    <xf numFmtId="4" fontId="43" fillId="100" borderId="73" applyNumberFormat="0" applyProtection="0">
      <alignment horizontal="left" vertical="center" indent="1"/>
    </xf>
    <xf numFmtId="0" fontId="25" fillId="71" borderId="77" applyNumberFormat="0" applyProtection="0">
      <alignment horizontal="left" vertical="top" indent="1"/>
    </xf>
    <xf numFmtId="4" fontId="85" fillId="72" borderId="77" applyNumberFormat="0" applyProtection="0">
      <alignment vertical="center"/>
    </xf>
    <xf numFmtId="4" fontId="25" fillId="83" borderId="28" applyNumberFormat="0" applyProtection="0">
      <alignment horizontal="left" vertical="center" indent="1"/>
    </xf>
    <xf numFmtId="0" fontId="25" fillId="71" borderId="77" applyNumberFormat="0" applyProtection="0">
      <alignment horizontal="left" vertical="top" indent="1"/>
    </xf>
    <xf numFmtId="0" fontId="25" fillId="71" borderId="77" applyNumberFormat="0" applyProtection="0">
      <alignment horizontal="left" vertical="top" indent="1"/>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38" fillId="64" borderId="77" applyNumberFormat="0" applyProtection="0">
      <alignment horizontal="right" vertical="center"/>
    </xf>
    <xf numFmtId="0" fontId="4" fillId="103" borderId="73"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0" fontId="25" fillId="104" borderId="28"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38" fillId="62" borderId="77" applyNumberFormat="0" applyProtection="0">
      <alignment horizontal="right" vertical="center"/>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98" borderId="35" applyNumberFormat="0" applyProtection="0">
      <alignment horizontal="left" vertical="center" indent="1"/>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25" fillId="96" borderId="28" applyNumberFormat="0" applyProtection="0">
      <alignment horizontal="right" vertical="center"/>
    </xf>
    <xf numFmtId="4" fontId="25" fillId="102" borderId="35" applyNumberFormat="0" applyProtection="0">
      <alignment horizontal="left" vertical="center" indent="1"/>
    </xf>
    <xf numFmtId="4" fontId="43" fillId="103" borderId="73" applyNumberFormat="0" applyProtection="0">
      <alignment horizontal="left" vertical="center" indent="1"/>
    </xf>
    <xf numFmtId="4" fontId="25" fillId="102" borderId="35" applyNumberFormat="0" applyProtection="0">
      <alignment horizontal="left" vertical="center" indent="1"/>
    </xf>
    <xf numFmtId="4" fontId="25" fillId="98" borderId="35" applyNumberFormat="0" applyProtection="0">
      <alignment horizontal="left" vertical="center" indent="1"/>
    </xf>
    <xf numFmtId="4" fontId="43" fillId="103" borderId="73" applyNumberFormat="0" applyProtection="0">
      <alignment horizontal="left" vertical="center" indent="1"/>
    </xf>
    <xf numFmtId="4" fontId="25" fillId="98" borderId="35" applyNumberFormat="0" applyProtection="0">
      <alignment horizontal="left" vertical="center" indent="1"/>
    </xf>
    <xf numFmtId="0" fontId="25" fillId="104" borderId="28" applyNumberFormat="0" applyProtection="0">
      <alignment horizontal="left" vertical="center" indent="1"/>
    </xf>
    <xf numFmtId="4" fontId="25" fillId="96" borderId="28" applyNumberFormat="0" applyProtection="0">
      <alignment horizontal="right" vertical="center"/>
    </xf>
    <xf numFmtId="4" fontId="43" fillId="103" borderId="73" applyNumberFormat="0" applyProtection="0">
      <alignment horizontal="left" vertical="center" indent="1"/>
    </xf>
    <xf numFmtId="0" fontId="4" fillId="103" borderId="73" applyNumberFormat="0" applyProtection="0">
      <alignment horizontal="left" vertical="center" indent="1"/>
    </xf>
    <xf numFmtId="4" fontId="43" fillId="103" borderId="73"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4" fontId="25" fillId="102" borderId="35" applyNumberFormat="0" applyProtection="0">
      <alignment horizontal="left" vertical="center" indent="1"/>
    </xf>
    <xf numFmtId="4" fontId="25" fillId="98" borderId="35" applyNumberFormat="0" applyProtection="0">
      <alignment horizontal="left" vertical="center" indent="1"/>
    </xf>
    <xf numFmtId="0" fontId="4" fillId="103" borderId="73" applyNumberFormat="0" applyProtection="0">
      <alignment horizontal="left" vertical="center" indent="1"/>
    </xf>
    <xf numFmtId="4" fontId="25" fillId="96" borderId="28" applyNumberFormat="0" applyProtection="0">
      <alignment horizontal="right" vertical="center"/>
    </xf>
    <xf numFmtId="4" fontId="25" fillId="96" borderId="28" applyNumberFormat="0" applyProtection="0">
      <alignment horizontal="right" vertical="center"/>
    </xf>
    <xf numFmtId="4" fontId="25" fillId="101" borderId="35" applyNumberFormat="0" applyProtection="0">
      <alignment horizontal="left" vertical="center" indent="1"/>
    </xf>
    <xf numFmtId="0" fontId="4" fillId="103" borderId="73" applyNumberFormat="0" applyProtection="0">
      <alignment horizontal="left" vertical="center" indent="1"/>
    </xf>
    <xf numFmtId="4" fontId="25" fillId="98" borderId="35" applyNumberFormat="0" applyProtection="0">
      <alignment horizontal="left" vertical="center" indent="1"/>
    </xf>
    <xf numFmtId="4" fontId="43" fillId="97" borderId="73" applyNumberFormat="0" applyProtection="0">
      <alignment horizontal="right" vertical="center"/>
    </xf>
    <xf numFmtId="0" fontId="25" fillId="104" borderId="28" applyNumberFormat="0" applyProtection="0">
      <alignment horizontal="left" vertical="center" indent="1"/>
    </xf>
    <xf numFmtId="4" fontId="25" fillId="95" borderId="28" applyNumberFormat="0" applyProtection="0">
      <alignment horizontal="right" vertical="center"/>
    </xf>
    <xf numFmtId="4" fontId="25" fillId="95" borderId="28" applyNumberFormat="0" applyProtection="0">
      <alignment horizontal="right" vertical="center"/>
    </xf>
    <xf numFmtId="4" fontId="48" fillId="68" borderId="79" applyNumberFormat="0" applyProtection="0">
      <alignment horizontal="left" vertical="center" indent="1"/>
    </xf>
    <xf numFmtId="4" fontId="25" fillId="95" borderId="28" applyNumberFormat="0" applyProtection="0">
      <alignment horizontal="right" vertical="center"/>
    </xf>
    <xf numFmtId="4" fontId="25" fillId="95" borderId="28" applyNumberFormat="0" applyProtection="0">
      <alignment horizontal="right" vertical="center"/>
    </xf>
    <xf numFmtId="4" fontId="43" fillId="102" borderId="77" applyNumberFormat="0" applyProtection="0">
      <alignment horizontal="left" vertical="center"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25" fillId="95" borderId="28"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84" borderId="73" applyNumberFormat="0" applyProtection="0">
      <alignment horizontal="left" vertical="center" indent="1"/>
    </xf>
    <xf numFmtId="4" fontId="36" fillId="65" borderId="56" applyNumberFormat="0" applyProtection="0">
      <alignment horizontal="left" vertical="center" indent="1"/>
    </xf>
    <xf numFmtId="0" fontId="4" fillId="55" borderId="77" applyNumberFormat="0" applyProtection="0">
      <alignment horizontal="left" vertical="center" indent="1"/>
    </xf>
    <xf numFmtId="4" fontId="36" fillId="66" borderId="77" applyNumberFormat="0" applyProtection="0">
      <alignment horizontal="left" vertical="center" indent="1"/>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25" fillId="70" borderId="57" applyNumberFormat="0">
      <protection locked="0"/>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123" fillId="0" borderId="81" applyFill="0" applyProtection="0">
      <alignment horizontal="right"/>
    </xf>
    <xf numFmtId="0" fontId="4" fillId="69" borderId="77" applyNumberFormat="0" applyProtection="0">
      <alignment horizontal="left" vertical="top" indent="1"/>
    </xf>
    <xf numFmtId="4" fontId="43" fillId="102"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25" fillId="83" borderId="28" applyNumberFormat="0" applyProtection="0">
      <alignment horizontal="left" vertical="center" indent="1"/>
    </xf>
    <xf numFmtId="4" fontId="85" fillId="101" borderId="77" applyNumberFormat="0" applyProtection="0">
      <alignment horizontal="right" vertical="center"/>
    </xf>
    <xf numFmtId="4" fontId="25" fillId="83" borderId="28" applyNumberFormat="0" applyProtection="0">
      <alignment horizontal="left" vertical="center"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124" fillId="104" borderId="82" applyNumberFormat="0" applyAlignment="0" applyProtection="0"/>
    <xf numFmtId="0" fontId="4" fillId="66" borderId="77" applyNumberFormat="0" applyProtection="0">
      <alignment horizontal="left" vertical="top" indent="1"/>
    </xf>
    <xf numFmtId="0" fontId="4" fillId="55" borderId="77" applyNumberFormat="0" applyProtection="0">
      <alignment horizontal="left" vertical="top" indent="1"/>
    </xf>
    <xf numFmtId="4" fontId="91" fillId="101" borderId="77" applyNumberFormat="0" applyProtection="0">
      <alignment horizontal="right" vertical="center"/>
    </xf>
    <xf numFmtId="4" fontId="38" fillId="54" borderId="77" applyNumberFormat="0" applyProtection="0">
      <alignment horizontal="left" vertical="center" indent="1"/>
    </xf>
    <xf numFmtId="0" fontId="124" fillId="104" borderId="82" applyNumberFormat="0" applyAlignment="0" applyProtection="0"/>
    <xf numFmtId="0" fontId="43" fillId="72" borderId="77" applyNumberFormat="0" applyProtection="0">
      <alignment horizontal="left" vertical="top" indent="1"/>
    </xf>
    <xf numFmtId="0" fontId="124" fillId="104" borderId="82" applyNumberFormat="0" applyAlignment="0" applyProtection="0"/>
    <xf numFmtId="0" fontId="4" fillId="69" borderId="77" applyNumberFormat="0" applyProtection="0">
      <alignment horizontal="left" vertical="top" indent="1"/>
    </xf>
    <xf numFmtId="0" fontId="4" fillId="69" borderId="77" applyNumberFormat="0" applyProtection="0">
      <alignment horizontal="left" vertical="center" indent="1"/>
    </xf>
    <xf numFmtId="4" fontId="91" fillId="101"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39" fillId="54" borderId="77" applyNumberFormat="0" applyProtection="0">
      <alignment horizontal="left" vertical="center"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25" fillId="83" borderId="28" applyNumberFormat="0" applyProtection="0">
      <alignment horizontal="left" vertical="center" indent="1"/>
    </xf>
    <xf numFmtId="4" fontId="43" fillId="102"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25" fillId="0" borderId="28" applyNumberFormat="0" applyProtection="0">
      <alignment horizontal="right" vertical="center"/>
    </xf>
    <xf numFmtId="4" fontId="43" fillId="101" borderId="77" applyNumberFormat="0" applyProtection="0">
      <alignment horizontal="right" vertical="center"/>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25" fillId="101" borderId="77" applyNumberFormat="0" applyProtection="0">
      <alignment horizontal="left" vertical="top"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1" borderId="28" applyNumberFormat="0" applyProtection="0">
      <alignment horizontal="left" vertical="center"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4" fontId="43" fillId="102" borderId="77" applyNumberFormat="0" applyProtection="0">
      <alignment horizontal="left" vertical="center" indent="1"/>
    </xf>
    <xf numFmtId="0" fontId="25" fillId="102" borderId="77" applyNumberFormat="0" applyProtection="0">
      <alignment horizontal="left" vertical="top" indent="1"/>
    </xf>
    <xf numFmtId="4" fontId="43" fillId="85" borderId="77" applyNumberFormat="0" applyProtection="0">
      <alignment horizontal="right" vertical="center"/>
    </xf>
    <xf numFmtId="0" fontId="25" fillId="105" borderId="28" applyNumberFormat="0" applyProtection="0">
      <alignment horizontal="left" vertical="center" indent="1"/>
    </xf>
    <xf numFmtId="0" fontId="25" fillId="105"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105" borderId="28"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25" fillId="71"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101" borderId="77" applyNumberFormat="0" applyProtection="0">
      <alignment horizontal="right" vertical="center"/>
    </xf>
    <xf numFmtId="0" fontId="25" fillId="104" borderId="28"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2"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25" fillId="88" borderId="35" applyNumberFormat="0" applyProtection="0">
      <alignment horizontal="right" vertical="center"/>
    </xf>
    <xf numFmtId="4" fontId="25" fillId="86" borderId="28" applyNumberFormat="0" applyProtection="0">
      <alignment horizontal="right" vertical="center"/>
    </xf>
    <xf numFmtId="10" fontId="25" fillId="72" borderId="80" applyNumberFormat="0" applyBorder="0" applyAlignment="0" applyProtection="0"/>
    <xf numFmtId="4" fontId="39" fillId="82"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4" fontId="43" fillId="85" borderId="77" applyNumberFormat="0" applyProtection="0">
      <alignment horizontal="right" vertical="center"/>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4" fontId="116" fillId="54" borderId="77" applyNumberFormat="0" applyProtection="0">
      <alignment vertical="center"/>
    </xf>
    <xf numFmtId="0" fontId="123" fillId="0" borderId="81" applyFill="0" applyProtection="0">
      <alignment horizontal="right"/>
    </xf>
    <xf numFmtId="0" fontId="124" fillId="104" borderId="82" applyNumberFormat="0" applyAlignment="0" applyProtection="0"/>
    <xf numFmtId="0" fontId="124" fillId="104" borderId="82" applyNumberFormat="0" applyAlignment="0" applyProtection="0"/>
    <xf numFmtId="8" fontId="4" fillId="0" borderId="71" applyFont="0" applyFill="0" applyBorder="0" applyProtection="0">
      <alignment horizontal="right"/>
    </xf>
    <xf numFmtId="0" fontId="35" fillId="0" borderId="38" applyNumberFormat="0" applyFill="0" applyAlignment="0" applyProtection="0"/>
    <xf numFmtId="4" fontId="92" fillId="70" borderId="28" applyNumberFormat="0" applyProtection="0">
      <alignment horizontal="right" vertical="center"/>
    </xf>
    <xf numFmtId="0" fontId="43" fillId="68" borderId="77" applyNumberFormat="0" applyProtection="0">
      <alignment horizontal="left" vertical="top" indent="1"/>
    </xf>
    <xf numFmtId="0" fontId="4" fillId="0"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36" fillId="66" borderId="77" applyNumberFormat="0" applyProtection="0">
      <alignment horizontal="left" vertical="center" indent="1"/>
    </xf>
    <xf numFmtId="4" fontId="44" fillId="69" borderId="77" applyNumberFormat="0" applyProtection="0">
      <alignment horizontal="right" vertical="center"/>
    </xf>
    <xf numFmtId="4" fontId="86" fillId="67" borderId="28" applyNumberFormat="0" applyProtection="0">
      <alignment horizontal="right" vertical="center"/>
    </xf>
    <xf numFmtId="4" fontId="85" fillId="100" borderId="73"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25" fillId="0" borderId="28" applyNumberFormat="0" applyProtection="0">
      <alignment horizontal="right" vertical="center"/>
    </xf>
    <xf numFmtId="4" fontId="43" fillId="72" borderId="73" applyNumberFormat="0" applyProtection="0">
      <alignment horizontal="left" vertical="center" indent="1"/>
    </xf>
    <xf numFmtId="4" fontId="43" fillId="72" borderId="77" applyNumberFormat="0" applyProtection="0">
      <alignment horizontal="left" vertical="center" indent="1"/>
    </xf>
    <xf numFmtId="4" fontId="43" fillId="72" borderId="73" applyNumberFormat="0" applyProtection="0">
      <alignment horizontal="left" vertical="center" indent="1"/>
    </xf>
    <xf numFmtId="4" fontId="44" fillId="69" borderId="77" applyNumberFormat="0" applyProtection="0">
      <alignment vertical="center"/>
    </xf>
    <xf numFmtId="4" fontId="85" fillId="72" borderId="73" applyNumberFormat="0" applyProtection="0">
      <alignment vertical="center"/>
    </xf>
    <xf numFmtId="4" fontId="38" fillId="69" borderId="77" applyNumberFormat="0" applyProtection="0">
      <alignment vertical="center"/>
    </xf>
    <xf numFmtId="4" fontId="43" fillId="72" borderId="73" applyNumberFormat="0" applyProtection="0">
      <alignment vertical="center"/>
    </xf>
    <xf numFmtId="4" fontId="91" fillId="101" borderId="77" applyNumberFormat="0" applyProtection="0">
      <alignment horizontal="right" vertical="center"/>
    </xf>
    <xf numFmtId="0" fontId="4" fillId="84" borderId="73" applyNumberFormat="0" applyProtection="0">
      <alignment horizontal="left" vertical="center" indent="1"/>
    </xf>
    <xf numFmtId="0" fontId="25" fillId="101" borderId="77" applyNumberFormat="0" applyProtection="0">
      <alignment horizontal="left" vertical="top" indent="1"/>
    </xf>
    <xf numFmtId="0" fontId="4" fillId="84" borderId="73" applyNumberFormat="0" applyProtection="0">
      <alignment horizontal="left" vertical="center" indent="1"/>
    </xf>
    <xf numFmtId="0" fontId="25" fillId="107" borderId="77" applyNumberFormat="0" applyProtection="0">
      <alignment horizontal="left" vertical="top" indent="1"/>
    </xf>
    <xf numFmtId="0" fontId="25" fillId="107" borderId="28" applyNumberFormat="0" applyProtection="0">
      <alignment horizontal="left" vertical="center" indent="1"/>
    </xf>
    <xf numFmtId="0" fontId="25" fillId="107" borderId="28" applyNumberFormat="0" applyProtection="0">
      <alignment horizontal="left" vertical="center" indent="1"/>
    </xf>
    <xf numFmtId="0" fontId="25" fillId="102" borderId="77" applyNumberFormat="0" applyProtection="0">
      <alignment horizontal="left" vertical="top" indent="1"/>
    </xf>
    <xf numFmtId="0" fontId="4" fillId="106" borderId="73" applyNumberFormat="0" applyProtection="0">
      <alignment horizontal="left" vertical="center" indent="1"/>
    </xf>
    <xf numFmtId="0" fontId="25" fillId="105" borderId="28" applyNumberFormat="0" applyProtection="0">
      <alignment horizontal="left" vertical="center" indent="1"/>
    </xf>
    <xf numFmtId="0" fontId="4" fillId="106" borderId="73" applyNumberFormat="0" applyProtection="0">
      <alignment horizontal="left" vertical="center" indent="1"/>
    </xf>
    <xf numFmtId="0" fontId="25" fillId="104" borderId="28" applyNumberFormat="0" applyProtection="0">
      <alignment horizontal="left" vertical="center" indent="1"/>
    </xf>
    <xf numFmtId="0" fontId="25" fillId="104" borderId="28" applyNumberFormat="0" applyProtection="0">
      <alignment horizontal="left" vertical="center" indent="1"/>
    </xf>
    <xf numFmtId="4" fontId="91" fillId="101" borderId="77" applyNumberFormat="0" applyProtection="0">
      <alignment horizontal="right" vertical="center"/>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25" fillId="101" borderId="35" applyNumberFormat="0" applyProtection="0">
      <alignment horizontal="left" vertical="center" indent="1"/>
    </xf>
    <xf numFmtId="4" fontId="38" fillId="66" borderId="77"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4" fontId="25" fillId="102" borderId="28"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102" borderId="28" applyNumberFormat="0" applyProtection="0">
      <alignment horizontal="right" vertical="center"/>
    </xf>
    <xf numFmtId="4" fontId="43" fillId="63" borderId="73" applyNumberFormat="0" applyProtection="0">
      <alignment horizontal="right" vertical="center"/>
    </xf>
    <xf numFmtId="4" fontId="25" fillId="94" borderId="28" applyNumberFormat="0" applyProtection="0">
      <alignment horizontal="right" vertical="center"/>
    </xf>
    <xf numFmtId="4" fontId="25" fillId="92" borderId="28" applyNumberFormat="0" applyProtection="0">
      <alignment horizontal="right" vertical="center"/>
    </xf>
    <xf numFmtId="4" fontId="25" fillId="94" borderId="28" applyNumberFormat="0" applyProtection="0">
      <alignment horizontal="right" vertical="center"/>
    </xf>
    <xf numFmtId="4" fontId="38" fillId="59" borderId="77"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0" fontId="4" fillId="55" borderId="77" applyNumberFormat="0" applyProtection="0">
      <alignment horizontal="left" vertical="center" indent="1"/>
    </xf>
    <xf numFmtId="4" fontId="43" fillId="93" borderId="73" applyNumberFormat="0" applyProtection="0">
      <alignment horizontal="right" vertical="center"/>
    </xf>
    <xf numFmtId="4" fontId="25" fillId="92" borderId="28" applyNumberFormat="0" applyProtection="0">
      <alignment horizontal="right" vertical="center"/>
    </xf>
    <xf numFmtId="4" fontId="25" fillId="92"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25" fillId="89" borderId="28" applyNumberFormat="0" applyProtection="0">
      <alignment horizontal="right" vertical="center"/>
    </xf>
    <xf numFmtId="4" fontId="43" fillId="91" borderId="73" applyNumberFormat="0" applyProtection="0">
      <alignment horizontal="right" vertical="center"/>
    </xf>
    <xf numFmtId="4" fontId="43" fillId="91" borderId="73" applyNumberFormat="0" applyProtection="0">
      <alignment horizontal="right" vertical="center"/>
    </xf>
    <xf numFmtId="4" fontId="25" fillId="90" borderId="28" applyNumberFormat="0" applyProtection="0">
      <alignment horizontal="right" vertical="center"/>
    </xf>
    <xf numFmtId="4" fontId="25" fillId="90" borderId="28" applyNumberFormat="0" applyProtection="0">
      <alignment horizontal="right" vertical="center"/>
    </xf>
    <xf numFmtId="4" fontId="38" fillId="60" borderId="77"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25" fillId="89" borderId="28" applyNumberFormat="0" applyProtection="0">
      <alignment horizontal="right" vertical="center"/>
    </xf>
    <xf numFmtId="4" fontId="43" fillId="61" borderId="73" applyNumberFormat="0" applyProtection="0">
      <alignment horizontal="right" vertical="center"/>
    </xf>
    <xf numFmtId="4" fontId="25" fillId="89" borderId="28"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25" fillId="88" borderId="35" applyNumberFormat="0" applyProtection="0">
      <alignment horizontal="right" vertical="center"/>
    </xf>
    <xf numFmtId="4" fontId="43" fillId="56" borderId="73" applyNumberFormat="0" applyProtection="0">
      <alignment horizontal="right" vertical="center"/>
    </xf>
    <xf numFmtId="4" fontId="25" fillId="88" borderId="35" applyNumberFormat="0" applyProtection="0">
      <alignment horizontal="right" vertical="center"/>
    </xf>
    <xf numFmtId="4" fontId="38" fillId="57" borderId="77"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6"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43" fillId="57" borderId="73" applyNumberFormat="0" applyProtection="0">
      <alignment horizontal="right" vertical="center"/>
    </xf>
    <xf numFmtId="4" fontId="43" fillId="57" borderId="73" applyNumberFormat="0" applyProtection="0">
      <alignment horizontal="right" vertical="center"/>
    </xf>
    <xf numFmtId="4" fontId="25" fillId="85" borderId="28" applyNumberFormat="0" applyProtection="0">
      <alignment horizontal="right" vertical="center"/>
    </xf>
    <xf numFmtId="4" fontId="25" fillId="85" borderId="28" applyNumberFormat="0" applyProtection="0">
      <alignment horizontal="right" vertical="center"/>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84" borderId="73" applyNumberFormat="0" applyProtection="0">
      <alignment horizontal="left" vertical="center" indent="1"/>
    </xf>
    <xf numFmtId="4" fontId="25" fillId="83" borderId="28" applyNumberFormat="0" applyProtection="0">
      <alignment horizontal="left" vertical="center" indent="1"/>
    </xf>
    <xf numFmtId="4" fontId="25" fillId="83" borderId="28" applyNumberFormat="0" applyProtection="0">
      <alignment horizontal="left" vertical="center" indent="1"/>
    </xf>
    <xf numFmtId="0" fontId="138" fillId="116" borderId="82" applyNumberFormat="0" applyAlignment="0" applyProtection="0"/>
    <xf numFmtId="0" fontId="138" fillId="116" borderId="82" applyNumberFormat="0" applyAlignment="0" applyProtection="0"/>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200" fontId="127" fillId="0" borderId="45">
      <alignment horizontal="right"/>
    </xf>
    <xf numFmtId="4" fontId="25" fillId="54" borderId="28" applyNumberFormat="0" applyProtection="0">
      <alignment horizontal="left" vertical="center" indent="1"/>
    </xf>
    <xf numFmtId="4" fontId="43" fillId="54" borderId="73" applyNumberFormat="0" applyProtection="0">
      <alignment horizontal="left" vertical="center"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4" fontId="38" fillId="54" borderId="77" applyNumberFormat="0" applyProtection="0">
      <alignment horizontal="left" vertical="center" indent="1"/>
    </xf>
    <xf numFmtId="4" fontId="37" fillId="54" borderId="77" applyNumberFormat="0" applyProtection="0">
      <alignment vertical="center"/>
    </xf>
    <xf numFmtId="4" fontId="86" fillId="54" borderId="28" applyNumberFormat="0" applyProtection="0">
      <alignment vertical="center"/>
    </xf>
    <xf numFmtId="4" fontId="25" fillId="82" borderId="28" applyNumberFormat="0" applyProtection="0">
      <alignment vertical="center"/>
    </xf>
    <xf numFmtId="4" fontId="43" fillId="54" borderId="73" applyNumberFormat="0" applyProtection="0">
      <alignment vertical="center"/>
    </xf>
    <xf numFmtId="4" fontId="25" fillId="82" borderId="28" applyNumberFormat="0" applyProtection="0">
      <alignment vertical="center"/>
    </xf>
    <xf numFmtId="0" fontId="39" fillId="54" borderId="77" applyNumberFormat="0" applyProtection="0">
      <alignment horizontal="left" vertical="top" indent="1"/>
    </xf>
    <xf numFmtId="4" fontId="38" fillId="58" borderId="77" applyNumberFormat="0" applyProtection="0">
      <alignment horizontal="right" vertical="center"/>
    </xf>
    <xf numFmtId="4" fontId="38" fillId="59" borderId="77" applyNumberFormat="0" applyProtection="0">
      <alignment horizontal="right" vertical="center"/>
    </xf>
    <xf numFmtId="4" fontId="38" fillId="62" borderId="77" applyNumberFormat="0" applyProtection="0">
      <alignment horizontal="right" vertical="center"/>
    </xf>
    <xf numFmtId="0" fontId="43" fillId="68" borderId="77" applyNumberFormat="0" applyProtection="0">
      <alignment horizontal="left" vertical="top" indent="1"/>
    </xf>
    <xf numFmtId="4" fontId="39" fillId="82" borderId="77" applyNumberFormat="0" applyProtection="0">
      <alignment vertical="center"/>
    </xf>
    <xf numFmtId="4" fontId="39" fillId="82" borderId="77" applyNumberFormat="0" applyProtection="0">
      <alignment vertical="center"/>
    </xf>
    <xf numFmtId="4" fontId="39" fillId="54" borderId="77" applyNumberFormat="0" applyProtection="0">
      <alignment horizontal="left" vertical="center" indent="1"/>
    </xf>
    <xf numFmtId="0" fontId="81" fillId="79" borderId="73" applyNumberFormat="0" applyAlignment="0" applyProtection="0"/>
    <xf numFmtId="0" fontId="81" fillId="79" borderId="73" applyNumberFormat="0" applyAlignment="0" applyProtection="0"/>
    <xf numFmtId="4" fontId="39" fillId="54" borderId="77" applyNumberFormat="0" applyProtection="0">
      <alignment horizontal="left" vertical="center" indent="1"/>
    </xf>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25" fillId="48" borderId="28" applyNumberFormat="0" applyFont="0" applyAlignment="0" applyProtection="0"/>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69" borderId="77" applyNumberFormat="0" applyProtection="0">
      <alignment horizontal="left" vertical="center" indent="1"/>
    </xf>
    <xf numFmtId="0" fontId="43" fillId="108" borderId="83" applyNumberFormat="0" applyFont="0" applyAlignment="0" applyProtection="0"/>
    <xf numFmtId="0" fontId="43" fillId="108" borderId="83" applyNumberFormat="0" applyFont="0" applyAlignment="0" applyProtection="0"/>
    <xf numFmtId="0" fontId="143" fillId="104" borderId="73" applyNumberFormat="0" applyAlignment="0" applyProtection="0"/>
    <xf numFmtId="0" fontId="143" fillId="104" borderId="73" applyNumberFormat="0" applyAlignment="0" applyProtection="0"/>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3" fontId="127" fillId="0" borderId="2"/>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69" borderId="77" applyNumberFormat="0" applyProtection="0">
      <alignment horizontal="left" vertical="top" indent="1"/>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25" fillId="83" borderId="28"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90" borderId="77" applyNumberFormat="0" applyProtection="0">
      <alignment horizontal="right" vertical="center"/>
    </xf>
    <xf numFmtId="0" fontId="4" fillId="55" borderId="77" applyNumberFormat="0" applyProtection="0">
      <alignment horizontal="left" vertical="top" indent="1"/>
    </xf>
    <xf numFmtId="4" fontId="43" fillId="102"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0" fontId="4" fillId="66" borderId="77" applyNumberFormat="0" applyProtection="0">
      <alignment horizontal="left" vertical="top"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0" fontId="4" fillId="69"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0" fontId="4" fillId="69"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 fillId="69"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49" fillId="69"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5" borderId="28" applyNumberFormat="0" applyProtection="0">
      <alignment horizontal="right" vertical="center"/>
    </xf>
    <xf numFmtId="0" fontId="43" fillId="72" borderId="77" applyNumberFormat="0" applyProtection="0">
      <alignment horizontal="left" vertical="top" indent="1"/>
    </xf>
    <xf numFmtId="0" fontId="93" fillId="67" borderId="37">
      <protection locked="0"/>
    </xf>
    <xf numFmtId="49" fontId="95" fillId="110" borderId="37"/>
    <xf numFmtId="0" fontId="130" fillId="0" borderId="47" applyFill="0" applyBorder="0" applyProtection="0">
      <alignment horizontal="left" vertical="top"/>
    </xf>
    <xf numFmtId="0" fontId="39" fillId="0" borderId="74" applyNumberFormat="0" applyFill="0" applyAlignment="0" applyProtection="0"/>
    <xf numFmtId="0" fontId="39" fillId="0" borderId="74" applyNumberFormat="0" applyFill="0" applyAlignment="0" applyProtection="0"/>
    <xf numFmtId="3" fontId="127" fillId="0" borderId="76"/>
    <xf numFmtId="4" fontId="43" fillId="87" borderId="77" applyNumberFormat="0" applyProtection="0">
      <alignment horizontal="right" vertical="center"/>
    </xf>
    <xf numFmtId="4" fontId="116" fillId="54" borderId="77" applyNumberFormat="0" applyProtection="0">
      <alignment vertical="center"/>
    </xf>
    <xf numFmtId="0" fontId="4" fillId="55" borderId="77" applyNumberFormat="0" applyProtection="0">
      <alignment horizontal="left" vertical="top" indent="1"/>
    </xf>
    <xf numFmtId="0" fontId="43" fillId="72" borderId="77" applyNumberFormat="0" applyProtection="0">
      <alignment horizontal="left" vertical="top" indent="1"/>
    </xf>
    <xf numFmtId="4" fontId="44" fillId="69" borderId="77" applyNumberFormat="0" applyProtection="0">
      <alignment horizontal="right" vertical="center"/>
    </xf>
    <xf numFmtId="4" fontId="38" fillId="57" borderId="77" applyNumberFormat="0" applyProtection="0">
      <alignment horizontal="right" vertical="center"/>
    </xf>
    <xf numFmtId="4" fontId="116" fillId="54" borderId="77" applyNumberFormat="0" applyProtection="0">
      <alignment vertical="center"/>
    </xf>
    <xf numFmtId="4" fontId="91" fillId="101" borderId="77" applyNumberFormat="0" applyProtection="0">
      <alignment horizontal="right" vertical="center"/>
    </xf>
    <xf numFmtId="9" fontId="2" fillId="0" borderId="0" applyFont="0" applyFill="0" applyBorder="0" applyAlignment="0" applyProtection="0"/>
    <xf numFmtId="43" fontId="2" fillId="0" borderId="0" applyFont="0" applyFill="0" applyBorder="0" applyAlignment="0" applyProtection="0"/>
    <xf numFmtId="0" fontId="2" fillId="0" borderId="0"/>
    <xf numFmtId="4" fontId="91" fillId="101" borderId="77" applyNumberFormat="0" applyProtection="0">
      <alignment horizontal="right" vertical="center"/>
    </xf>
    <xf numFmtId="0" fontId="88" fillId="102" borderId="77" applyNumberFormat="0" applyProtection="0">
      <alignment horizontal="left" vertical="top" indent="1"/>
    </xf>
    <xf numFmtId="4" fontId="25" fillId="0" borderId="28" applyNumberFormat="0" applyProtection="0">
      <alignment horizontal="right" vertical="center"/>
    </xf>
    <xf numFmtId="4" fontId="25" fillId="0" borderId="28" applyNumberFormat="0" applyProtection="0">
      <alignment horizontal="right" vertical="center"/>
    </xf>
    <xf numFmtId="0" fontId="88" fillId="108" borderId="77" applyNumberFormat="0" applyProtection="0">
      <alignment horizontal="left" vertical="top" indent="1"/>
    </xf>
    <xf numFmtId="0" fontId="25" fillId="107" borderId="77" applyNumberFormat="0" applyProtection="0">
      <alignment horizontal="left" vertical="top" indent="1"/>
    </xf>
    <xf numFmtId="4" fontId="43" fillId="95" borderId="77" applyNumberFormat="0" applyProtection="0">
      <alignment horizontal="right" vertical="center"/>
    </xf>
    <xf numFmtId="0" fontId="4" fillId="55" borderId="77" applyNumberFormat="0" applyProtection="0">
      <alignment horizontal="left" vertical="top" indent="1"/>
    </xf>
    <xf numFmtId="0" fontId="43" fillId="72" borderId="77" applyNumberFormat="0" applyProtection="0">
      <alignment horizontal="left" vertical="top" indent="1"/>
    </xf>
    <xf numFmtId="4" fontId="49" fillId="69" borderId="77" applyNumberFormat="0" applyProtection="0">
      <alignment horizontal="right" vertical="center"/>
    </xf>
    <xf numFmtId="4" fontId="91"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4" fillId="69"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4" fillId="69"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85"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38" fillId="69"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25" fillId="92" borderId="28"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58" borderId="73" applyNumberFormat="0" applyProtection="0">
      <alignment horizontal="right" vertical="center"/>
    </xf>
    <xf numFmtId="4" fontId="25" fillId="86" borderId="28"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4" fontId="25" fillId="54" borderId="28" applyNumberFormat="0" applyProtection="0">
      <alignment horizontal="left" vertical="center" indent="1"/>
    </xf>
    <xf numFmtId="4" fontId="25" fillId="54" borderId="28"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38" fillId="59"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38" fillId="5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38" fillId="56"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7"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0" fontId="4" fillId="84" borderId="73" applyNumberFormat="0" applyProtection="0">
      <alignment horizontal="left" vertical="center" indent="1"/>
    </xf>
    <xf numFmtId="0" fontId="43" fillId="68" borderId="77" applyNumberFormat="0" applyProtection="0">
      <alignment horizontal="left" vertical="top" indent="1"/>
    </xf>
    <xf numFmtId="4" fontId="43" fillId="63" borderId="73" applyNumberFormat="0" applyProtection="0">
      <alignment horizontal="right" vertical="center"/>
    </xf>
    <xf numFmtId="0" fontId="43" fillId="108" borderId="83" applyNumberFormat="0" applyFont="0" applyAlignment="0" applyProtection="0"/>
    <xf numFmtId="0" fontId="43" fillId="108" borderId="83" applyNumberFormat="0" applyFont="0" applyAlignment="0" applyProtection="0"/>
    <xf numFmtId="0" fontId="138" fillId="116" borderId="82" applyNumberFormat="0" applyAlignment="0" applyProtection="0"/>
    <xf numFmtId="0" fontId="138" fillId="116" borderId="82" applyNumberFormat="0" applyAlignment="0" applyProtection="0"/>
    <xf numFmtId="4" fontId="43" fillId="54" borderId="73" applyNumberFormat="0" applyProtection="0">
      <alignment horizontal="left" vertical="center" indent="1"/>
    </xf>
    <xf numFmtId="4" fontId="25" fillId="95" borderId="28" applyNumberFormat="0" applyProtection="0">
      <alignment horizontal="right" vertical="center"/>
    </xf>
    <xf numFmtId="4" fontId="43" fillId="93" borderId="73" applyNumberFormat="0" applyProtection="0">
      <alignment horizontal="right" vertical="center"/>
    </xf>
    <xf numFmtId="4" fontId="25" fillId="94" borderId="28" applyNumberFormat="0" applyProtection="0">
      <alignment horizontal="right" vertical="center"/>
    </xf>
    <xf numFmtId="0" fontId="124" fillId="104" borderId="82" applyNumberFormat="0" applyAlignment="0" applyProtection="0"/>
    <xf numFmtId="0" fontId="124" fillId="104" borderId="82" applyNumberFormat="0" applyAlignment="0" applyProtection="0"/>
    <xf numFmtId="0" fontId="123" fillId="0" borderId="81" applyFill="0" applyProtection="0">
      <alignment horizontal="right"/>
    </xf>
    <xf numFmtId="4" fontId="25" fillId="94" borderId="28" applyNumberFormat="0" applyProtection="0">
      <alignment horizontal="right" vertical="center"/>
    </xf>
    <xf numFmtId="4" fontId="43" fillId="64" borderId="73" applyNumberFormat="0" applyProtection="0">
      <alignment horizontal="right" vertical="center"/>
    </xf>
    <xf numFmtId="4" fontId="25" fillId="94" borderId="28" applyNumberFormat="0" applyProtection="0">
      <alignment horizontal="right" vertical="center"/>
    </xf>
    <xf numFmtId="4" fontId="49" fillId="69" borderId="77" applyNumberFormat="0" applyProtection="0">
      <alignment horizontal="right" vertical="center"/>
    </xf>
    <xf numFmtId="4" fontId="48" fillId="68" borderId="79" applyNumberFormat="0" applyProtection="0">
      <alignment horizontal="left" vertical="center" indent="1"/>
    </xf>
    <xf numFmtId="0" fontId="43" fillId="68" borderId="77" applyNumberFormat="0" applyProtection="0">
      <alignment horizontal="left" vertical="top" indent="1"/>
    </xf>
    <xf numFmtId="4" fontId="44" fillId="69" borderId="77" applyNumberFormat="0" applyProtection="0">
      <alignment horizontal="right" vertical="center"/>
    </xf>
    <xf numFmtId="4" fontId="38" fillId="69" borderId="77" applyNumberFormat="0" applyProtection="0">
      <alignment horizontal="right" vertical="center"/>
    </xf>
    <xf numFmtId="0" fontId="43" fillId="72" borderId="77" applyNumberFormat="0" applyProtection="0">
      <alignment horizontal="left" vertical="top" indent="1"/>
    </xf>
    <xf numFmtId="4" fontId="36" fillId="66" borderId="79" applyNumberFormat="0" applyProtection="0">
      <alignment horizontal="left" vertical="center" indent="1"/>
    </xf>
    <xf numFmtId="4" fontId="44" fillId="69" borderId="77" applyNumberFormat="0" applyProtection="0">
      <alignment vertical="center"/>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top" indent="1"/>
    </xf>
    <xf numFmtId="4" fontId="38" fillId="62" borderId="77" applyNumberFormat="0" applyProtection="0">
      <alignment horizontal="right" vertical="center"/>
    </xf>
    <xf numFmtId="4" fontId="38" fillId="64" borderId="77" applyNumberFormat="0" applyProtection="0">
      <alignment horizontal="right" vertical="center"/>
    </xf>
    <xf numFmtId="4" fontId="38" fillId="63" borderId="77" applyNumberFormat="0" applyProtection="0">
      <alignment horizontal="right" vertical="center"/>
    </xf>
    <xf numFmtId="4" fontId="38" fillId="59"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8"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8" fillId="54" borderId="77" applyNumberFormat="0" applyProtection="0">
      <alignment horizontal="left" vertical="center" indent="1"/>
    </xf>
    <xf numFmtId="4" fontId="37" fillId="54" borderId="77" applyNumberFormat="0" applyProtection="0">
      <alignment vertical="center"/>
    </xf>
    <xf numFmtId="4" fontId="36" fillId="54" borderId="77" applyNumberFormat="0" applyProtection="0">
      <alignment vertical="center"/>
    </xf>
    <xf numFmtId="0" fontId="39" fillId="0" borderId="74" applyNumberFormat="0" applyFill="0" applyAlignment="0" applyProtection="0"/>
    <xf numFmtId="0" fontId="39" fillId="0" borderId="74" applyNumberFormat="0" applyFill="0" applyAlignment="0" applyProtection="0"/>
    <xf numFmtId="44" fontId="2" fillId="0" borderId="0" applyFont="0" applyFill="0" applyBorder="0" applyAlignment="0" applyProtection="0"/>
    <xf numFmtId="4" fontId="25" fillId="95" borderId="28" applyNumberFormat="0" applyProtection="0">
      <alignment horizontal="right" vertical="center"/>
    </xf>
    <xf numFmtId="0" fontId="4" fillId="84" borderId="73"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25" fillId="94" borderId="28" applyNumberFormat="0" applyProtection="0">
      <alignment horizontal="right" vertical="center"/>
    </xf>
    <xf numFmtId="4" fontId="43" fillId="64" borderId="73" applyNumberFormat="0" applyProtection="0">
      <alignment horizontal="right" vertical="center"/>
    </xf>
    <xf numFmtId="4" fontId="38" fillId="63" borderId="77" applyNumberFormat="0" applyProtection="0">
      <alignment horizontal="right" vertical="center"/>
    </xf>
    <xf numFmtId="4" fontId="25" fillId="83" borderId="28" applyNumberFormat="0" applyProtection="0">
      <alignment horizontal="left" vertical="center" indent="1"/>
    </xf>
    <xf numFmtId="4" fontId="25" fillId="95" borderId="28" applyNumberFormat="0" applyProtection="0">
      <alignment horizontal="righ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4" fontId="85" fillId="72" borderId="77" applyNumberFormat="0" applyProtection="0">
      <alignment vertical="center"/>
    </xf>
    <xf numFmtId="4" fontId="25" fillId="83" borderId="28" applyNumberFormat="0" applyProtection="0">
      <alignment horizontal="left" vertical="center" indent="1"/>
    </xf>
    <xf numFmtId="200" fontId="127" fillId="0" borderId="45">
      <alignment horizontal="right"/>
    </xf>
    <xf numFmtId="0" fontId="4" fillId="66" borderId="77" applyNumberFormat="0" applyProtection="0">
      <alignment horizontal="left" vertical="center" indent="1"/>
    </xf>
    <xf numFmtId="0" fontId="138" fillId="116" borderId="82" applyNumberFormat="0" applyAlignment="0" applyProtection="0"/>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96" borderId="77" applyNumberFormat="0" applyProtection="0">
      <alignment horizontal="right" vertical="center"/>
    </xf>
    <xf numFmtId="0" fontId="4" fillId="66" borderId="77" applyNumberFormat="0" applyProtection="0">
      <alignment horizontal="left" vertical="top" indent="1"/>
    </xf>
    <xf numFmtId="4" fontId="43" fillId="102" borderId="77" applyNumberFormat="0" applyProtection="0">
      <alignment horizontal="right" vertical="center"/>
    </xf>
    <xf numFmtId="0" fontId="4" fillId="55" borderId="77" applyNumberFormat="0" applyProtection="0">
      <alignment horizontal="left" vertical="top" indent="1"/>
    </xf>
    <xf numFmtId="4" fontId="43" fillId="72" borderId="77" applyNumberFormat="0" applyProtection="0">
      <alignment horizontal="left" vertical="center" indent="1"/>
    </xf>
    <xf numFmtId="0" fontId="4" fillId="55" borderId="77" applyNumberFormat="0" applyProtection="0">
      <alignment horizontal="left" vertical="center"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55" borderId="77" applyNumberFormat="0" applyProtection="0">
      <alignment horizontal="left" vertical="top" indent="1"/>
    </xf>
    <xf numFmtId="0" fontId="4" fillId="69"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4" fontId="43" fillId="72" borderId="77" applyNumberFormat="0" applyProtection="0">
      <alignment vertical="center"/>
    </xf>
    <xf numFmtId="4" fontId="85" fillId="72" borderId="77" applyNumberFormat="0" applyProtection="0">
      <alignment vertical="center"/>
    </xf>
    <xf numFmtId="43" fontId="2" fillId="0" borderId="0" applyFont="0" applyFill="0" applyBorder="0" applyAlignment="0" applyProtection="0"/>
    <xf numFmtId="0" fontId="130" fillId="0" borderId="47" applyFill="0" applyBorder="0" applyProtection="0">
      <alignment horizontal="left" vertical="top"/>
    </xf>
    <xf numFmtId="4" fontId="43" fillId="92" borderId="77" applyNumberFormat="0" applyProtection="0">
      <alignment horizontal="right" vertical="center"/>
    </xf>
    <xf numFmtId="0" fontId="43" fillId="68" borderId="77" applyNumberFormat="0" applyProtection="0">
      <alignment horizontal="left" vertical="top" indent="1"/>
    </xf>
    <xf numFmtId="0" fontId="4" fillId="66" borderId="77" applyNumberFormat="0" applyProtection="0">
      <alignment horizontal="left" vertical="top" indent="1"/>
    </xf>
    <xf numFmtId="4" fontId="91" fillId="101" borderId="77" applyNumberFormat="0" applyProtection="0">
      <alignment horizontal="right" vertical="center"/>
    </xf>
    <xf numFmtId="200" fontId="127" fillId="0" borderId="45">
      <alignment horizontal="right"/>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88" borderId="77" applyNumberFormat="0" applyProtection="0">
      <alignment horizontal="right" vertical="center"/>
    </xf>
    <xf numFmtId="4" fontId="43" fillId="94" borderId="77" applyNumberFormat="0" applyProtection="0">
      <alignment horizontal="right" vertical="center"/>
    </xf>
    <xf numFmtId="4" fontId="43" fillId="88" borderId="77" applyNumberFormat="0" applyProtection="0">
      <alignment horizontal="right" vertical="center"/>
    </xf>
    <xf numFmtId="4" fontId="38" fillId="56" borderId="77" applyNumberFormat="0" applyProtection="0">
      <alignment horizontal="right" vertical="center"/>
    </xf>
    <xf numFmtId="0" fontId="39" fillId="54" borderId="77" applyNumberFormat="0" applyProtection="0">
      <alignment horizontal="left" vertical="top" indent="1"/>
    </xf>
    <xf numFmtId="4" fontId="39" fillId="54" borderId="77" applyNumberFormat="0" applyProtection="0">
      <alignment horizontal="left" vertical="center" indent="1"/>
    </xf>
    <xf numFmtId="0" fontId="143" fillId="104" borderId="73" applyNumberFormat="0" applyAlignment="0" applyProtection="0"/>
    <xf numFmtId="0" fontId="143" fillId="104" borderId="73" applyNumberFormat="0" applyAlignment="0" applyProtection="0"/>
    <xf numFmtId="4" fontId="39" fillId="54" borderId="77" applyNumberFormat="0" applyProtection="0">
      <alignment horizontal="left" vertical="center" indent="1"/>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0" fontId="4" fillId="69" borderId="77" applyNumberFormat="0" applyProtection="0">
      <alignment horizontal="left" vertical="center" indent="1"/>
    </xf>
    <xf numFmtId="0" fontId="43" fillId="108" borderId="83" applyNumberFormat="0" applyFont="0" applyAlignment="0" applyProtection="0"/>
    <xf numFmtId="0" fontId="138" fillId="116" borderId="82" applyNumberFormat="0" applyAlignment="0" applyProtection="0"/>
    <xf numFmtId="4" fontId="44" fillId="69" borderId="77" applyNumberFormat="0" applyProtection="0">
      <alignment horizontal="right" vertical="center"/>
    </xf>
    <xf numFmtId="4" fontId="36" fillId="66" borderId="79" applyNumberFormat="0" applyProtection="0">
      <alignment horizontal="left" vertical="center" indent="1"/>
    </xf>
    <xf numFmtId="4" fontId="38" fillId="69" borderId="77" applyNumberFormat="0" applyProtection="0">
      <alignment vertical="center"/>
    </xf>
    <xf numFmtId="0" fontId="15" fillId="71" borderId="78" applyBorder="0"/>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center" indent="1"/>
    </xf>
    <xf numFmtId="4" fontId="38" fillId="64" borderId="77" applyNumberFormat="0" applyProtection="0">
      <alignment horizontal="right" vertical="center"/>
    </xf>
    <xf numFmtId="4" fontId="38" fillId="63" borderId="77" applyNumberFormat="0" applyProtection="0">
      <alignment horizontal="right" vertical="center"/>
    </xf>
    <xf numFmtId="4" fontId="38" fillId="61" borderId="77" applyNumberFormat="0" applyProtection="0">
      <alignment horizontal="right" vertical="center"/>
    </xf>
    <xf numFmtId="4" fontId="38" fillId="60" borderId="77" applyNumberFormat="0" applyProtection="0">
      <alignment horizontal="right" vertical="center"/>
    </xf>
    <xf numFmtId="4" fontId="38" fillId="57" borderId="77" applyNumberFormat="0" applyProtection="0">
      <alignment horizontal="right" vertical="center"/>
    </xf>
    <xf numFmtId="4" fontId="38" fillId="56" borderId="77" applyNumberFormat="0" applyProtection="0">
      <alignment horizontal="right" vertical="center"/>
    </xf>
    <xf numFmtId="4" fontId="37" fillId="54" borderId="77" applyNumberFormat="0" applyProtection="0">
      <alignment vertical="center"/>
    </xf>
    <xf numFmtId="4" fontId="36" fillId="54" borderId="77" applyNumberFormat="0" applyProtection="0">
      <alignment vertical="center"/>
    </xf>
    <xf numFmtId="0" fontId="39" fillId="0" borderId="74" applyNumberFormat="0" applyFill="0" applyAlignment="0" applyProtection="0"/>
    <xf numFmtId="0" fontId="39" fillId="0" borderId="74" applyNumberFormat="0" applyFill="0" applyAlignment="0" applyProtection="0"/>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0" fontId="4" fillId="69"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0" fontId="4" fillId="68" borderId="77" applyNumberFormat="0" applyProtection="0">
      <alignment horizontal="left" vertical="top" indent="1"/>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39" fillId="82" borderId="77" applyNumberFormat="0" applyProtection="0">
      <alignment vertical="center"/>
    </xf>
    <xf numFmtId="4" fontId="116" fillId="54" borderId="77" applyNumberFormat="0" applyProtection="0">
      <alignment vertical="center"/>
    </xf>
    <xf numFmtId="3" fontId="127" fillId="0" borderId="76"/>
    <xf numFmtId="4" fontId="116" fillId="54"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85" fillId="72"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85" fillId="72"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43" fillId="72" borderId="77" applyNumberFormat="0" applyProtection="0">
      <alignment vertical="center"/>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0" fontId="39" fillId="54" borderId="77" applyNumberFormat="0" applyProtection="0">
      <alignment horizontal="left" vertical="top" indent="1"/>
    </xf>
    <xf numFmtId="0" fontId="39" fillId="54" borderId="77" applyNumberFormat="0" applyProtection="0">
      <alignment horizontal="left" vertical="top" indent="1"/>
    </xf>
    <xf numFmtId="4" fontId="43" fillId="72" borderId="77" applyNumberFormat="0" applyProtection="0">
      <alignment vertical="center"/>
    </xf>
    <xf numFmtId="0" fontId="4" fillId="66" borderId="77" applyNumberFormat="0" applyProtection="0">
      <alignment horizontal="left" vertical="center" indent="1"/>
    </xf>
    <xf numFmtId="4" fontId="43" fillId="85" borderId="77" applyNumberFormat="0" applyProtection="0">
      <alignment horizontal="right" vertical="center"/>
    </xf>
    <xf numFmtId="4" fontId="43" fillId="85" borderId="77" applyNumberFormat="0" applyProtection="0">
      <alignment horizontal="right" vertical="center"/>
    </xf>
    <xf numFmtId="0" fontId="4" fillId="69" borderId="77" applyNumberFormat="0" applyProtection="0">
      <alignment horizontal="left" vertical="top" indent="1"/>
    </xf>
    <xf numFmtId="4" fontId="43" fillId="72" borderId="77" applyNumberFormat="0" applyProtection="0">
      <alignmen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top" indent="1"/>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66" borderId="77" applyNumberFormat="0" applyProtection="0">
      <alignment horizontal="left" vertical="center" indent="1"/>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130" fillId="0" borderId="47" applyFill="0" applyBorder="0" applyProtection="0">
      <alignment horizontal="left" vertical="top"/>
    </xf>
    <xf numFmtId="0" fontId="39" fillId="0" borderId="74" applyNumberFormat="0" applyFill="0" applyAlignment="0" applyProtection="0"/>
    <xf numFmtId="0" fontId="4" fillId="55" borderId="77" applyNumberFormat="0" applyProtection="0">
      <alignment horizontal="left" vertical="center" indent="1"/>
    </xf>
    <xf numFmtId="0" fontId="4" fillId="55" borderId="77" applyNumberFormat="0" applyProtection="0">
      <alignment horizontal="left" vertical="center" indent="1"/>
    </xf>
    <xf numFmtId="4" fontId="91" fillId="101" borderId="77" applyNumberFormat="0" applyProtection="0">
      <alignment horizontal="right" vertical="center"/>
    </xf>
    <xf numFmtId="4" fontId="43" fillId="102" borderId="77" applyNumberFormat="0" applyProtection="0">
      <alignment horizontal="left" vertical="center" indent="1"/>
    </xf>
    <xf numFmtId="4" fontId="43" fillId="102"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1"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1" borderId="77" applyNumberFormat="0" applyProtection="0">
      <alignment horizontal="right" vertical="center"/>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4" fillId="69"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55"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0" fontId="4" fillId="68"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38" fillId="6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96" borderId="77" applyNumberFormat="0" applyProtection="0">
      <alignment horizontal="right" vertical="center"/>
    </xf>
    <xf numFmtId="0" fontId="4" fillId="68" borderId="77" applyNumberFormat="0" applyProtection="0">
      <alignment horizontal="left" vertical="center" indent="1"/>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0" fontId="4" fillId="55" borderId="77" applyNumberFormat="0" applyProtection="0">
      <alignment horizontal="left" vertical="center" indent="1"/>
    </xf>
    <xf numFmtId="4" fontId="43" fillId="95" borderId="77" applyNumberFormat="0" applyProtection="0">
      <alignment horizontal="right" vertical="center"/>
    </xf>
    <xf numFmtId="4" fontId="38" fillId="6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0" fontId="4" fillId="68" borderId="77" applyNumberFormat="0" applyProtection="0">
      <alignment horizontal="left" vertical="center" indent="1"/>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0" fontId="4" fillId="68" borderId="77" applyNumberFormat="0" applyProtection="0">
      <alignment horizontal="left" vertical="center" indent="1"/>
    </xf>
    <xf numFmtId="4" fontId="43" fillId="90" borderId="77" applyNumberFormat="0" applyProtection="0">
      <alignment horizontal="right" vertical="center"/>
    </xf>
    <xf numFmtId="0" fontId="4" fillId="68" borderId="77" applyNumberFormat="0" applyProtection="0">
      <alignment horizontal="left" vertical="center" indent="1"/>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38" fillId="60" borderId="77" applyNumberFormat="0" applyProtection="0">
      <alignment horizontal="right" vertical="center"/>
    </xf>
    <xf numFmtId="4" fontId="43" fillId="89" borderId="77" applyNumberFormat="0" applyProtection="0">
      <alignment horizontal="right" vertical="center"/>
    </xf>
    <xf numFmtId="0" fontId="4" fillId="68" borderId="77" applyNumberFormat="0" applyProtection="0">
      <alignment horizontal="left" vertical="center" indent="1"/>
    </xf>
    <xf numFmtId="4" fontId="43" fillId="89"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0" fontId="4" fillId="68" borderId="77" applyNumberFormat="0" applyProtection="0">
      <alignment horizontal="left" vertical="center" indent="1"/>
    </xf>
    <xf numFmtId="4" fontId="38" fillId="5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85" borderId="77" applyNumberFormat="0" applyProtection="0">
      <alignment horizontal="right" vertical="center"/>
    </xf>
    <xf numFmtId="0" fontId="4" fillId="55"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4" fontId="43" fillId="102"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102" borderId="77"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4" fontId="43" fillId="96" borderId="77" applyNumberFormat="0" applyProtection="0">
      <alignment horizontal="right" vertical="center"/>
    </xf>
    <xf numFmtId="0" fontId="4" fillId="66" borderId="77" applyNumberFormat="0" applyProtection="0">
      <alignment horizontal="left" vertical="top" indent="1"/>
    </xf>
    <xf numFmtId="4" fontId="43" fillId="94" borderId="77" applyNumberFormat="0" applyProtection="0">
      <alignment horizontal="right" vertical="center"/>
    </xf>
    <xf numFmtId="0" fontId="124" fillId="104" borderId="82" applyNumberFormat="0" applyAlignment="0" applyProtection="0"/>
    <xf numFmtId="0" fontId="4" fillId="66" borderId="77" applyNumberFormat="0" applyProtection="0">
      <alignment horizontal="left" vertical="top" indent="1"/>
    </xf>
    <xf numFmtId="0" fontId="43" fillId="68"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3" fillId="108" borderId="83" applyNumberFormat="0" applyFont="0" applyAlignment="0" applyProtection="0"/>
    <xf numFmtId="0" fontId="4" fillId="66" borderId="77" applyNumberFormat="0" applyProtection="0">
      <alignment horizontal="left" vertical="top" indent="1"/>
    </xf>
    <xf numFmtId="0" fontId="4" fillId="66" borderId="77" applyNumberFormat="0" applyProtection="0">
      <alignment horizontal="left" vertical="top" indent="1"/>
    </xf>
    <xf numFmtId="4" fontId="43" fillId="90" borderId="77" applyNumberFormat="0" applyProtection="0">
      <alignment horizontal="right" vertical="center"/>
    </xf>
    <xf numFmtId="4" fontId="43" fillId="87" borderId="77" applyNumberFormat="0" applyProtection="0">
      <alignment horizontal="right" vertical="center"/>
    </xf>
    <xf numFmtId="0" fontId="4" fillId="69" borderId="77" applyNumberFormat="0" applyProtection="0">
      <alignment horizontal="left" vertical="center" indent="1"/>
    </xf>
    <xf numFmtId="3" fontId="127" fillId="0" borderId="76"/>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43" fillId="90" borderId="77" applyNumberFormat="0" applyProtection="0">
      <alignment horizontal="right" vertical="center"/>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4" fontId="43" fillId="72" borderId="77" applyNumberFormat="0" applyProtection="0">
      <alignment vertical="center"/>
    </xf>
    <xf numFmtId="4" fontId="43" fillId="72" borderId="77" applyNumberFormat="0" applyProtection="0">
      <alignment vertical="center"/>
    </xf>
    <xf numFmtId="4" fontId="43" fillId="72" borderId="77" applyNumberFormat="0" applyProtection="0">
      <alignment vertical="center"/>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8" borderId="77" applyNumberFormat="0" applyProtection="0">
      <alignment horizontal="left" vertical="top" indent="1"/>
    </xf>
    <xf numFmtId="4" fontId="85" fillId="72" borderId="77" applyNumberFormat="0" applyProtection="0">
      <alignment vertical="center"/>
    </xf>
    <xf numFmtId="4" fontId="85" fillId="72" borderId="77" applyNumberFormat="0" applyProtection="0">
      <alignment vertical="center"/>
    </xf>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3" fillId="72" borderId="77" applyNumberFormat="0" applyProtection="0">
      <alignment horizontal="left" vertical="top" indent="1"/>
    </xf>
    <xf numFmtId="0" fontId="43" fillId="72"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4" fontId="85" fillId="101" borderId="77" applyNumberFormat="0" applyProtection="0">
      <alignment horizontal="right" vertical="center"/>
    </xf>
    <xf numFmtId="4" fontId="85" fillId="101" borderId="77" applyNumberFormat="0" applyProtection="0">
      <alignment horizontal="right" vertical="center"/>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9"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9"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3" fillId="68" borderId="77" applyNumberFormat="0" applyProtection="0">
      <alignment horizontal="left" vertical="top" indent="1"/>
    </xf>
    <xf numFmtId="0" fontId="4" fillId="69" borderId="77" applyNumberFormat="0" applyProtection="0">
      <alignment horizontal="left" vertical="center" indent="1"/>
    </xf>
    <xf numFmtId="0" fontId="43" fillId="68"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center" indent="1"/>
    </xf>
    <xf numFmtId="4" fontId="43" fillId="102" borderId="77" applyNumberFormat="0" applyProtection="0">
      <alignment horizontal="right" vertical="center"/>
    </xf>
    <xf numFmtId="4" fontId="43" fillId="95" borderId="77" applyNumberFormat="0" applyProtection="0">
      <alignment horizontal="right" vertical="center"/>
    </xf>
    <xf numFmtId="4" fontId="91" fillId="101" borderId="77" applyNumberFormat="0" applyProtection="0">
      <alignment horizontal="right" vertical="center"/>
    </xf>
    <xf numFmtId="0" fontId="4" fillId="66" borderId="77" applyNumberFormat="0" applyProtection="0">
      <alignment horizontal="left" vertical="top" indent="1"/>
    </xf>
    <xf numFmtId="4" fontId="91" fillId="101" borderId="77" applyNumberFormat="0" applyProtection="0">
      <alignment horizontal="right" vertical="center"/>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55"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8" borderId="77" applyNumberFormat="0" applyProtection="0">
      <alignment horizontal="left" vertical="top" indent="1"/>
    </xf>
    <xf numFmtId="0" fontId="130" fillId="0" borderId="47" applyFill="0" applyBorder="0" applyProtection="0">
      <alignment horizontal="left" vertical="top"/>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55" borderId="77" applyNumberFormat="0" applyProtection="0">
      <alignment horizontal="left" vertical="top" indent="1"/>
    </xf>
    <xf numFmtId="3" fontId="127" fillId="0" borderId="76"/>
    <xf numFmtId="0" fontId="43" fillId="72" borderId="77" applyNumberFormat="0" applyProtection="0">
      <alignment horizontal="left" vertical="top" indent="1"/>
    </xf>
    <xf numFmtId="4" fontId="85" fillId="72" borderId="77" applyNumberFormat="0" applyProtection="0">
      <alignment vertical="center"/>
    </xf>
    <xf numFmtId="0" fontId="4" fillId="68" borderId="77"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center" indent="1"/>
    </xf>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 fontId="85" fillId="101" borderId="77" applyNumberFormat="0" applyProtection="0">
      <alignment horizontal="right" vertical="center"/>
    </xf>
    <xf numFmtId="0" fontId="43" fillId="72" borderId="77" applyNumberFormat="0" applyProtection="0">
      <alignment horizontal="left" vertical="top" indent="1"/>
    </xf>
    <xf numFmtId="0" fontId="43" fillId="72" borderId="77" applyNumberFormat="0" applyProtection="0">
      <alignment horizontal="left" vertical="top" indent="1"/>
    </xf>
    <xf numFmtId="4" fontId="116" fillId="54" borderId="77" applyNumberFormat="0" applyProtection="0">
      <alignment vertical="center"/>
    </xf>
    <xf numFmtId="4" fontId="116" fillId="54" borderId="77" applyNumberFormat="0" applyProtection="0">
      <alignment vertical="center"/>
    </xf>
    <xf numFmtId="4" fontId="39" fillId="82" borderId="77" applyNumberFormat="0" applyProtection="0">
      <alignment vertical="center"/>
    </xf>
    <xf numFmtId="0" fontId="4" fillId="69"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143" fillId="104" borderId="73" applyNumberFormat="0" applyAlignment="0" applyProtection="0"/>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91" fillId="101" borderId="77" applyNumberFormat="0" applyProtection="0">
      <alignment horizontal="right" vertical="center"/>
    </xf>
    <xf numFmtId="0" fontId="4" fillId="68" borderId="77" applyNumberFormat="0" applyProtection="0">
      <alignment horizontal="left" vertical="top" indent="1"/>
    </xf>
    <xf numFmtId="0" fontId="4" fillId="55" borderId="77" applyNumberFormat="0" applyProtection="0">
      <alignment horizontal="left" vertical="center" indent="1"/>
    </xf>
    <xf numFmtId="4" fontId="43" fillId="102" borderId="77" applyNumberFormat="0" applyProtection="0">
      <alignment horizontal="left" vertical="center" indent="1"/>
    </xf>
    <xf numFmtId="4" fontId="43" fillId="102" borderId="77" applyNumberFormat="0" applyProtection="0">
      <alignment horizontal="left" vertical="center" indent="1"/>
    </xf>
    <xf numFmtId="0" fontId="139" fillId="0" borderId="66">
      <alignment horizontal="right"/>
    </xf>
    <xf numFmtId="0" fontId="139" fillId="0" borderId="66">
      <alignment horizontal="left"/>
    </xf>
    <xf numFmtId="0" fontId="4" fillId="55" borderId="77" applyNumberFormat="0" applyProtection="0">
      <alignment horizontal="left" vertical="center" indent="1"/>
    </xf>
    <xf numFmtId="4" fontId="43" fillId="102"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0" fontId="43" fillId="68" borderId="77" applyNumberFormat="0" applyProtection="0">
      <alignment horizontal="left" vertical="top" indent="1"/>
    </xf>
    <xf numFmtId="0" fontId="43" fillId="68" borderId="77" applyNumberFormat="0" applyProtection="0">
      <alignment horizontal="left" vertical="top" indent="1"/>
    </xf>
    <xf numFmtId="4" fontId="43" fillId="102" borderId="77" applyNumberFormat="0" applyProtection="0">
      <alignment horizontal="left" vertical="center" indent="1"/>
    </xf>
    <xf numFmtId="4" fontId="39" fillId="54" borderId="77" applyNumberFormat="0" applyProtection="0">
      <alignment horizontal="left" vertical="center" indent="1"/>
    </xf>
    <xf numFmtId="4" fontId="39" fillId="54" borderId="77" applyNumberFormat="0" applyProtection="0">
      <alignment horizontal="left" vertical="center" indent="1"/>
    </xf>
    <xf numFmtId="0" fontId="84" fillId="0" borderId="66">
      <alignment horizontal="center"/>
    </xf>
    <xf numFmtId="49" fontId="95" fillId="110" borderId="37"/>
    <xf numFmtId="0" fontId="93" fillId="67" borderId="37">
      <protection locked="0"/>
    </xf>
    <xf numFmtId="0" fontId="4" fillId="55" borderId="77" applyNumberFormat="0" applyProtection="0">
      <alignment horizontal="left" vertical="top" indent="1"/>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5"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7"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8"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89"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38" fillId="61"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0"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2"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38" fillId="63"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4"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5"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38" fillId="62"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4" fontId="43" fillId="96" borderId="77" applyNumberFormat="0" applyProtection="0">
      <alignment horizontal="right" vertical="center"/>
    </xf>
    <xf numFmtId="4" fontId="43" fillId="102" borderId="77" applyNumberFormat="0" applyProtection="0">
      <alignment horizontal="right" vertical="center"/>
    </xf>
    <xf numFmtId="4" fontId="43" fillId="102" borderId="77" applyNumberFormat="0" applyProtection="0">
      <alignment horizontal="right" vertical="center"/>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center"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6"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38" fillId="69" borderId="77" applyNumberFormat="0" applyProtection="0">
      <alignment vertical="center"/>
    </xf>
    <xf numFmtId="4" fontId="43" fillId="72" borderId="77" applyNumberFormat="0" applyProtection="0">
      <alignment horizontal="left" vertical="center" indent="1"/>
    </xf>
    <xf numFmtId="4" fontId="36" fillId="66" borderId="79"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4" fontId="43" fillId="72" borderId="77" applyNumberFormat="0" applyProtection="0">
      <alignment horizontal="left" vertical="center" indent="1"/>
    </xf>
    <xf numFmtId="0" fontId="43" fillId="72" borderId="77" applyNumberFormat="0" applyProtection="0">
      <alignment horizontal="left" vertical="top" indent="1"/>
    </xf>
    <xf numFmtId="4" fontId="43" fillId="72" borderId="77" applyNumberFormat="0" applyProtection="0">
      <alignment horizontal="left" vertical="center" indent="1"/>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43"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85" fillId="101" borderId="77" applyNumberFormat="0" applyProtection="0">
      <alignment horizontal="right" vertical="center"/>
    </xf>
    <xf numFmtId="4" fontId="43" fillId="102" borderId="77" applyNumberFormat="0" applyProtection="0">
      <alignment horizontal="left" vertical="center" indent="1"/>
    </xf>
    <xf numFmtId="4" fontId="85" fillId="101" borderId="77" applyNumberFormat="0" applyProtection="0">
      <alignment horizontal="right" vertical="center"/>
    </xf>
    <xf numFmtId="4" fontId="43" fillId="102" borderId="77" applyNumberFormat="0" applyProtection="0">
      <alignment horizontal="left" vertical="center" indent="1"/>
    </xf>
    <xf numFmtId="0" fontId="39" fillId="0" borderId="74" applyNumberFormat="0" applyFill="0" applyAlignment="0" applyProtection="0"/>
    <xf numFmtId="0" fontId="4" fillId="69" borderId="77" applyNumberFormat="0" applyProtection="0">
      <alignment horizontal="left" vertical="top" indent="1"/>
    </xf>
    <xf numFmtId="0" fontId="4" fillId="68"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102" borderId="77" applyNumberFormat="0" applyProtection="0">
      <alignment horizontal="left" vertical="center" indent="1"/>
    </xf>
    <xf numFmtId="0" fontId="4" fillId="55"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center" indent="1"/>
    </xf>
    <xf numFmtId="0" fontId="4" fillId="69" borderId="77" applyNumberFormat="0" applyProtection="0">
      <alignment horizontal="left" vertical="top" indent="1"/>
    </xf>
    <xf numFmtId="4" fontId="85" fillId="72" borderId="77" applyNumberFormat="0" applyProtection="0">
      <alignment vertical="center"/>
    </xf>
    <xf numFmtId="0" fontId="4" fillId="69" borderId="77" applyNumberFormat="0" applyProtection="0">
      <alignment horizontal="left" vertical="top" indent="1"/>
    </xf>
    <xf numFmtId="0" fontId="4" fillId="66" borderId="77" applyNumberFormat="0" applyProtection="0">
      <alignment horizontal="left" vertical="top" indent="1"/>
    </xf>
    <xf numFmtId="4" fontId="43" fillId="72" borderId="77" applyNumberFormat="0" applyProtection="0">
      <alignmen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4" fontId="43" fillId="72" borderId="77" applyNumberFormat="0" applyProtection="0">
      <alignment vertical="center"/>
    </xf>
    <xf numFmtId="0" fontId="4" fillId="69" borderId="77" applyNumberFormat="0" applyProtection="0">
      <alignment horizontal="left" vertical="top" indent="1"/>
    </xf>
    <xf numFmtId="4" fontId="43" fillId="72" borderId="77" applyNumberFormat="0" applyProtection="0">
      <alignment vertical="center"/>
    </xf>
    <xf numFmtId="0" fontId="62" fillId="77" borderId="53" applyNumberFormat="0" applyAlignment="0" applyProtection="0"/>
    <xf numFmtId="4" fontId="85" fillId="72" borderId="77" applyNumberFormat="0" applyProtection="0">
      <alignment vertical="center"/>
    </xf>
    <xf numFmtId="0" fontId="62" fillId="77" borderId="53" applyNumberFormat="0" applyAlignment="0" applyProtection="0"/>
    <xf numFmtId="4" fontId="85" fillId="72" borderId="77" applyNumberFormat="0" applyProtection="0">
      <alignment vertical="center"/>
    </xf>
    <xf numFmtId="4" fontId="43" fillId="102" borderId="77" applyNumberFormat="0" applyProtection="0">
      <alignment horizontal="left" vertical="center" indent="1"/>
    </xf>
    <xf numFmtId="4" fontId="43" fillId="72" borderId="77" applyNumberFormat="0" applyProtection="0">
      <alignment vertical="center"/>
    </xf>
    <xf numFmtId="0" fontId="4" fillId="66" borderId="77" applyNumberFormat="0" applyProtection="0">
      <alignment horizontal="left" vertical="center" indent="1"/>
    </xf>
    <xf numFmtId="0" fontId="4" fillId="69" borderId="77" applyNumberFormat="0" applyProtection="0">
      <alignment horizontal="left" vertical="top"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4" fontId="39" fillId="54" borderId="77" applyNumberFormat="0" applyProtection="0">
      <alignment horizontal="left" vertical="center" indent="1"/>
    </xf>
    <xf numFmtId="0" fontId="39" fillId="54" borderId="77" applyNumberFormat="0" applyProtection="0">
      <alignment horizontal="left" vertical="top" indent="1"/>
    </xf>
    <xf numFmtId="4" fontId="85" fillId="101" borderId="77" applyNumberFormat="0" applyProtection="0">
      <alignment horizontal="right" vertical="center"/>
    </xf>
    <xf numFmtId="4" fontId="39" fillId="54" borderId="77" applyNumberFormat="0" applyProtection="0">
      <alignment horizontal="left" vertical="center" indent="1"/>
    </xf>
    <xf numFmtId="0" fontId="4" fillId="55" borderId="77" applyNumberFormat="0" applyProtection="0">
      <alignment horizontal="left" vertical="top"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center" indent="1"/>
    </xf>
    <xf numFmtId="0" fontId="4" fillId="68" borderId="77" applyNumberFormat="0" applyProtection="0">
      <alignment horizontal="left" vertical="top"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6" borderId="77" applyNumberFormat="0" applyProtection="0">
      <alignment horizontal="left" vertical="center" indent="1"/>
    </xf>
    <xf numFmtId="0" fontId="4" fillId="69" borderId="77" applyNumberFormat="0" applyProtection="0">
      <alignment horizontal="left" vertical="top" indent="1"/>
    </xf>
    <xf numFmtId="4" fontId="43" fillId="95" borderId="77" applyNumberFormat="0" applyProtection="0">
      <alignment horizontal="right" vertical="center"/>
    </xf>
    <xf numFmtId="0" fontId="4" fillId="68" borderId="77" applyNumberFormat="0" applyProtection="0">
      <alignment horizontal="left" vertical="top" indent="1"/>
    </xf>
    <xf numFmtId="0" fontId="4" fillId="69" borderId="77" applyNumberFormat="0" applyProtection="0">
      <alignment horizontal="left" vertical="top" indent="1"/>
    </xf>
    <xf numFmtId="4" fontId="85" fillId="72" borderId="77" applyNumberFormat="0" applyProtection="0">
      <alignment vertical="center"/>
    </xf>
    <xf numFmtId="0" fontId="4" fillId="66" borderId="77" applyNumberFormat="0" applyProtection="0">
      <alignment horizontal="left" vertical="center" indent="1"/>
    </xf>
    <xf numFmtId="4" fontId="85" fillId="101" borderId="77" applyNumberFormat="0" applyProtection="0">
      <alignment horizontal="right" vertical="center"/>
    </xf>
    <xf numFmtId="195" fontId="148" fillId="0" borderId="75" applyBorder="0" applyProtection="0">
      <alignment horizontal="right" vertical="center"/>
    </xf>
    <xf numFmtId="0" fontId="149" fillId="125" borderId="75" applyBorder="0" applyProtection="0">
      <alignment horizontal="centerContinuous" vertical="center"/>
    </xf>
    <xf numFmtId="0" fontId="4" fillId="55" borderId="77" applyNumberFormat="0" applyProtection="0">
      <alignment horizontal="left" vertical="top" indent="1"/>
    </xf>
    <xf numFmtId="0" fontId="4" fillId="55" borderId="77" applyNumberFormat="0" applyProtection="0">
      <alignment horizontal="left" vertical="top" indent="1"/>
    </xf>
    <xf numFmtId="0" fontId="139" fillId="0" borderId="66">
      <alignment horizontal="right"/>
    </xf>
    <xf numFmtId="4" fontId="85" fillId="101" borderId="77" applyNumberFormat="0" applyProtection="0">
      <alignment horizontal="right" vertical="center"/>
    </xf>
    <xf numFmtId="4" fontId="85" fillId="101" borderId="77" applyNumberFormat="0" applyProtection="0">
      <alignment horizontal="right" vertical="center"/>
    </xf>
    <xf numFmtId="0" fontId="4" fillId="68" borderId="77" applyNumberFormat="0" applyProtection="0">
      <alignment horizontal="left" vertical="top" indent="1"/>
    </xf>
    <xf numFmtId="0" fontId="62" fillId="77" borderId="53" applyNumberFormat="0" applyAlignment="0" applyProtection="0"/>
    <xf numFmtId="0" fontId="43" fillId="68" borderId="77" applyNumberFormat="0" applyProtection="0">
      <alignment horizontal="left" vertical="top" indent="1"/>
    </xf>
    <xf numFmtId="0" fontId="43" fillId="68" borderId="77" applyNumberFormat="0" applyProtection="0">
      <alignment horizontal="left" vertical="top" indent="1"/>
    </xf>
    <xf numFmtId="0" fontId="43" fillId="68" borderId="77" applyNumberFormat="0" applyProtection="0">
      <alignment horizontal="left" vertical="top" indent="1"/>
    </xf>
    <xf numFmtId="4" fontId="91" fillId="101" borderId="77" applyNumberFormat="0" applyProtection="0">
      <alignment horizontal="right" vertical="center"/>
    </xf>
    <xf numFmtId="4" fontId="91" fillId="101" borderId="77" applyNumberFormat="0" applyProtection="0">
      <alignment horizontal="right" vertical="center"/>
    </xf>
    <xf numFmtId="4" fontId="91" fillId="101" borderId="77" applyNumberFormat="0" applyProtection="0">
      <alignment horizontal="right" vertical="center"/>
    </xf>
    <xf numFmtId="4" fontId="36" fillId="66" borderId="77" applyNumberFormat="0" applyProtection="0">
      <alignment horizontal="left" vertical="center" indent="1"/>
    </xf>
    <xf numFmtId="0" fontId="4" fillId="68" borderId="77" applyNumberFormat="0" applyProtection="0">
      <alignment horizontal="left" vertical="top" indent="1"/>
    </xf>
    <xf numFmtId="0" fontId="4" fillId="66"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center" indent="1"/>
    </xf>
    <xf numFmtId="0" fontId="4" fillId="69" borderId="77" applyNumberFormat="0" applyProtection="0">
      <alignment horizontal="left" vertical="top" indent="1"/>
    </xf>
    <xf numFmtId="0" fontId="4" fillId="69" borderId="77" applyNumberFormat="0" applyProtection="0">
      <alignment horizontal="left" vertical="top" indent="1"/>
    </xf>
    <xf numFmtId="0" fontId="25" fillId="73" borderId="80"/>
    <xf numFmtId="4" fontId="43" fillId="102" borderId="77" applyNumberFormat="0" applyProtection="0">
      <alignment horizontal="left" vertical="center" indent="1"/>
    </xf>
    <xf numFmtId="0" fontId="138" fillId="116" borderId="82" applyNumberFormat="0" applyAlignment="0" applyProtection="0"/>
    <xf numFmtId="10" fontId="25" fillId="72" borderId="80" applyNumberFormat="0" applyBorder="0" applyAlignment="0" applyProtection="0"/>
    <xf numFmtId="0" fontId="43" fillId="108" borderId="83" applyNumberFormat="0" applyFont="0" applyAlignment="0" applyProtection="0"/>
    <xf numFmtId="0" fontId="4" fillId="69" borderId="77" applyNumberFormat="0" applyProtection="0">
      <alignment horizontal="left" vertical="top" indent="1"/>
    </xf>
    <xf numFmtId="4" fontId="38" fillId="66" borderId="77" applyNumberFormat="0" applyProtection="0">
      <alignment horizontal="right" vertical="center"/>
    </xf>
    <xf numFmtId="4" fontId="85" fillId="72" borderId="77" applyNumberFormat="0" applyProtection="0">
      <alignment vertical="center"/>
    </xf>
    <xf numFmtId="4" fontId="85" fillId="72" borderId="77" applyNumberFormat="0" applyProtection="0">
      <alignment vertical="center"/>
    </xf>
    <xf numFmtId="4" fontId="43" fillId="102" borderId="77" applyNumberFormat="0" applyProtection="0">
      <alignment horizontal="right" vertical="center"/>
    </xf>
    <xf numFmtId="0" fontId="4" fillId="69" borderId="77" applyNumberFormat="0" applyProtection="0">
      <alignment horizontal="left" vertical="top" indent="1"/>
    </xf>
    <xf numFmtId="0" fontId="4" fillId="69" borderId="77" applyNumberFormat="0" applyProtection="0">
      <alignment horizontal="left" vertical="top" indent="1"/>
    </xf>
    <xf numFmtId="0" fontId="4" fillId="69" borderId="77" applyNumberFormat="0" applyProtection="0">
      <alignment horizontal="left" vertical="top" indent="1"/>
    </xf>
    <xf numFmtId="44" fontId="2" fillId="0" borderId="0" applyFont="0" applyFill="0" applyBorder="0" applyAlignment="0" applyProtection="0"/>
    <xf numFmtId="4" fontId="85" fillId="72" borderId="77" applyNumberFormat="0" applyProtection="0">
      <alignment vertical="center"/>
    </xf>
    <xf numFmtId="4" fontId="43" fillId="72" borderId="77" applyNumberFormat="0" applyProtection="0">
      <alignment horizontal="left" vertical="center" indent="1"/>
    </xf>
    <xf numFmtId="4" fontId="85" fillId="72" borderId="77" applyNumberFormat="0" applyProtection="0">
      <alignment vertical="center"/>
    </xf>
    <xf numFmtId="4" fontId="85" fillId="72" borderId="77" applyNumberFormat="0" applyProtection="0">
      <alignment vertical="center"/>
    </xf>
    <xf numFmtId="0" fontId="4" fillId="69" borderId="77" applyNumberFormat="0" applyProtection="0">
      <alignment horizontal="left" vertical="top" indent="1"/>
    </xf>
    <xf numFmtId="0" fontId="25" fillId="101" borderId="77" applyNumberFormat="0" applyProtection="0">
      <alignment horizontal="left" vertical="top" indent="1"/>
    </xf>
    <xf numFmtId="0" fontId="87" fillId="82" borderId="77" applyNumberFormat="0" applyProtection="0">
      <alignment horizontal="left" vertical="top" indent="1"/>
    </xf>
    <xf numFmtId="0" fontId="33" fillId="78" borderId="0" applyNumberFormat="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 fontId="92" fillId="70" borderId="28" applyNumberFormat="0" applyProtection="0">
      <alignment horizontal="right" vertical="center"/>
    </xf>
    <xf numFmtId="0" fontId="56" fillId="32" borderId="0" applyNumberFormat="0" applyBorder="0" applyAlignment="0" applyProtection="0"/>
    <xf numFmtId="0" fontId="33" fillId="77" borderId="0" applyNumberFormat="0" applyBorder="0" applyAlignment="0" applyProtection="0"/>
    <xf numFmtId="4" fontId="91" fillId="100" borderId="73" applyNumberFormat="0" applyProtection="0">
      <alignment horizontal="right" vertical="center"/>
    </xf>
    <xf numFmtId="44" fontId="4" fillId="0" borderId="0" applyFont="0" applyFill="0" applyBorder="0" applyAlignment="0" applyProtection="0"/>
    <xf numFmtId="200" fontId="127" fillId="0" borderId="86">
      <alignment horizontal="right"/>
    </xf>
    <xf numFmtId="44" fontId="4" fillId="0" borderId="0" applyFont="0" applyFill="0" applyBorder="0" applyAlignment="0" applyProtection="0"/>
    <xf numFmtId="4" fontId="25" fillId="102" borderId="35" applyNumberFormat="0" applyProtection="0">
      <alignment horizontal="left" vertical="center" indent="1"/>
    </xf>
    <xf numFmtId="0" fontId="4" fillId="106" borderId="73" applyNumberFormat="0" applyProtection="0">
      <alignment horizontal="left" vertical="center" indent="1"/>
    </xf>
    <xf numFmtId="9" fontId="4" fillId="0" borderId="0" applyFont="0" applyFill="0" applyBorder="0" applyAlignment="0" applyProtection="0"/>
    <xf numFmtId="4" fontId="88" fillId="108" borderId="77" applyNumberFormat="0" applyProtection="0">
      <alignment vertical="center"/>
    </xf>
    <xf numFmtId="0" fontId="4" fillId="0" borderId="0"/>
    <xf numFmtId="49" fontId="95" fillId="110" borderId="84"/>
    <xf numFmtId="4" fontId="25" fillId="83" borderId="28" applyNumberFormat="0" applyProtection="0">
      <alignment horizontal="left" vertical="center" indent="1"/>
    </xf>
    <xf numFmtId="4" fontId="39" fillId="68" borderId="0" applyNumberFormat="0" applyProtection="0">
      <alignment horizontal="left" vertical="center" indent="1"/>
    </xf>
    <xf numFmtId="4" fontId="43" fillId="0" borderId="77" applyNumberFormat="0" applyProtection="0">
      <alignment horizontal="left" vertical="center" indent="1"/>
    </xf>
    <xf numFmtId="0" fontId="4" fillId="0" borderId="0"/>
    <xf numFmtId="4" fontId="43" fillId="72" borderId="73" applyNumberFormat="0" applyProtection="0">
      <alignment horizontal="left" vertical="center" indent="1"/>
    </xf>
    <xf numFmtId="44" fontId="4" fillId="0" borderId="0" applyFont="0" applyFill="0" applyBorder="0" applyAlignment="0" applyProtection="0"/>
    <xf numFmtId="4" fontId="85" fillId="100" borderId="73" applyNumberFormat="0" applyProtection="0">
      <alignment horizontal="right" vertical="center"/>
    </xf>
    <xf numFmtId="0" fontId="4" fillId="103" borderId="73" applyNumberFormat="0" applyProtection="0">
      <alignment horizontal="left" vertical="center" indent="1"/>
    </xf>
    <xf numFmtId="43" fontId="4" fillId="0" borderId="0" applyFont="0" applyFill="0" applyBorder="0" applyAlignment="0" applyProtection="0"/>
    <xf numFmtId="0" fontId="33" fillId="76" borderId="0" applyNumberFormat="0" applyBorder="0" applyAlignment="0" applyProtection="0"/>
    <xf numFmtId="4" fontId="4" fillId="71" borderId="35" applyNumberFormat="0" applyProtection="0">
      <alignment horizontal="left" vertical="center" indent="1"/>
    </xf>
    <xf numFmtId="44" fontId="4" fillId="0" borderId="0" applyFont="0" applyFill="0" applyBorder="0" applyAlignment="0" applyProtection="0"/>
    <xf numFmtId="0" fontId="56" fillId="20" borderId="0" applyNumberFormat="0" applyBorder="0" applyAlignment="0" applyProtection="0"/>
    <xf numFmtId="43" fontId="4" fillId="0" borderId="0" applyFont="0" applyFill="0" applyBorder="0" applyAlignment="0" applyProtection="0"/>
    <xf numFmtId="0" fontId="56" fillId="24" borderId="0" applyNumberFormat="0" applyBorder="0" applyAlignment="0" applyProtection="0"/>
    <xf numFmtId="0" fontId="25" fillId="101" borderId="28" applyNumberFormat="0" applyProtection="0">
      <alignment horizontal="left" vertical="center" indent="1"/>
    </xf>
    <xf numFmtId="0" fontId="56" fillId="12" borderId="0" applyNumberFormat="0" applyBorder="0" applyAlignment="0" applyProtection="0"/>
    <xf numFmtId="195" fontId="148" fillId="0" borderId="75" applyBorder="0" applyProtection="0">
      <alignment horizontal="right" vertical="center"/>
    </xf>
    <xf numFmtId="0" fontId="149" fillId="125" borderId="75" applyBorder="0" applyProtection="0">
      <alignment horizontal="centerContinuous" vertical="center"/>
    </xf>
    <xf numFmtId="0" fontId="4" fillId="4" borderId="73" applyNumberFormat="0" applyProtection="0">
      <alignment horizontal="left" vertical="center" indent="1"/>
    </xf>
    <xf numFmtId="4" fontId="25" fillId="101" borderId="35" applyNumberFormat="0" applyProtection="0">
      <alignment horizontal="left" vertical="center" indent="1"/>
    </xf>
    <xf numFmtId="0" fontId="4" fillId="84" borderId="73" applyNumberFormat="0" applyProtection="0">
      <alignment horizontal="left" vertical="center" indent="1"/>
    </xf>
    <xf numFmtId="0" fontId="25" fillId="71" borderId="77" applyNumberFormat="0" applyProtection="0">
      <alignment horizontal="left" vertical="top" indent="1"/>
    </xf>
    <xf numFmtId="0" fontId="25" fillId="102" borderId="77" applyNumberFormat="0" applyProtection="0">
      <alignment horizontal="left" vertical="top" indent="1"/>
    </xf>
    <xf numFmtId="0" fontId="25" fillId="71" borderId="77" applyNumberFormat="0" applyProtection="0">
      <alignment horizontal="left" vertical="top" indent="1"/>
    </xf>
    <xf numFmtId="4" fontId="25" fillId="83" borderId="28" applyNumberFormat="0" applyProtection="0">
      <alignment horizontal="left" vertical="center" indent="1"/>
    </xf>
    <xf numFmtId="0" fontId="4" fillId="84" borderId="73" applyNumberFormat="0" applyProtection="0">
      <alignment horizontal="left" vertical="center" indent="1"/>
    </xf>
    <xf numFmtId="0" fontId="4" fillId="103" borderId="73" applyNumberFormat="0" applyProtection="0">
      <alignment horizontal="left" vertical="center" indent="1"/>
    </xf>
    <xf numFmtId="4" fontId="43" fillId="54" borderId="73" applyNumberFormat="0" applyProtection="0">
      <alignment horizontal="left" vertical="center" indent="1"/>
    </xf>
    <xf numFmtId="44" fontId="4" fillId="0" borderId="0" applyFont="0" applyFill="0" applyBorder="0" applyAlignment="0" applyProtection="0"/>
    <xf numFmtId="4" fontId="25" fillId="83" borderId="28" applyNumberFormat="0" applyProtection="0">
      <alignment horizontal="left" vertical="center" indent="1"/>
    </xf>
    <xf numFmtId="0" fontId="4" fillId="84" borderId="73" applyNumberFormat="0" applyProtection="0">
      <alignment horizontal="left" vertical="center" indent="1"/>
    </xf>
    <xf numFmtId="0" fontId="56" fillId="16" borderId="0" applyNumberFormat="0" applyBorder="0" applyAlignment="0" applyProtection="0"/>
    <xf numFmtId="43" fontId="4" fillId="0" borderId="0" applyFont="0" applyFill="0" applyBorder="0" applyAlignment="0" applyProtection="0"/>
    <xf numFmtId="0" fontId="25" fillId="102" borderId="77" applyNumberFormat="0" applyProtection="0">
      <alignment horizontal="left" vertical="top" indent="1"/>
    </xf>
    <xf numFmtId="43" fontId="4" fillId="0" borderId="0" applyFont="0" applyFill="0" applyBorder="0" applyAlignment="0" applyProtection="0"/>
    <xf numFmtId="9" fontId="4" fillId="0" borderId="0" applyFont="0" applyFill="0" applyBorder="0" applyAlignment="0" applyProtection="0"/>
    <xf numFmtId="0" fontId="33" fillId="75" borderId="0" applyNumberFormat="0" applyBorder="0" applyAlignment="0" applyProtection="0"/>
    <xf numFmtId="4" fontId="88" fillId="104" borderId="77" applyNumberFormat="0" applyProtection="0">
      <alignment horizontal="left" vertical="center" indent="1"/>
    </xf>
    <xf numFmtId="0" fontId="4" fillId="84" borderId="73" applyNumberFormat="0" applyProtection="0">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5" fillId="101" borderId="77" applyNumberFormat="0" applyProtection="0">
      <alignment horizontal="left" vertical="top" indent="1"/>
    </xf>
    <xf numFmtId="0" fontId="4" fillId="84" borderId="73" applyNumberFormat="0" applyProtection="0">
      <alignment horizontal="left" vertical="center" indent="1"/>
    </xf>
    <xf numFmtId="0" fontId="149" fillId="125" borderId="75" applyBorder="0" applyProtection="0">
      <alignment horizontal="centerContinuous" vertical="center"/>
    </xf>
    <xf numFmtId="195" fontId="148" fillId="0" borderId="75" applyBorder="0" applyProtection="0">
      <alignment horizontal="right" vertical="center"/>
    </xf>
    <xf numFmtId="0" fontId="33" fillId="74" borderId="0" applyNumberFormat="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73" applyNumberFormat="0" applyProtection="0">
      <alignment horizontal="left" vertical="center" indent="1"/>
    </xf>
    <xf numFmtId="0" fontId="25" fillId="101" borderId="77" applyNumberFormat="0" applyProtection="0">
      <alignment horizontal="left" vertical="top" indent="1"/>
    </xf>
    <xf numFmtId="0" fontId="25" fillId="71" borderId="77" applyNumberFormat="0" applyProtection="0">
      <alignment horizontal="left" vertical="top" indent="1"/>
    </xf>
    <xf numFmtId="0" fontId="4" fillId="106" borderId="73" applyNumberFormat="0" applyProtection="0">
      <alignment horizontal="left" vertical="center" indent="1"/>
    </xf>
    <xf numFmtId="4" fontId="85" fillId="54" borderId="73" applyNumberFormat="0" applyProtection="0">
      <alignment vertical="center"/>
    </xf>
    <xf numFmtId="0" fontId="88" fillId="108" borderId="77" applyNumberFormat="0" applyProtection="0">
      <alignment horizontal="left" vertical="top" indent="1"/>
    </xf>
    <xf numFmtId="0" fontId="56" fillId="16" borderId="0" applyNumberFormat="0" applyBorder="0" applyAlignment="0" applyProtection="0"/>
    <xf numFmtId="0" fontId="56" fillId="28" borderId="0" applyNumberFormat="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25" fillId="105" borderId="28" applyNumberFormat="0" applyProtection="0">
      <alignment horizontal="left" vertical="center" indent="1"/>
    </xf>
    <xf numFmtId="4" fontId="43" fillId="72" borderId="73" applyNumberFormat="0" applyProtection="0">
      <alignment vertical="center"/>
    </xf>
    <xf numFmtId="0" fontId="33" fillId="38" borderId="0" applyNumberFormat="0" applyBorder="0" applyAlignment="0" applyProtection="0"/>
    <xf numFmtId="44" fontId="1" fillId="0" borderId="0" applyFont="0" applyFill="0" applyBorder="0" applyAlignment="0" applyProtection="0"/>
    <xf numFmtId="0" fontId="56" fillId="20" borderId="0" applyNumberFormat="0" applyBorder="0" applyAlignment="0" applyProtection="0"/>
    <xf numFmtId="0" fontId="4" fillId="84" borderId="73" applyNumberFormat="0" applyProtection="0">
      <alignment horizontal="left" vertical="center" indent="1"/>
    </xf>
    <xf numFmtId="9" fontId="4" fillId="0" borderId="0" applyFont="0" applyFill="0" applyBorder="0" applyAlignment="0" applyProtection="0"/>
    <xf numFmtId="0" fontId="25" fillId="107" borderId="77" applyNumberFormat="0" applyProtection="0">
      <alignment horizontal="left" vertical="top" indent="1"/>
    </xf>
    <xf numFmtId="4" fontId="25" fillId="83" borderId="28" applyNumberFormat="0" applyProtection="0">
      <alignment horizontal="left" vertical="center" indent="1"/>
    </xf>
    <xf numFmtId="0" fontId="4" fillId="0" borderId="0"/>
    <xf numFmtId="4" fontId="25" fillId="83" borderId="28" applyNumberFormat="0" applyProtection="0">
      <alignment horizontal="left" vertical="center" indent="1"/>
    </xf>
    <xf numFmtId="9" fontId="4" fillId="0" borderId="0" applyFont="0" applyFill="0" applyBorder="0" applyAlignment="0" applyProtection="0"/>
    <xf numFmtId="0" fontId="83" fillId="121" borderId="10" applyNumberFormat="0" applyFont="0" applyAlignment="0" applyProtection="0"/>
    <xf numFmtId="0" fontId="33" fillId="77" borderId="0" applyNumberFormat="0" applyBorder="0" applyAlignment="0" applyProtection="0"/>
    <xf numFmtId="43" fontId="4" fillId="0" borderId="0" applyFont="0" applyFill="0" applyBorder="0" applyAlignment="0" applyProtection="0"/>
    <xf numFmtId="0" fontId="4" fillId="0" borderId="0"/>
    <xf numFmtId="0" fontId="25" fillId="104" borderId="28" applyNumberFormat="0" applyProtection="0">
      <alignment horizontal="left" vertical="center" indent="1"/>
    </xf>
    <xf numFmtId="43" fontId="4" fillId="0" borderId="0" applyFont="0" applyFill="0" applyBorder="0" applyAlignment="0" applyProtection="0"/>
    <xf numFmtId="0" fontId="4" fillId="4" borderId="73" applyNumberFormat="0" applyProtection="0">
      <alignment horizontal="left" vertical="center" indent="1"/>
    </xf>
    <xf numFmtId="4" fontId="43" fillId="68" borderId="0" applyNumberFormat="0" applyProtection="0">
      <alignment horizontal="left" vertical="center" indent="1"/>
    </xf>
    <xf numFmtId="0" fontId="25" fillId="102" borderId="77" applyNumberFormat="0" applyProtection="0">
      <alignment horizontal="left" vertical="top" indent="1"/>
    </xf>
    <xf numFmtId="4" fontId="85" fillId="72" borderId="73" applyNumberFormat="0" applyProtection="0">
      <alignment vertical="center"/>
    </xf>
    <xf numFmtId="0" fontId="4" fillId="0" borderId="0"/>
    <xf numFmtId="0" fontId="33" fillId="78" borderId="0" applyNumberFormat="0" applyBorder="0" applyAlignment="0" applyProtection="0"/>
    <xf numFmtId="0" fontId="33" fillId="75" borderId="0" applyNumberFormat="0" applyBorder="0" applyAlignment="0" applyProtection="0"/>
    <xf numFmtId="0" fontId="56" fillId="12" borderId="0" applyNumberFormat="0" applyBorder="0" applyAlignment="0" applyProtection="0"/>
    <xf numFmtId="4" fontId="43" fillId="72" borderId="73" applyNumberFormat="0" applyProtection="0">
      <alignment horizontal="left" vertical="center" indent="1"/>
    </xf>
    <xf numFmtId="0" fontId="4" fillId="84" borderId="73" applyNumberFormat="0" applyProtection="0">
      <alignment horizontal="left" vertical="center" indent="1"/>
    </xf>
    <xf numFmtId="43" fontId="1" fillId="0" borderId="0" applyFont="0" applyFill="0" applyBorder="0" applyAlignment="0" applyProtection="0"/>
    <xf numFmtId="0" fontId="4" fillId="4" borderId="73" applyNumberFormat="0" applyProtection="0">
      <alignment horizontal="left" vertical="center" indent="1"/>
    </xf>
    <xf numFmtId="0" fontId="33" fillId="76" borderId="0" applyNumberFormat="0" applyBorder="0" applyAlignment="0" applyProtection="0"/>
    <xf numFmtId="0" fontId="25" fillId="107" borderId="77" applyNumberFormat="0" applyProtection="0">
      <alignment horizontal="left" vertical="top" indent="1"/>
    </xf>
    <xf numFmtId="0" fontId="4" fillId="0" borderId="73" applyNumberFormat="0" applyProtection="0">
      <alignment horizontal="left" vertical="center" indent="1"/>
    </xf>
    <xf numFmtId="9" fontId="4" fillId="0" borderId="0" applyFont="0" applyFill="0" applyBorder="0" applyAlignment="0" applyProtection="0"/>
    <xf numFmtId="4" fontId="86" fillId="54" borderId="28" applyNumberFormat="0" applyProtection="0">
      <alignment vertical="center"/>
    </xf>
    <xf numFmtId="0" fontId="4" fillId="84" borderId="73" applyNumberFormat="0" applyProtection="0">
      <alignment horizontal="left" vertical="center" indent="1"/>
    </xf>
    <xf numFmtId="0" fontId="4" fillId="84" borderId="73" applyNumberFormat="0" applyProtection="0">
      <alignment horizontal="left" vertical="center" indent="1"/>
    </xf>
    <xf numFmtId="0" fontId="56" fillId="24" borderId="0" applyNumberFormat="0" applyBorder="0" applyAlignment="0" applyProtection="0"/>
    <xf numFmtId="44" fontId="4" fillId="0" borderId="0" applyFont="0" applyFill="0" applyBorder="0" applyAlignment="0" applyProtection="0"/>
    <xf numFmtId="4" fontId="4" fillId="71" borderId="35" applyNumberFormat="0" applyProtection="0">
      <alignment horizontal="left" vertical="center" indent="1"/>
    </xf>
    <xf numFmtId="44" fontId="1" fillId="0" borderId="0" applyFont="0" applyFill="0" applyBorder="0" applyAlignment="0" applyProtection="0"/>
    <xf numFmtId="195" fontId="148" fillId="0" borderId="54" applyBorder="0" applyProtection="0">
      <alignment horizontal="right" vertical="center"/>
    </xf>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33" fillId="74" borderId="0" applyNumberFormat="0" applyBorder="0" applyAlignment="0" applyProtection="0"/>
    <xf numFmtId="0" fontId="33" fillId="38" borderId="0" applyNumberFormat="0" applyBorder="0" applyAlignment="0" applyProtection="0"/>
    <xf numFmtId="0" fontId="4" fillId="0" borderId="0"/>
    <xf numFmtId="4" fontId="86" fillId="67" borderId="28" applyNumberFormat="0" applyProtection="0">
      <alignment horizontal="right" vertical="center"/>
    </xf>
    <xf numFmtId="0" fontId="93" fillId="67" borderId="84">
      <protection locked="0"/>
    </xf>
    <xf numFmtId="4" fontId="25" fillId="102" borderId="28" applyNumberFormat="0" applyProtection="0">
      <alignment horizontal="right" vertical="center"/>
    </xf>
    <xf numFmtId="0" fontId="89" fillId="0" borderId="0"/>
    <xf numFmtId="0" fontId="4" fillId="106" borderId="73" applyNumberFormat="0" applyProtection="0">
      <alignment horizontal="left" vertical="center" indent="1"/>
    </xf>
    <xf numFmtId="4" fontId="43" fillId="101" borderId="0" applyNumberFormat="0" applyProtection="0">
      <alignment horizontal="left" vertical="center" indent="1"/>
    </xf>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0" fillId="79" borderId="87" applyNumberFormat="0" applyAlignment="0" applyProtection="0"/>
    <xf numFmtId="0" fontId="60" fillId="79" borderId="87" applyNumberFormat="0" applyAlignment="0" applyProtection="0"/>
    <xf numFmtId="0" fontId="73" fillId="49" borderId="87" applyNumberFormat="0" applyAlignment="0" applyProtection="0"/>
    <xf numFmtId="0" fontId="73" fillId="49" borderId="87" applyNumberForma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86" fillId="54" borderId="87" applyNumberFormat="0" applyProtection="0">
      <alignment vertical="center"/>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43" fillId="100" borderId="89" applyNumberFormat="0" applyProtection="0">
      <alignment horizontal="left" vertical="center" indent="1"/>
    </xf>
    <xf numFmtId="4" fontId="43" fillId="100" borderId="89" applyNumberFormat="0" applyProtection="0">
      <alignment horizontal="left" vertical="center" indent="1"/>
    </xf>
    <xf numFmtId="4" fontId="4" fillId="71" borderId="88" applyNumberFormat="0" applyProtection="0">
      <alignment horizontal="left" vertical="center" indent="1"/>
    </xf>
    <xf numFmtId="4" fontId="43" fillId="100" borderId="89" applyNumberFormat="0" applyProtection="0">
      <alignment horizontal="left" vertical="center" indent="1"/>
    </xf>
    <xf numFmtId="4" fontId="4" fillId="71" borderId="88" applyNumberFormat="0" applyProtection="0">
      <alignment horizontal="left" vertical="center" indent="1"/>
    </xf>
    <xf numFmtId="4" fontId="4" fillId="71" borderId="88" applyNumberFormat="0" applyProtection="0">
      <alignment horizontal="left" vertical="center" indent="1"/>
    </xf>
    <xf numFmtId="4" fontId="4" fillId="71" borderId="88" applyNumberFormat="0" applyProtection="0">
      <alignment horizontal="left" vertical="center" indent="1"/>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86" fillId="67" borderId="87" applyNumberFormat="0" applyProtection="0">
      <alignment horizontal="right" vertic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90" fillId="109" borderId="88" applyNumberFormat="0" applyProtection="0">
      <alignment horizontal="left" vertical="center" indent="1"/>
    </xf>
    <xf numFmtId="4" fontId="92" fillId="70" borderId="87" applyNumberFormat="0" applyProtection="0">
      <alignment horizontal="right" vertical="center"/>
    </xf>
    <xf numFmtId="0" fontId="35" fillId="0" borderId="90" applyNumberFormat="0" applyFill="0" applyAlignment="0" applyProtection="0"/>
    <xf numFmtId="0" fontId="35" fillId="0" borderId="90" applyNumberFormat="0" applyFill="0" applyAlignment="0" applyProtection="0"/>
    <xf numFmtId="0" fontId="4" fillId="84" borderId="34" applyNumberFormat="0" applyProtection="0">
      <alignment horizontal="left" vertical="center" indent="1"/>
    </xf>
    <xf numFmtId="4" fontId="43" fillId="56" borderId="34" applyNumberFormat="0" applyProtection="0">
      <alignment horizontal="right" vertical="center"/>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39" fillId="82" borderId="20" applyNumberFormat="0" applyProtection="0">
      <alignment vertical="center"/>
    </xf>
    <xf numFmtId="4" fontId="43" fillId="88" borderId="20" applyNumberFormat="0" applyProtection="0">
      <alignment horizontal="right" vertical="center"/>
    </xf>
    <xf numFmtId="4" fontId="43" fillId="0" borderId="20" applyNumberFormat="0" applyProtection="0">
      <alignment horizontal="left" vertical="center" indent="1"/>
    </xf>
    <xf numFmtId="4" fontId="43" fillId="0" borderId="20" applyNumberFormat="0" applyProtection="0">
      <alignment horizontal="left" vertical="center" indent="1"/>
    </xf>
    <xf numFmtId="0" fontId="4" fillId="0" borderId="34" applyNumberFormat="0" applyProtection="0">
      <alignment horizontal="left" vertical="center" indent="1"/>
    </xf>
    <xf numFmtId="0" fontId="43" fillId="108" borderId="92" applyNumberFormat="0" applyFont="0" applyAlignment="0" applyProtection="0"/>
    <xf numFmtId="4" fontId="43" fillId="90" borderId="20" applyNumberFormat="0" applyProtection="0">
      <alignment horizontal="right" vertical="center"/>
    </xf>
    <xf numFmtId="0" fontId="4" fillId="68" borderId="20" applyNumberFormat="0" applyProtection="0">
      <alignment horizontal="left" vertical="center" indent="1"/>
    </xf>
    <xf numFmtId="0" fontId="4" fillId="4" borderId="34" applyNumberFormat="0" applyProtection="0">
      <alignment horizontal="left" vertical="center" indent="1"/>
    </xf>
    <xf numFmtId="0" fontId="4" fillId="66" borderId="20" applyNumberFormat="0" applyProtection="0">
      <alignment horizontal="left" vertical="center" indent="1"/>
    </xf>
    <xf numFmtId="0" fontId="4" fillId="4" borderId="34"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4" fontId="43" fillId="102"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63" borderId="34" applyNumberFormat="0" applyProtection="0">
      <alignment horizontal="right" vertical="center"/>
    </xf>
    <xf numFmtId="4" fontId="43" fillId="95" borderId="20" applyNumberFormat="0" applyProtection="0">
      <alignment horizontal="right" vertical="center"/>
    </xf>
    <xf numFmtId="4" fontId="38" fillId="57" borderId="20" applyNumberFormat="0" applyProtection="0">
      <alignment horizontal="right" vertical="center"/>
    </xf>
    <xf numFmtId="4" fontId="39" fillId="82" borderId="20" applyNumberFormat="0" applyProtection="0">
      <alignment vertical="center"/>
    </xf>
    <xf numFmtId="4" fontId="43" fillId="54" borderId="34" applyNumberFormat="0" applyProtection="0">
      <alignment vertical="center"/>
    </xf>
    <xf numFmtId="4" fontId="85" fillId="54" borderId="34" applyNumberFormat="0" applyProtection="0">
      <alignment vertical="center"/>
    </xf>
    <xf numFmtId="4" fontId="43" fillId="88" borderId="20" applyNumberFormat="0" applyProtection="0">
      <alignment horizontal="right" vertical="center"/>
    </xf>
    <xf numFmtId="4" fontId="43" fillId="56" borderId="34" applyNumberFormat="0" applyProtection="0">
      <alignment horizontal="right" vertical="center"/>
    </xf>
    <xf numFmtId="4" fontId="39" fillId="54"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25" fillId="101" borderId="20" applyNumberFormat="0" applyProtection="0">
      <alignment horizontal="left" vertical="top" indent="1"/>
    </xf>
    <xf numFmtId="4" fontId="43" fillId="54" borderId="34" applyNumberFormat="0" applyProtection="0">
      <alignment vertical="center"/>
    </xf>
    <xf numFmtId="0" fontId="88" fillId="102" borderId="20" applyNumberFormat="0" applyProtection="0">
      <alignment horizontal="left" vertical="top" indent="1"/>
    </xf>
    <xf numFmtId="0" fontId="4" fillId="84" borderId="34" applyNumberFormat="0" applyProtection="0">
      <alignment horizontal="left" vertical="center" indent="1"/>
    </xf>
    <xf numFmtId="4" fontId="43" fillId="64" borderId="34" applyNumberFormat="0" applyProtection="0">
      <alignment horizontal="right" vertical="center"/>
    </xf>
    <xf numFmtId="0" fontId="4" fillId="55" borderId="20" applyNumberFormat="0" applyProtection="0">
      <alignment horizontal="left" vertical="center" indent="1"/>
    </xf>
    <xf numFmtId="0" fontId="4" fillId="0" borderId="34" applyNumberFormat="0" applyProtection="0">
      <alignment horizontal="left" vertical="center" indent="1"/>
    </xf>
    <xf numFmtId="0" fontId="4" fillId="69" borderId="20" applyNumberFormat="0" applyProtection="0">
      <alignment horizontal="left" vertical="center" indent="1"/>
    </xf>
    <xf numFmtId="4" fontId="43" fillId="72" borderId="34"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 fillId="55" borderId="20" applyNumberFormat="0" applyProtection="0">
      <alignment horizontal="left" vertical="center" indent="1"/>
    </xf>
    <xf numFmtId="4" fontId="37" fillId="54" borderId="20" applyNumberFormat="0" applyProtection="0">
      <alignment vertical="center"/>
    </xf>
    <xf numFmtId="0" fontId="25" fillId="107"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4" fontId="37" fillId="54" borderId="20" applyNumberFormat="0" applyProtection="0">
      <alignment vertical="center"/>
    </xf>
    <xf numFmtId="4" fontId="38" fillId="54" borderId="20"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3" fillId="68" borderId="20" applyNumberFormat="0" applyProtection="0">
      <alignment horizontal="left" vertical="top" indent="1"/>
    </xf>
    <xf numFmtId="0" fontId="88" fillId="102"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36" fillId="66" borderId="20" applyNumberFormat="0" applyProtection="0">
      <alignment horizontal="left" vertical="center" indent="1"/>
    </xf>
    <xf numFmtId="4" fontId="44" fillId="69" borderId="20" applyNumberFormat="0" applyProtection="0">
      <alignment horizontal="right" vertical="center"/>
    </xf>
    <xf numFmtId="4" fontId="85" fillId="100" borderId="34" applyNumberFormat="0" applyProtection="0">
      <alignment horizontal="right" vertical="center"/>
    </xf>
    <xf numFmtId="4" fontId="43" fillId="0" borderId="34" applyNumberFormat="0" applyProtection="0">
      <alignment horizontal="right" vertical="center"/>
    </xf>
    <xf numFmtId="4" fontId="43" fillId="0" borderId="20" applyNumberFormat="0" applyProtection="0">
      <alignment horizontal="right" vertical="center"/>
    </xf>
    <xf numFmtId="4" fontId="43" fillId="0" borderId="20" applyNumberFormat="0" applyProtection="0">
      <alignment horizontal="right" vertical="center"/>
    </xf>
    <xf numFmtId="4" fontId="43" fillId="0" borderId="34" applyNumberFormat="0" applyProtection="0">
      <alignment horizontal="right" vertical="center"/>
    </xf>
    <xf numFmtId="4" fontId="43" fillId="0" borderId="34" applyNumberFormat="0" applyProtection="0">
      <alignment horizontal="right" vertical="center"/>
    </xf>
    <xf numFmtId="4" fontId="43" fillId="0" borderId="34" applyNumberFormat="0" applyProtection="0">
      <alignment horizontal="right" vertical="center"/>
    </xf>
    <xf numFmtId="4" fontId="38" fillId="69" borderId="20" applyNumberFormat="0" applyProtection="0">
      <alignment horizontal="right" vertical="center"/>
    </xf>
    <xf numFmtId="4" fontId="43" fillId="72" borderId="34" applyNumberFormat="0" applyProtection="0">
      <alignment horizontal="left" vertical="center" indent="1"/>
    </xf>
    <xf numFmtId="0" fontId="43" fillId="72" borderId="20" applyNumberFormat="0" applyProtection="0">
      <alignment horizontal="left" vertical="top" indent="1"/>
    </xf>
    <xf numFmtId="0" fontId="88" fillId="108" borderId="20" applyNumberFormat="0" applyProtection="0">
      <alignment horizontal="left" vertical="top"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36" fillId="66" borderId="25" applyNumberFormat="0" applyProtection="0">
      <alignment horizontal="left" vertical="center" indent="1"/>
    </xf>
    <xf numFmtId="4" fontId="43" fillId="72" borderId="34" applyNumberFormat="0" applyProtection="0">
      <alignment horizontal="left" vertical="center" indent="1"/>
    </xf>
    <xf numFmtId="4" fontId="43" fillId="72" borderId="20" applyNumberFormat="0" applyProtection="0">
      <alignment horizontal="left" vertical="center" indent="1"/>
    </xf>
    <xf numFmtId="4" fontId="88" fillId="104" borderId="20" applyNumberFormat="0" applyProtection="0">
      <alignment horizontal="left" vertical="center"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44" fillId="69" borderId="20" applyNumberFormat="0" applyProtection="0">
      <alignment vertical="center"/>
    </xf>
    <xf numFmtId="4" fontId="85" fillId="72" borderId="34" applyNumberFormat="0" applyProtection="0">
      <alignment vertical="center"/>
    </xf>
    <xf numFmtId="4" fontId="38" fillId="69" borderId="20" applyNumberFormat="0" applyProtection="0">
      <alignment vertical="center"/>
    </xf>
    <xf numFmtId="4" fontId="43" fillId="72" borderId="34" applyNumberFormat="0" applyProtection="0">
      <alignment vertical="center"/>
    </xf>
    <xf numFmtId="4" fontId="43" fillId="72" borderId="20" applyNumberFormat="0" applyProtection="0">
      <alignment vertical="center"/>
    </xf>
    <xf numFmtId="4" fontId="88" fillId="108" borderId="20" applyNumberFormat="0" applyProtection="0">
      <alignment vertical="center"/>
    </xf>
    <xf numFmtId="4" fontId="43" fillId="72" borderId="34" applyNumberFormat="0" applyProtection="0">
      <alignment vertical="center"/>
    </xf>
    <xf numFmtId="4" fontId="43" fillId="72" borderId="34" applyNumberFormat="0" applyProtection="0">
      <alignment vertical="center"/>
    </xf>
    <xf numFmtId="4" fontId="38" fillId="62" borderId="20" applyNumberFormat="0" applyProtection="0">
      <alignment horizontal="right" vertical="center"/>
    </xf>
    <xf numFmtId="4" fontId="38" fillId="62" borderId="20" applyNumberFormat="0" applyProtection="0">
      <alignment horizontal="right" vertical="center"/>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69" borderId="20"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68" borderId="20"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71" borderId="20" applyNumberFormat="0" applyProtection="0">
      <alignment horizontal="left" vertical="top" indent="1"/>
    </xf>
    <xf numFmtId="0" fontId="4" fillId="55" borderId="20"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4" fontId="43" fillId="103" borderId="34" applyNumberFormat="0" applyProtection="0">
      <alignment horizontal="left" vertical="center" indent="1"/>
    </xf>
    <xf numFmtId="0" fontId="4" fillId="69" borderId="20" applyNumberFormat="0" applyProtection="0">
      <alignment horizontal="left" vertical="top" indent="1"/>
    </xf>
    <xf numFmtId="4" fontId="43" fillId="100" borderId="34" applyNumberFormat="0" applyProtection="0">
      <alignment horizontal="left" vertical="center" indent="1"/>
    </xf>
    <xf numFmtId="4" fontId="43" fillId="100" borderId="34" applyNumberFormat="0" applyProtection="0">
      <alignment horizontal="left" vertical="center" indent="1"/>
    </xf>
    <xf numFmtId="4" fontId="43" fillId="100" borderId="34" applyNumberFormat="0" applyProtection="0">
      <alignment horizontal="left" vertical="center" indent="1"/>
    </xf>
    <xf numFmtId="0" fontId="15" fillId="71" borderId="24" applyBorder="0"/>
    <xf numFmtId="4" fontId="38" fillId="69" borderId="20" applyNumberFormat="0" applyProtection="0">
      <alignment vertical="center"/>
    </xf>
    <xf numFmtId="4" fontId="43" fillId="100" borderId="34" applyNumberFormat="0" applyProtection="0">
      <alignment horizontal="left" vertical="center" indent="1"/>
    </xf>
    <xf numFmtId="4" fontId="36" fillId="66" borderId="25" applyNumberFormat="0" applyProtection="0">
      <alignment horizontal="left" vertical="center" indent="1"/>
    </xf>
    <xf numFmtId="4" fontId="38" fillId="66"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102" borderId="20" applyNumberFormat="0" applyProtection="0">
      <alignment horizontal="right" vertical="center"/>
    </xf>
    <xf numFmtId="0" fontId="4" fillId="69" borderId="20" applyNumberFormat="0" applyProtection="0">
      <alignment horizontal="left" vertical="center" indent="1"/>
    </xf>
    <xf numFmtId="4" fontId="43" fillId="96" borderId="20" applyNumberFormat="0" applyProtection="0">
      <alignment horizontal="right" vertical="center"/>
    </xf>
    <xf numFmtId="4" fontId="43" fillId="100" borderId="89" applyNumberFormat="0" applyProtection="0">
      <alignment horizontal="left" vertical="center" indent="1"/>
    </xf>
    <xf numFmtId="4" fontId="43" fillId="100" borderId="89" applyNumberFormat="0" applyProtection="0">
      <alignment horizontal="left" vertical="center" indent="1"/>
    </xf>
    <xf numFmtId="4" fontId="43" fillId="100" borderId="89" applyNumberFormat="0" applyProtection="0">
      <alignment horizontal="left" vertical="center" indent="1"/>
    </xf>
    <xf numFmtId="4" fontId="43" fillId="100" borderId="89"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0" fontId="39" fillId="54" borderId="20" applyNumberFormat="0" applyProtection="0">
      <alignment horizontal="left" vertical="top" indent="1"/>
    </xf>
    <xf numFmtId="4" fontId="39" fillId="99" borderId="34" applyNumberFormat="0" applyProtection="0">
      <alignment horizontal="left" vertical="center" indent="1"/>
    </xf>
    <xf numFmtId="4" fontId="38" fillId="62" borderId="20" applyNumberFormat="0" applyProtection="0">
      <alignment horizontal="right" vertical="center"/>
    </xf>
    <xf numFmtId="4" fontId="43" fillId="97" borderId="34"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7" borderId="34"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63" borderId="34" applyNumberFormat="0" applyProtection="0">
      <alignment horizontal="right" vertical="center"/>
    </xf>
    <xf numFmtId="4" fontId="38" fillId="63" borderId="20" applyNumberFormat="0" applyProtection="0">
      <alignment horizontal="right" vertical="center"/>
    </xf>
    <xf numFmtId="4" fontId="43" fillId="64" borderId="34"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64" borderId="34" applyNumberFormat="0" applyProtection="0">
      <alignment horizontal="right" vertical="center"/>
    </xf>
    <xf numFmtId="4" fontId="38" fillId="59" borderId="20" applyNumberFormat="0" applyProtection="0">
      <alignment horizontal="right" vertical="center"/>
    </xf>
    <xf numFmtId="4" fontId="43" fillId="93" borderId="34"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3" borderId="34" applyNumberFormat="0" applyProtection="0">
      <alignment horizontal="right" vertical="center"/>
    </xf>
    <xf numFmtId="4" fontId="38" fillId="61" borderId="20" applyNumberFormat="0" applyProtection="0">
      <alignment horizontal="right" vertical="center"/>
    </xf>
    <xf numFmtId="4" fontId="43" fillId="91" borderId="34"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1" borderId="34" applyNumberFormat="0" applyProtection="0">
      <alignment horizontal="right" vertical="center"/>
    </xf>
    <xf numFmtId="4" fontId="38" fillId="60" borderId="20" applyNumberFormat="0" applyProtection="0">
      <alignment horizontal="right" vertical="center"/>
    </xf>
    <xf numFmtId="4" fontId="43" fillId="61" borderId="34"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61" borderId="34"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56" borderId="34" applyNumberFormat="0" applyProtection="0">
      <alignment horizontal="right" vertical="center"/>
    </xf>
    <xf numFmtId="4" fontId="43" fillId="58" borderId="34"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58" borderId="34" applyNumberFormat="0" applyProtection="0">
      <alignment horizontal="right" vertical="center"/>
    </xf>
    <xf numFmtId="4" fontId="38" fillId="56" borderId="20" applyNumberFormat="0" applyProtection="0">
      <alignment horizontal="right" vertical="center"/>
    </xf>
    <xf numFmtId="4" fontId="43" fillId="57" borderId="34"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57" borderId="34"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54" borderId="34" applyNumberFormat="0" applyProtection="0">
      <alignment horizontal="left" vertical="center" indent="1"/>
    </xf>
    <xf numFmtId="0" fontId="87" fillId="82" borderId="20" applyNumberFormat="0" applyProtection="0">
      <alignment horizontal="left" vertical="top" indent="1"/>
    </xf>
    <xf numFmtId="4" fontId="43" fillId="54" borderId="34" applyNumberFormat="0" applyProtection="0">
      <alignment horizontal="left" vertical="center" indent="1"/>
    </xf>
    <xf numFmtId="4" fontId="39" fillId="54" borderId="20" applyNumberFormat="0" applyProtection="0">
      <alignment horizontal="left" vertical="center"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37" fillId="54" borderId="20" applyNumberFormat="0" applyProtection="0">
      <alignment vertical="center"/>
    </xf>
    <xf numFmtId="4" fontId="85" fillId="54" borderId="34" applyNumberFormat="0" applyProtection="0">
      <alignment vertical="center"/>
    </xf>
    <xf numFmtId="4" fontId="43" fillId="54" borderId="34" applyNumberFormat="0" applyProtection="0">
      <alignment vertical="center"/>
    </xf>
    <xf numFmtId="4" fontId="36" fillId="54" borderId="20" applyNumberFormat="0" applyProtection="0">
      <alignment vertical="center"/>
    </xf>
    <xf numFmtId="4" fontId="43" fillId="0" borderId="20" applyNumberFormat="0" applyProtection="0">
      <alignment horizontal="left" vertical="center" indent="1"/>
    </xf>
    <xf numFmtId="0" fontId="4" fillId="4" borderId="34" applyNumberFormat="0" applyProtection="0">
      <alignment horizontal="left" vertical="center" indent="1"/>
    </xf>
    <xf numFmtId="0" fontId="81" fillId="79" borderId="34" applyNumberFormat="0" applyAlignment="0" applyProtection="0"/>
    <xf numFmtId="0" fontId="81" fillId="79" borderId="34" applyNumberFormat="0" applyAlignment="0" applyProtection="0"/>
    <xf numFmtId="4" fontId="38" fillId="64" borderId="20" applyNumberFormat="0" applyProtection="0">
      <alignment horizontal="right" vertical="center"/>
    </xf>
    <xf numFmtId="4" fontId="43" fillId="101" borderId="20" applyNumberFormat="0" applyProtection="0">
      <alignment horizontal="right" vertical="center"/>
    </xf>
    <xf numFmtId="4" fontId="37" fillId="54" borderId="20" applyNumberFormat="0" applyProtection="0">
      <alignment vertical="center"/>
    </xf>
    <xf numFmtId="4" fontId="36" fillId="54" borderId="20" applyNumberFormat="0" applyProtection="0">
      <alignment vertical="center"/>
    </xf>
    <xf numFmtId="4" fontId="43" fillId="102" borderId="20" applyNumberFormat="0" applyProtection="0">
      <alignment horizontal="left" vertical="center" indent="1"/>
    </xf>
    <xf numFmtId="0" fontId="4" fillId="66" borderId="20" applyNumberFormat="0" applyProtection="0">
      <alignment horizontal="left" vertical="top" indent="1"/>
    </xf>
    <xf numFmtId="4" fontId="43" fillId="72" borderId="20" applyNumberFormat="0" applyProtection="0">
      <alignment vertical="center"/>
    </xf>
    <xf numFmtId="0" fontId="4" fillId="106" borderId="34" applyNumberFormat="0" applyProtection="0">
      <alignment horizontal="left" vertical="center" indent="1"/>
    </xf>
    <xf numFmtId="0" fontId="81" fillId="79" borderId="34" applyNumberFormat="0" applyAlignment="0" applyProtection="0"/>
    <xf numFmtId="4" fontId="39" fillId="82" borderId="20" applyNumberFormat="0" applyProtection="0">
      <alignment vertical="center"/>
    </xf>
    <xf numFmtId="4" fontId="38" fillId="54" borderId="20" applyNumberFormat="0" applyProtection="0">
      <alignment horizontal="left" vertical="center"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0" fontId="4" fillId="84" borderId="34" applyNumberFormat="0" applyProtection="0">
      <alignment horizontal="left" vertical="center" indent="1"/>
    </xf>
    <xf numFmtId="4" fontId="38" fillId="56"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61" borderId="34"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61" borderId="34" applyNumberFormat="0" applyProtection="0">
      <alignment horizontal="right" vertical="center"/>
    </xf>
    <xf numFmtId="4" fontId="38" fillId="60" borderId="20" applyNumberFormat="0" applyProtection="0">
      <alignment horizontal="right" vertical="center"/>
    </xf>
    <xf numFmtId="4" fontId="43" fillId="93" borderId="34" applyNumberFormat="0" applyProtection="0">
      <alignment horizontal="right" vertical="center"/>
    </xf>
    <xf numFmtId="0" fontId="4" fillId="103" borderId="34" applyNumberFormat="0" applyProtection="0">
      <alignment horizontal="left" vertical="center" indent="1"/>
    </xf>
    <xf numFmtId="0" fontId="25" fillId="71" borderId="20" applyNumberFormat="0" applyProtection="0">
      <alignment horizontal="left" vertical="top" indent="1"/>
    </xf>
    <xf numFmtId="4" fontId="43" fillId="72" borderId="20" applyNumberFormat="0" applyProtection="0">
      <alignment vertical="center"/>
    </xf>
    <xf numFmtId="4" fontId="43" fillId="72" borderId="20" applyNumberFormat="0" applyProtection="0">
      <alignment vertical="center"/>
    </xf>
    <xf numFmtId="4" fontId="43" fillId="101" borderId="20" applyNumberFormat="0" applyProtection="0">
      <alignment horizontal="right" vertical="center"/>
    </xf>
    <xf numFmtId="0" fontId="4" fillId="68" borderId="20" applyNumberFormat="0" applyProtection="0">
      <alignment horizontal="left" vertical="top" indent="1"/>
    </xf>
    <xf numFmtId="4" fontId="38" fillId="59" borderId="20" applyNumberFormat="0" applyProtection="0">
      <alignment horizontal="righ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4" fillId="55" borderId="20" applyNumberFormat="0" applyProtection="0">
      <alignment horizontal="left" vertical="top"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91" fillId="101" borderId="20" applyNumberFormat="0" applyProtection="0">
      <alignment horizontal="right" vertical="center"/>
    </xf>
    <xf numFmtId="4" fontId="38" fillId="64"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96" borderId="20" applyNumberFormat="0" applyProtection="0">
      <alignment horizontal="right" vertical="center"/>
    </xf>
    <xf numFmtId="4" fontId="43" fillId="95"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9" fillId="54"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36" fillId="54" borderId="20" applyNumberFormat="0" applyProtection="0">
      <alignment vertical="center"/>
    </xf>
    <xf numFmtId="4" fontId="38" fillId="54" borderId="20" applyNumberFormat="0" applyProtection="0">
      <alignment horizontal="left" vertical="center" indent="1"/>
    </xf>
    <xf numFmtId="0" fontId="43" fillId="72" borderId="20" applyNumberFormat="0" applyProtection="0">
      <alignment horizontal="left" vertical="top" indent="1"/>
    </xf>
    <xf numFmtId="0" fontId="4" fillId="69" borderId="20" applyNumberFormat="0" applyProtection="0">
      <alignment horizontal="left" vertical="top" indent="1"/>
    </xf>
    <xf numFmtId="4" fontId="39" fillId="82" borderId="20" applyNumberFormat="0" applyProtection="0">
      <alignment vertical="center"/>
    </xf>
    <xf numFmtId="4" fontId="91" fillId="100" borderId="34" applyNumberFormat="0" applyProtection="0">
      <alignment horizontal="right" vertical="center"/>
    </xf>
    <xf numFmtId="4" fontId="43" fillId="90" borderId="20" applyNumberFormat="0" applyProtection="0">
      <alignment horizontal="right" vertical="center"/>
    </xf>
    <xf numFmtId="4" fontId="43" fillId="58" borderId="34" applyNumberFormat="0" applyProtection="0">
      <alignment horizontal="right" vertical="center"/>
    </xf>
    <xf numFmtId="0" fontId="4" fillId="84" borderId="34" applyNumberFormat="0" applyProtection="0">
      <alignment horizontal="left" vertical="center" indent="1"/>
    </xf>
    <xf numFmtId="4" fontId="43" fillId="54" borderId="34" applyNumberFormat="0" applyProtection="0">
      <alignment horizontal="left" vertical="center" indent="1"/>
    </xf>
    <xf numFmtId="0" fontId="43" fillId="68" borderId="20" applyNumberFormat="0" applyProtection="0">
      <alignment horizontal="left" vertical="top" indent="1"/>
    </xf>
    <xf numFmtId="4" fontId="43" fillId="61" borderId="34" applyNumberFormat="0" applyProtection="0">
      <alignment horizontal="right" vertical="center"/>
    </xf>
    <xf numFmtId="0" fontId="25" fillId="102" borderId="20" applyNumberFormat="0" applyProtection="0">
      <alignment horizontal="left" vertical="top" indent="1"/>
    </xf>
    <xf numFmtId="0" fontId="25" fillId="102" borderId="20" applyNumberFormat="0" applyProtection="0">
      <alignment horizontal="left" vertical="top" indent="1"/>
    </xf>
    <xf numFmtId="0" fontId="4" fillId="4" borderId="34" applyNumberFormat="0" applyProtection="0">
      <alignment horizontal="left" vertical="center" indent="1"/>
    </xf>
    <xf numFmtId="0" fontId="4" fillId="66" borderId="20" applyNumberFormat="0" applyProtection="0">
      <alignment horizontal="left" vertical="center" indent="1"/>
    </xf>
    <xf numFmtId="0" fontId="4" fillId="84" borderId="34" applyNumberFormat="0" applyProtection="0">
      <alignment horizontal="left" vertical="center" indent="1"/>
    </xf>
    <xf numFmtId="4" fontId="43" fillId="0" borderId="20" applyNumberFormat="0" applyProtection="0">
      <alignment horizontal="right" vertical="center"/>
    </xf>
    <xf numFmtId="0" fontId="4" fillId="0" borderId="34" applyNumberFormat="0" applyProtection="0">
      <alignment horizontal="left" vertical="center" indent="1"/>
    </xf>
    <xf numFmtId="0" fontId="4" fillId="0" borderId="34" applyNumberFormat="0" applyProtection="0">
      <alignment horizontal="left" vertical="center" indent="1"/>
    </xf>
    <xf numFmtId="0" fontId="25" fillId="107" borderId="20" applyNumberFormat="0" applyProtection="0">
      <alignment horizontal="left" vertical="top" indent="1"/>
    </xf>
    <xf numFmtId="4" fontId="43" fillId="0" borderId="34" applyNumberFormat="0" applyProtection="0">
      <alignment horizontal="right" vertical="center"/>
    </xf>
    <xf numFmtId="4" fontId="43" fillId="102" borderId="20" applyNumberFormat="0" applyProtection="0">
      <alignment horizontal="left" vertical="center" indent="1"/>
    </xf>
    <xf numFmtId="0" fontId="4" fillId="69" borderId="20" applyNumberFormat="0" applyProtection="0">
      <alignment horizontal="left" vertical="top" indent="1"/>
    </xf>
    <xf numFmtId="0" fontId="43" fillId="72" borderId="20" applyNumberFormat="0" applyProtection="0">
      <alignment horizontal="left" vertical="top" indent="1"/>
    </xf>
    <xf numFmtId="0" fontId="4" fillId="4" borderId="34" applyNumberFormat="0" applyProtection="0">
      <alignment horizontal="left" vertical="center" indent="1"/>
    </xf>
    <xf numFmtId="0" fontId="4" fillId="106" borderId="34" applyNumberFormat="0" applyProtection="0">
      <alignment horizontal="left" vertical="center" indent="1"/>
    </xf>
    <xf numFmtId="4" fontId="39" fillId="82" borderId="20" applyNumberFormat="0" applyProtection="0">
      <alignment vertical="center"/>
    </xf>
    <xf numFmtId="49" fontId="95" fillId="110" borderId="84"/>
    <xf numFmtId="0" fontId="4" fillId="0" borderId="34" applyNumberFormat="0" applyProtection="0">
      <alignment horizontal="left" vertical="center" indent="1"/>
    </xf>
    <xf numFmtId="0" fontId="4" fillId="4" borderId="34" applyNumberFormat="0" applyProtection="0">
      <alignment horizontal="left" vertical="center" indent="1"/>
    </xf>
    <xf numFmtId="0" fontId="4" fillId="0" borderId="34" applyNumberFormat="0" applyProtection="0">
      <alignment horizontal="left" vertical="center" indent="1"/>
    </xf>
    <xf numFmtId="0" fontId="4" fillId="4" borderId="34" applyNumberFormat="0" applyProtection="0">
      <alignment horizontal="left" vertical="center" indent="1"/>
    </xf>
    <xf numFmtId="0" fontId="4" fillId="66" borderId="20" applyNumberFormat="0" applyProtection="0">
      <alignment horizontal="left" vertical="center" indent="1"/>
    </xf>
    <xf numFmtId="0" fontId="4" fillId="4"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107" borderId="20" applyNumberFormat="0" applyProtection="0">
      <alignment horizontal="left" vertical="top" indent="1"/>
    </xf>
    <xf numFmtId="0" fontId="4" fillId="69" borderId="20" applyNumberFormat="0" applyProtection="0">
      <alignment horizontal="left" vertical="top" indent="1"/>
    </xf>
    <xf numFmtId="4" fontId="43" fillId="94" borderId="20" applyNumberFormat="0" applyProtection="0">
      <alignment horizontal="right" vertical="center"/>
    </xf>
    <xf numFmtId="4" fontId="43" fillId="93" borderId="34" applyNumberFormat="0" applyProtection="0">
      <alignment horizontal="right" vertical="center"/>
    </xf>
    <xf numFmtId="4" fontId="43" fillId="91" borderId="34" applyNumberFormat="0" applyProtection="0">
      <alignment horizontal="right" vertical="center"/>
    </xf>
    <xf numFmtId="0" fontId="25" fillId="102"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85" borderId="20" applyNumberFormat="0" applyProtection="0">
      <alignment horizontal="right" vertical="center"/>
    </xf>
    <xf numFmtId="4" fontId="38" fillId="61" borderId="20" applyNumberFormat="0" applyProtection="0">
      <alignment horizontal="right" vertical="center"/>
    </xf>
    <xf numFmtId="0" fontId="4" fillId="55" borderId="20" applyNumberFormat="0" applyProtection="0">
      <alignment horizontal="left" vertical="top" indent="1"/>
    </xf>
    <xf numFmtId="4" fontId="43" fillId="85" borderId="20" applyNumberFormat="0" applyProtection="0">
      <alignment horizontal="right" vertical="center"/>
    </xf>
    <xf numFmtId="0" fontId="130" fillId="0" borderId="85" applyFill="0" applyBorder="0" applyProtection="0">
      <alignment horizontal="left" vertical="top"/>
    </xf>
    <xf numFmtId="0" fontId="4" fillId="4" borderId="34"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15" fillId="71" borderId="24" applyBorder="0"/>
    <xf numFmtId="0" fontId="4" fillId="0" borderId="34" applyNumberFormat="0" applyProtection="0">
      <alignment horizontal="left" vertical="center" indent="1"/>
    </xf>
    <xf numFmtId="0" fontId="25" fillId="102" borderId="20" applyNumberFormat="0" applyProtection="0">
      <alignment horizontal="left" vertical="top" indent="1"/>
    </xf>
    <xf numFmtId="4" fontId="43" fillId="100" borderId="89"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4" fontId="43" fillId="72" borderId="34" applyNumberFormat="0" applyProtection="0">
      <alignment horizontal="left" vertical="center" indent="1"/>
    </xf>
    <xf numFmtId="4" fontId="43" fillId="72"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4" fontId="91" fillId="101" borderId="20" applyNumberFormat="0" applyProtection="0">
      <alignment horizontal="right" vertical="center"/>
    </xf>
    <xf numFmtId="0" fontId="39" fillId="54" borderId="20" applyNumberFormat="0" applyProtection="0">
      <alignment horizontal="left" vertical="top" indent="1"/>
    </xf>
    <xf numFmtId="0" fontId="43" fillId="72" borderId="20" applyNumberFormat="0" applyProtection="0">
      <alignment horizontal="left" vertical="top" indent="1"/>
    </xf>
    <xf numFmtId="4" fontId="88" fillId="108" borderId="20" applyNumberFormat="0" applyProtection="0">
      <alignment vertical="center"/>
    </xf>
    <xf numFmtId="4" fontId="91" fillId="101" borderId="20" applyNumberFormat="0" applyProtection="0">
      <alignment horizontal="right" vertical="center"/>
    </xf>
    <xf numFmtId="4" fontId="38" fillId="69" borderId="20" applyNumberFormat="0" applyProtection="0">
      <alignment horizontal="right" vertical="center"/>
    </xf>
    <xf numFmtId="0" fontId="4" fillId="68" borderId="20" applyNumberFormat="0" applyProtection="0">
      <alignment horizontal="left" vertical="top" indent="1"/>
    </xf>
    <xf numFmtId="4" fontId="39" fillId="54" borderId="20" applyNumberFormat="0" applyProtection="0">
      <alignment horizontal="left" vertical="center" indent="1"/>
    </xf>
    <xf numFmtId="4" fontId="43" fillId="89" borderId="20" applyNumberFormat="0" applyProtection="0">
      <alignment horizontal="right" vertical="center"/>
    </xf>
    <xf numFmtId="4" fontId="43" fillId="0" borderId="34" applyNumberFormat="0" applyProtection="0">
      <alignment horizontal="righ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4" fontId="43" fillId="85" borderId="20" applyNumberFormat="0" applyProtection="0">
      <alignment horizontal="right" vertical="center"/>
    </xf>
    <xf numFmtId="0" fontId="4" fillId="68" borderId="20" applyNumberFormat="0" applyProtection="0">
      <alignment horizontal="left" vertical="center" indent="1"/>
    </xf>
    <xf numFmtId="4" fontId="43" fillId="0" borderId="20" applyNumberFormat="0" applyProtection="0">
      <alignment horizontal="right" vertical="center"/>
    </xf>
    <xf numFmtId="4" fontId="38" fillId="69" borderId="20" applyNumberFormat="0" applyProtection="0">
      <alignment vertical="center"/>
    </xf>
    <xf numFmtId="0" fontId="4" fillId="84" borderId="34" applyNumberFormat="0" applyProtection="0">
      <alignment horizontal="left" vertical="center" indent="1"/>
    </xf>
    <xf numFmtId="0" fontId="25" fillId="107" borderId="20" applyNumberFormat="0" applyProtection="0">
      <alignment horizontal="left" vertical="top" indent="1"/>
    </xf>
    <xf numFmtId="0" fontId="4" fillId="66" borderId="20" applyNumberFormat="0" applyProtection="0">
      <alignment horizontal="left" vertical="top" indent="1"/>
    </xf>
    <xf numFmtId="4" fontId="49" fillId="69" borderId="20" applyNumberFormat="0" applyProtection="0">
      <alignment horizontal="right" vertical="center"/>
    </xf>
    <xf numFmtId="4" fontId="48" fillId="68" borderId="25" applyNumberFormat="0" applyProtection="0">
      <alignment horizontal="left" vertical="center" indent="1"/>
    </xf>
    <xf numFmtId="4" fontId="38" fillId="58" borderId="20" applyNumberFormat="0" applyProtection="0">
      <alignment horizontal="right" vertical="center"/>
    </xf>
    <xf numFmtId="4" fontId="38" fillId="60" borderId="20" applyNumberFormat="0" applyProtection="0">
      <alignment horizontal="right" vertical="center"/>
    </xf>
    <xf numFmtId="4" fontId="36" fillId="66" borderId="20" applyNumberFormat="0" applyProtection="0">
      <alignment horizontal="left" vertical="center" indent="1"/>
    </xf>
    <xf numFmtId="4" fontId="44" fillId="69" borderId="20" applyNumberFormat="0" applyProtection="0">
      <alignment horizontal="right" vertical="center"/>
    </xf>
    <xf numFmtId="4" fontId="38" fillId="69" borderId="20" applyNumberFormat="0" applyProtection="0">
      <alignment horizontal="right" vertical="center"/>
    </xf>
    <xf numFmtId="4" fontId="36" fillId="66" borderId="25" applyNumberFormat="0" applyProtection="0">
      <alignment horizontal="left" vertical="center" indent="1"/>
    </xf>
    <xf numFmtId="4" fontId="44" fillId="69" borderId="20" applyNumberFormat="0" applyProtection="0">
      <alignment vertical="center"/>
    </xf>
    <xf numFmtId="4" fontId="38" fillId="69" borderId="20" applyNumberFormat="0" applyProtection="0">
      <alignment vertical="center"/>
    </xf>
    <xf numFmtId="0" fontId="15" fillId="71" borderId="24" applyBorder="0"/>
    <xf numFmtId="0" fontId="4" fillId="68"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3" fillId="72" borderId="20" applyNumberFormat="0" applyProtection="0">
      <alignment horizontal="left" vertical="top" indent="1"/>
    </xf>
    <xf numFmtId="4" fontId="38" fillId="69" borderId="20" applyNumberFormat="0" applyProtection="0">
      <alignment horizontal="right" vertical="center"/>
    </xf>
    <xf numFmtId="4" fontId="38" fillId="66" borderId="20" applyNumberFormat="0" applyProtection="0">
      <alignment horizontal="right" vertical="center"/>
    </xf>
    <xf numFmtId="4" fontId="85" fillId="72" borderId="20" applyNumberFormat="0" applyProtection="0">
      <alignment vertical="center"/>
    </xf>
    <xf numFmtId="4" fontId="38" fillId="62" borderId="20" applyNumberFormat="0" applyProtection="0">
      <alignment horizontal="right" vertical="center"/>
    </xf>
    <xf numFmtId="4" fontId="38" fillId="64" borderId="20" applyNumberFormat="0" applyProtection="0">
      <alignment horizontal="right" vertical="center"/>
    </xf>
    <xf numFmtId="4" fontId="38" fillId="63" borderId="20" applyNumberFormat="0" applyProtection="0">
      <alignment horizontal="right" vertical="center"/>
    </xf>
    <xf numFmtId="0" fontId="25" fillId="102" borderId="20" applyNumberFormat="0" applyProtection="0">
      <alignment horizontal="left" vertical="top" indent="1"/>
    </xf>
    <xf numFmtId="4" fontId="38" fillId="59"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8" fillId="54" borderId="20" applyNumberFormat="0" applyProtection="0">
      <alignment horizontal="left" vertical="center" indent="1"/>
    </xf>
    <xf numFmtId="4" fontId="36" fillId="54" borderId="20" applyNumberFormat="0" applyProtection="0">
      <alignment vertical="center"/>
    </xf>
    <xf numFmtId="4" fontId="43" fillId="97" borderId="34" applyNumberFormat="0" applyProtection="0">
      <alignment horizontal="right" vertical="center"/>
    </xf>
    <xf numFmtId="0" fontId="39" fillId="54" borderId="20" applyNumberFormat="0" applyProtection="0">
      <alignment horizontal="left" vertical="top" indent="1"/>
    </xf>
    <xf numFmtId="0" fontId="4" fillId="0" borderId="34" applyNumberFormat="0" applyProtection="0">
      <alignment horizontal="left" vertical="center" indent="1"/>
    </xf>
    <xf numFmtId="0" fontId="4" fillId="69" borderId="20" applyNumberFormat="0" applyProtection="0">
      <alignment horizontal="left" vertical="top" indent="1"/>
    </xf>
    <xf numFmtId="4" fontId="43" fillId="88" borderId="20" applyNumberFormat="0" applyProtection="0">
      <alignment horizontal="right" vertical="center"/>
    </xf>
    <xf numFmtId="0" fontId="4" fillId="106" borderId="34" applyNumberFormat="0" applyProtection="0">
      <alignment horizontal="left" vertical="center" indent="1"/>
    </xf>
    <xf numFmtId="4" fontId="43" fillId="92" borderId="20" applyNumberFormat="0" applyProtection="0">
      <alignment horizontal="right" vertical="center"/>
    </xf>
    <xf numFmtId="4" fontId="43" fillId="93" borderId="34" applyNumberFormat="0" applyProtection="0">
      <alignment horizontal="right" vertical="center"/>
    </xf>
    <xf numFmtId="0" fontId="25" fillId="101" borderId="20" applyNumberFormat="0" applyProtection="0">
      <alignment horizontal="left" vertical="top" indent="1"/>
    </xf>
    <xf numFmtId="0" fontId="4" fillId="68" borderId="20" applyNumberFormat="0" applyProtection="0">
      <alignment horizontal="left" vertical="center" indent="1"/>
    </xf>
    <xf numFmtId="4" fontId="39" fillId="54" borderId="20" applyNumberFormat="0" applyProtection="0">
      <alignment horizontal="left" vertical="center" indent="1"/>
    </xf>
    <xf numFmtId="0" fontId="4" fillId="84" borderId="34"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36" fillId="66" borderId="20" applyNumberFormat="0" applyProtection="0">
      <alignment horizontal="left" vertical="center" indent="1"/>
    </xf>
    <xf numFmtId="4" fontId="38" fillId="66" borderId="20" applyNumberFormat="0" applyProtection="0">
      <alignment horizontal="right" vertical="center"/>
    </xf>
    <xf numFmtId="4" fontId="49" fillId="69"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72" borderId="34" applyNumberFormat="0" applyProtection="0">
      <alignment vertical="center"/>
    </xf>
    <xf numFmtId="4" fontId="43" fillId="100" borderId="34" applyNumberFormat="0" applyProtection="0">
      <alignment horizontal="left" vertical="center" indent="1"/>
    </xf>
    <xf numFmtId="0" fontId="4" fillId="55" borderId="20" applyNumberFormat="0" applyProtection="0">
      <alignment horizontal="left" vertical="center" indent="1"/>
    </xf>
    <xf numFmtId="4" fontId="43" fillId="54" borderId="34" applyNumberFormat="0" applyProtection="0">
      <alignment vertical="center"/>
    </xf>
    <xf numFmtId="0" fontId="25" fillId="48" borderId="87" applyNumberFormat="0" applyFont="0" applyAlignment="0" applyProtection="0"/>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54" borderId="87" applyNumberFormat="0" applyProtection="0">
      <alignment horizontal="left" vertical="center" indent="1"/>
    </xf>
    <xf numFmtId="4" fontId="25" fillId="83" borderId="87" applyNumberFormat="0" applyProtection="0">
      <alignment horizontal="left" vertical="center" indent="1"/>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4" fontId="25" fillId="0" borderId="87" applyNumberFormat="0" applyProtection="0">
      <alignment horizontal="right" vertic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38" fillId="54" borderId="20" applyNumberFormat="0" applyProtection="0">
      <alignment horizontal="left" vertical="center" indent="1"/>
    </xf>
    <xf numFmtId="4" fontId="25" fillId="83" borderId="87" applyNumberFormat="0" applyProtection="0">
      <alignment horizontal="left" vertical="center" indent="1"/>
    </xf>
    <xf numFmtId="0" fontId="124" fillId="104" borderId="91" applyNumberFormat="0" applyAlignment="0" applyProtection="0"/>
    <xf numFmtId="0" fontId="124" fillId="104" borderId="91" applyNumberFormat="0" applyAlignment="0" applyProtection="0"/>
    <xf numFmtId="0" fontId="138" fillId="116" borderId="91" applyNumberFormat="0" applyAlignment="0" applyProtection="0"/>
    <xf numFmtId="0" fontId="138" fillId="116" borderId="91" applyNumberFormat="0" applyAlignment="0" applyProtection="0"/>
    <xf numFmtId="0" fontId="43" fillId="108" borderId="92" applyNumberFormat="0" applyFont="0" applyAlignment="0" applyProtection="0"/>
    <xf numFmtId="0" fontId="43" fillId="108" borderId="92" applyNumberFormat="0" applyFont="0" applyAlignment="0" applyProtection="0"/>
    <xf numFmtId="0" fontId="39" fillId="0" borderId="93" applyNumberFormat="0" applyFill="0" applyAlignment="0" applyProtection="0"/>
    <xf numFmtId="0" fontId="39" fillId="0" borderId="93" applyNumberFormat="0" applyFill="0" applyAlignment="0" applyProtection="0"/>
    <xf numFmtId="0" fontId="43" fillId="108" borderId="92" applyNumberFormat="0" applyFont="0" applyAlignment="0" applyProtection="0"/>
    <xf numFmtId="0" fontId="43" fillId="108" borderId="92" applyNumberFormat="0" applyFont="0" applyAlignment="0" applyProtection="0"/>
    <xf numFmtId="0" fontId="138" fillId="116" borderId="91" applyNumberFormat="0" applyAlignment="0" applyProtection="0"/>
    <xf numFmtId="0" fontId="138" fillId="116" borderId="91" applyNumberFormat="0" applyAlignment="0" applyProtection="0"/>
    <xf numFmtId="0" fontId="124" fillId="104" borderId="91" applyNumberFormat="0" applyAlignment="0" applyProtection="0"/>
    <xf numFmtId="0" fontId="124" fillId="104" borderId="91" applyNumberFormat="0" applyAlignment="0" applyProtection="0"/>
    <xf numFmtId="0" fontId="39" fillId="0" borderId="93" applyNumberFormat="0" applyFill="0" applyAlignment="0" applyProtection="0"/>
    <xf numFmtId="0" fontId="39" fillId="0" borderId="93" applyNumberFormat="0" applyFill="0" applyAlignment="0" applyProtection="0"/>
    <xf numFmtId="4" fontId="48" fillId="68" borderId="25" applyNumberFormat="0" applyProtection="0">
      <alignment horizontal="left" vertical="center" indent="1"/>
    </xf>
    <xf numFmtId="4" fontId="91" fillId="100" borderId="34" applyNumberFormat="0" applyProtection="0">
      <alignment horizontal="right" vertical="center"/>
    </xf>
    <xf numFmtId="4" fontId="49" fillId="69" borderId="20" applyNumberFormat="0" applyProtection="0">
      <alignment horizontal="right" vertical="center"/>
    </xf>
    <xf numFmtId="49" fontId="95" fillId="110" borderId="84"/>
    <xf numFmtId="0" fontId="4" fillId="69" borderId="20" applyNumberFormat="0" applyProtection="0">
      <alignment horizontal="left" vertical="center" indent="1"/>
    </xf>
    <xf numFmtId="0" fontId="93" fillId="67" borderId="84">
      <protection locked="0"/>
    </xf>
    <xf numFmtId="0" fontId="25" fillId="102" borderId="20" applyNumberFormat="0" applyProtection="0">
      <alignment horizontal="left" vertical="top" indent="1"/>
    </xf>
    <xf numFmtId="4" fontId="38" fillId="69" borderId="20" applyNumberFormat="0" applyProtection="0">
      <alignment vertical="center"/>
    </xf>
    <xf numFmtId="0" fontId="4" fillId="69" borderId="20" applyNumberFormat="0" applyProtection="0">
      <alignment horizontal="left" vertical="center" indent="1"/>
    </xf>
    <xf numFmtId="0" fontId="4" fillId="68" borderId="20" applyNumberFormat="0" applyProtection="0">
      <alignment horizontal="left" vertical="center" indent="1"/>
    </xf>
    <xf numFmtId="0" fontId="25" fillId="101" borderId="20" applyNumberFormat="0" applyProtection="0">
      <alignment horizontal="left" vertical="top" indent="1"/>
    </xf>
    <xf numFmtId="4" fontId="116" fillId="54" borderId="20" applyNumberFormat="0" applyProtection="0">
      <alignment vertical="center"/>
    </xf>
    <xf numFmtId="0" fontId="4" fillId="4" borderId="34" applyNumberFormat="0" applyProtection="0">
      <alignment horizontal="left" vertical="center" indent="1"/>
    </xf>
    <xf numFmtId="0" fontId="4" fillId="69" borderId="20" applyNumberFormat="0" applyProtection="0">
      <alignment horizontal="left" vertical="top" indent="1"/>
    </xf>
    <xf numFmtId="0" fontId="25" fillId="102" borderId="20" applyNumberFormat="0" applyProtection="0">
      <alignment horizontal="left" vertical="top" indent="1"/>
    </xf>
    <xf numFmtId="4" fontId="43" fillId="103" borderId="34" applyNumberFormat="0" applyProtection="0">
      <alignment horizontal="left" vertical="center" indent="1"/>
    </xf>
    <xf numFmtId="0" fontId="4" fillId="68" borderId="20" applyNumberFormat="0" applyProtection="0">
      <alignment horizontal="left" vertical="center" indent="1"/>
    </xf>
    <xf numFmtId="0" fontId="4" fillId="84"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87" borderId="20" applyNumberFormat="0" applyProtection="0">
      <alignment horizontal="right" vertical="center"/>
    </xf>
    <xf numFmtId="0" fontId="4" fillId="84" borderId="34" applyNumberFormat="0" applyProtection="0">
      <alignment horizontal="left" vertical="center" indent="1"/>
    </xf>
    <xf numFmtId="0" fontId="25" fillId="101" borderId="20" applyNumberFormat="0" applyProtection="0">
      <alignment horizontal="left" vertical="top" indent="1"/>
    </xf>
    <xf numFmtId="4" fontId="38" fillId="63" borderId="20" applyNumberFormat="0" applyProtection="0">
      <alignment horizontal="right" vertical="center"/>
    </xf>
    <xf numFmtId="0" fontId="4" fillId="0" borderId="34" applyNumberFormat="0" applyProtection="0">
      <alignment horizontal="left" vertical="center" indent="1"/>
    </xf>
    <xf numFmtId="0" fontId="4" fillId="8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43" fillId="68" borderId="20" applyNumberFormat="0" applyProtection="0">
      <alignment horizontal="left" vertical="top" indent="1"/>
    </xf>
    <xf numFmtId="0" fontId="4" fillId="55" borderId="20" applyNumberFormat="0" applyProtection="0">
      <alignment horizontal="left" vertical="top" indent="1"/>
    </xf>
    <xf numFmtId="0" fontId="4" fillId="0" borderId="34" applyNumberFormat="0" applyProtection="0">
      <alignment horizontal="left" vertical="center" indent="1"/>
    </xf>
    <xf numFmtId="4" fontId="43" fillId="72"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4" borderId="34" applyNumberFormat="0" applyProtection="0">
      <alignment horizontal="left" vertical="center" indent="1"/>
    </xf>
    <xf numFmtId="4" fontId="85" fillId="54" borderId="34" applyNumberFormat="0" applyProtection="0">
      <alignment vertical="center"/>
    </xf>
    <xf numFmtId="0" fontId="25" fillId="101" borderId="20" applyNumberFormat="0" applyProtection="0">
      <alignment horizontal="left" vertical="top" indent="1"/>
    </xf>
    <xf numFmtId="0" fontId="93" fillId="67" borderId="84">
      <protection locked="0"/>
    </xf>
    <xf numFmtId="0" fontId="4" fillId="55" borderId="20" applyNumberFormat="0" applyProtection="0">
      <alignment horizontal="left" vertical="top" indent="1"/>
    </xf>
    <xf numFmtId="0" fontId="4" fillId="55" borderId="20" applyNumberFormat="0" applyProtection="0">
      <alignment horizontal="left" vertical="top" indent="1"/>
    </xf>
    <xf numFmtId="4" fontId="48" fillId="68" borderId="25" applyNumberFormat="0" applyProtection="0">
      <alignment horizontal="left" vertical="center" indent="1"/>
    </xf>
    <xf numFmtId="4" fontId="43" fillId="0" borderId="34" applyNumberFormat="0" applyProtection="0">
      <alignment horizontal="right" vertical="center"/>
    </xf>
    <xf numFmtId="4" fontId="43" fillId="0" borderId="34" applyNumberFormat="0" applyProtection="0">
      <alignment horizontal="right" vertical="center"/>
    </xf>
    <xf numFmtId="4" fontId="43" fillId="72" borderId="34" applyNumberFormat="0" applyProtection="0">
      <alignment horizontal="left" vertical="center" indent="1"/>
    </xf>
    <xf numFmtId="0" fontId="88" fillId="108"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72" borderId="34" applyNumberFormat="0" applyProtection="0">
      <alignment vertical="center"/>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69" borderId="20" applyNumberFormat="0" applyProtection="0">
      <alignment horizontal="left" vertical="center" indent="1"/>
    </xf>
    <xf numFmtId="0" fontId="4" fillId="84" borderId="34" applyNumberFormat="0" applyProtection="0">
      <alignment horizontal="left" vertical="center"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2"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71" borderId="20" applyNumberFormat="0" applyProtection="0">
      <alignment horizontal="left" vertical="top" indent="1"/>
    </xf>
    <xf numFmtId="4" fontId="43" fillId="100" borderId="34" applyNumberFormat="0" applyProtection="0">
      <alignment horizontal="left" vertical="center" indent="1"/>
    </xf>
    <xf numFmtId="4" fontId="43" fillId="63" borderId="34" applyNumberFormat="0" applyProtection="0">
      <alignment horizontal="right" vertical="center"/>
    </xf>
    <xf numFmtId="4" fontId="43" fillId="93" borderId="34" applyNumberFormat="0" applyProtection="0">
      <alignment horizontal="right" vertical="center"/>
    </xf>
    <xf numFmtId="4" fontId="43" fillId="56" borderId="34" applyNumberFormat="0" applyProtection="0">
      <alignment horizontal="right" vertical="center"/>
    </xf>
    <xf numFmtId="4" fontId="38" fillId="57" borderId="20" applyNumberFormat="0" applyProtection="0">
      <alignment horizontal="right" vertical="center"/>
    </xf>
    <xf numFmtId="4" fontId="43" fillId="64" borderId="34" applyNumberFormat="0" applyProtection="0">
      <alignment horizontal="right" vertical="center"/>
    </xf>
    <xf numFmtId="0" fontId="25" fillId="101" borderId="20" applyNumberFormat="0" applyProtection="0">
      <alignment horizontal="left" vertical="top" indent="1"/>
    </xf>
    <xf numFmtId="4" fontId="43" fillId="102" borderId="20" applyNumberFormat="0" applyProtection="0">
      <alignment horizontal="left" vertical="center" indent="1"/>
    </xf>
    <xf numFmtId="4" fontId="43" fillId="101" borderId="20" applyNumberFormat="0" applyProtection="0">
      <alignment horizontal="right" vertical="center"/>
    </xf>
    <xf numFmtId="0" fontId="4" fillId="84" borderId="34" applyNumberFormat="0" applyProtection="0">
      <alignment horizontal="left" vertical="center" indent="1"/>
    </xf>
    <xf numFmtId="4" fontId="43" fillId="85" borderId="20" applyNumberFormat="0" applyProtection="0">
      <alignment horizontal="right" vertical="center"/>
    </xf>
    <xf numFmtId="4" fontId="38" fillId="60"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0" fontId="4" fillId="103" borderId="34" applyNumberFormat="0" applyProtection="0">
      <alignment horizontal="left" vertical="center" indent="1"/>
    </xf>
    <xf numFmtId="0" fontId="4" fillId="106" borderId="34" applyNumberFormat="0" applyProtection="0">
      <alignment horizontal="left" vertical="center" indent="1"/>
    </xf>
    <xf numFmtId="0" fontId="25" fillId="71" borderId="20" applyNumberFormat="0" applyProtection="0">
      <alignment horizontal="left" vertical="top" indent="1"/>
    </xf>
    <xf numFmtId="0" fontId="25" fillId="102"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3" fillId="72" borderId="20" applyNumberFormat="0" applyProtection="0">
      <alignment horizontal="left" vertical="top" indent="1"/>
    </xf>
    <xf numFmtId="0" fontId="25" fillId="102" borderId="20" applyNumberFormat="0" applyProtection="0">
      <alignment horizontal="left" vertical="top" indent="1"/>
    </xf>
    <xf numFmtId="0" fontId="4" fillId="84" borderId="34" applyNumberFormat="0" applyProtection="0">
      <alignment horizontal="left" vertical="center" indent="1"/>
    </xf>
    <xf numFmtId="0" fontId="4" fillId="4" borderId="34" applyNumberFormat="0" applyProtection="0">
      <alignment horizontal="left" vertical="center" indent="1"/>
    </xf>
    <xf numFmtId="0" fontId="88" fillId="108" borderId="20" applyNumberFormat="0" applyProtection="0">
      <alignment horizontal="left" vertical="top" indent="1"/>
    </xf>
    <xf numFmtId="4" fontId="43" fillId="72" borderId="34" applyNumberFormat="0" applyProtection="0">
      <alignment horizontal="left" vertical="center" indent="1"/>
    </xf>
    <xf numFmtId="4" fontId="44" fillId="69" borderId="20" applyNumberFormat="0" applyProtection="0">
      <alignment vertical="center"/>
    </xf>
    <xf numFmtId="4" fontId="38" fillId="61" borderId="20" applyNumberFormat="0" applyProtection="0">
      <alignment horizontal="right" vertical="center"/>
    </xf>
    <xf numFmtId="4" fontId="39" fillId="82" borderId="20" applyNumberFormat="0" applyProtection="0">
      <alignment vertical="center"/>
    </xf>
    <xf numFmtId="0" fontId="25" fillId="71" borderId="20" applyNumberFormat="0" applyProtection="0">
      <alignment horizontal="left" vertical="top" indent="1"/>
    </xf>
    <xf numFmtId="4" fontId="43" fillId="100" borderId="34"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4" fontId="43" fillId="94" borderId="20" applyNumberFormat="0" applyProtection="0">
      <alignment horizontal="right" vertical="center"/>
    </xf>
    <xf numFmtId="0" fontId="4" fillId="69" borderId="20" applyNumberFormat="0" applyProtection="0">
      <alignment horizontal="left" vertical="center" indent="1"/>
    </xf>
    <xf numFmtId="4" fontId="91" fillId="101" borderId="20" applyNumberFormat="0" applyProtection="0">
      <alignment horizontal="right" vertical="center"/>
    </xf>
    <xf numFmtId="4" fontId="43" fillId="72" borderId="34"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4" fontId="39" fillId="82" borderId="20" applyNumberFormat="0" applyProtection="0">
      <alignmen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0" fontId="4" fillId="55"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4" fontId="43" fillId="102"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9" fontId="95" fillId="110" borderId="84"/>
    <xf numFmtId="0" fontId="25" fillId="101" borderId="20" applyNumberFormat="0" applyProtection="0">
      <alignment horizontal="left" vertical="top" indent="1"/>
    </xf>
    <xf numFmtId="0" fontId="25" fillId="101" borderId="20" applyNumberFormat="0" applyProtection="0">
      <alignment horizontal="left" vertical="top" indent="1"/>
    </xf>
    <xf numFmtId="0" fontId="43" fillId="68" borderId="20" applyNumberFormat="0" applyProtection="0">
      <alignment horizontal="left" vertical="top" indent="1"/>
    </xf>
    <xf numFmtId="4" fontId="43" fillId="101" borderId="20" applyNumberFormat="0" applyProtection="0">
      <alignment horizontal="right" vertical="center"/>
    </xf>
    <xf numFmtId="4" fontId="43" fillId="101" borderId="20" applyNumberFormat="0" applyProtection="0">
      <alignment horizontal="right" vertical="center"/>
    </xf>
    <xf numFmtId="4" fontId="38" fillId="66" borderId="20" applyNumberFormat="0" applyProtection="0">
      <alignment horizontal="right" vertical="center"/>
    </xf>
    <xf numFmtId="0" fontId="4" fillId="69" borderId="20" applyNumberFormat="0" applyProtection="0">
      <alignment horizontal="left" vertical="top" indent="1"/>
    </xf>
    <xf numFmtId="0" fontId="4" fillId="106" borderId="34" applyNumberFormat="0" applyProtection="0">
      <alignment horizontal="left" vertical="center" indent="1"/>
    </xf>
    <xf numFmtId="0" fontId="4" fillId="69" borderId="20" applyNumberFormat="0" applyProtection="0">
      <alignment horizontal="left" vertical="top" indent="1"/>
    </xf>
    <xf numFmtId="0" fontId="39" fillId="54" borderId="20" applyNumberFormat="0" applyProtection="0">
      <alignment horizontal="left" vertical="top" indent="1"/>
    </xf>
    <xf numFmtId="4" fontId="38" fillId="57" borderId="20" applyNumberFormat="0" applyProtection="0">
      <alignment horizontal="right" vertical="center"/>
    </xf>
    <xf numFmtId="4" fontId="36" fillId="54" borderId="20" applyNumberFormat="0" applyProtection="0">
      <alignment vertical="center"/>
    </xf>
    <xf numFmtId="0" fontId="4" fillId="106" borderId="34" applyNumberFormat="0" applyProtection="0">
      <alignment horizontal="left" vertical="center" indent="1"/>
    </xf>
    <xf numFmtId="4" fontId="85" fillId="54" borderId="34" applyNumberFormat="0" applyProtection="0">
      <alignment vertical="center"/>
    </xf>
    <xf numFmtId="4" fontId="36" fillId="66" borderId="25" applyNumberFormat="0" applyProtection="0">
      <alignment horizontal="left" vertical="center" indent="1"/>
    </xf>
    <xf numFmtId="4" fontId="44" fillId="69" borderId="20" applyNumberFormat="0" applyProtection="0">
      <alignment horizontal="right" vertical="center"/>
    </xf>
    <xf numFmtId="0" fontId="4" fillId="69" borderId="20" applyNumberFormat="0" applyProtection="0">
      <alignment horizontal="left" vertical="top" indent="1"/>
    </xf>
    <xf numFmtId="0" fontId="4" fillId="55" borderId="20" applyNumberFormat="0" applyProtection="0">
      <alignment horizontal="left" vertical="top" indent="1"/>
    </xf>
    <xf numFmtId="0" fontId="25" fillId="101" borderId="20" applyNumberFormat="0" applyProtection="0">
      <alignment horizontal="left" vertical="top" indent="1"/>
    </xf>
    <xf numFmtId="4" fontId="43" fillId="72" borderId="20" applyNumberFormat="0" applyProtection="0">
      <alignment vertical="center"/>
    </xf>
    <xf numFmtId="0" fontId="4" fillId="68" borderId="20" applyNumberFormat="0" applyProtection="0">
      <alignment horizontal="left" vertical="center" indent="1"/>
    </xf>
    <xf numFmtId="4" fontId="43" fillId="96" borderId="20" applyNumberFormat="0" applyProtection="0">
      <alignment horizontal="right" vertical="center"/>
    </xf>
    <xf numFmtId="4" fontId="43" fillId="96" borderId="20" applyNumberFormat="0" applyProtection="0">
      <alignment horizontal="right" vertical="center"/>
    </xf>
    <xf numFmtId="4" fontId="43" fillId="92" borderId="20" applyNumberFormat="0" applyProtection="0">
      <alignment horizontal="right" vertical="center"/>
    </xf>
    <xf numFmtId="0" fontId="43" fillId="72" borderId="20" applyNumberFormat="0" applyProtection="0">
      <alignment horizontal="left" vertical="top" indent="1"/>
    </xf>
    <xf numFmtId="0" fontId="4" fillId="68" borderId="20" applyNumberFormat="0" applyProtection="0">
      <alignment horizontal="left" vertical="center" indent="1"/>
    </xf>
    <xf numFmtId="4" fontId="88" fillId="108" borderId="20" applyNumberFormat="0" applyProtection="0">
      <alignment vertical="center"/>
    </xf>
    <xf numFmtId="0" fontId="4" fillId="69" borderId="20" applyNumberFormat="0" applyProtection="0">
      <alignment horizontal="left" vertical="top" indent="1"/>
    </xf>
    <xf numFmtId="4" fontId="85" fillId="72" borderId="20" applyNumberFormat="0" applyProtection="0">
      <alignment vertical="center"/>
    </xf>
    <xf numFmtId="0" fontId="93" fillId="67" borderId="84">
      <protection locked="0"/>
    </xf>
    <xf numFmtId="0" fontId="4" fillId="84" borderId="34" applyNumberFormat="0" applyProtection="0">
      <alignment horizontal="left" vertical="center" indent="1"/>
    </xf>
    <xf numFmtId="0" fontId="43" fillId="68" borderId="20" applyNumberFormat="0" applyProtection="0">
      <alignment horizontal="left" vertical="top" indent="1"/>
    </xf>
    <xf numFmtId="0" fontId="88" fillId="102"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44" fillId="69" borderId="20" applyNumberFormat="0" applyProtection="0">
      <alignment horizontal="right" vertical="center"/>
    </xf>
    <xf numFmtId="4" fontId="85" fillId="100" borderId="34" applyNumberFormat="0" applyProtection="0">
      <alignment horizontal="right" vertical="center"/>
    </xf>
    <xf numFmtId="4" fontId="43" fillId="0" borderId="34" applyNumberFormat="0" applyProtection="0">
      <alignment horizontal="right" vertical="center"/>
    </xf>
    <xf numFmtId="4" fontId="43" fillId="0" borderId="20" applyNumberFormat="0" applyProtection="0">
      <alignment horizontal="right" vertical="center"/>
    </xf>
    <xf numFmtId="4" fontId="43" fillId="0" borderId="34" applyNumberFormat="0" applyProtection="0">
      <alignment horizontal="right" vertical="center"/>
    </xf>
    <xf numFmtId="4" fontId="43" fillId="0" borderId="34" applyNumberFormat="0" applyProtection="0">
      <alignment horizontal="right" vertical="center"/>
    </xf>
    <xf numFmtId="4" fontId="38" fillId="69" borderId="20" applyNumberFormat="0" applyProtection="0">
      <alignment horizontal="right" vertical="center"/>
    </xf>
    <xf numFmtId="0" fontId="43" fillId="72" borderId="20" applyNumberFormat="0" applyProtection="0">
      <alignment horizontal="left" vertical="top" indent="1"/>
    </xf>
    <xf numFmtId="4" fontId="43" fillId="72" borderId="34" applyNumberFormat="0" applyProtection="0">
      <alignment horizontal="left" vertical="center" indent="1"/>
    </xf>
    <xf numFmtId="4" fontId="36" fillId="66" borderId="25" applyNumberFormat="0" applyProtection="0">
      <alignment horizontal="left" vertical="center"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44" fillId="69" borderId="20" applyNumberFormat="0" applyProtection="0">
      <alignment vertical="center"/>
    </xf>
    <xf numFmtId="4" fontId="85" fillId="72" borderId="34" applyNumberFormat="0" applyProtection="0">
      <alignment vertical="center"/>
    </xf>
    <xf numFmtId="4" fontId="38" fillId="69" borderId="20" applyNumberFormat="0" applyProtection="0">
      <alignment vertical="center"/>
    </xf>
    <xf numFmtId="4" fontId="43" fillId="72" borderId="34" applyNumberFormat="0" applyProtection="0">
      <alignment vertical="center"/>
    </xf>
    <xf numFmtId="4" fontId="43" fillId="72" borderId="20" applyNumberFormat="0" applyProtection="0">
      <alignment vertical="center"/>
    </xf>
    <xf numFmtId="4" fontId="88" fillId="108" borderId="20" applyNumberFormat="0" applyProtection="0">
      <alignment vertical="center"/>
    </xf>
    <xf numFmtId="4" fontId="43" fillId="72" borderId="34" applyNumberFormat="0" applyProtection="0">
      <alignmen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4" fillId="66" borderId="20"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55" borderId="20"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4" fontId="43" fillId="88" borderId="20" applyNumberFormat="0" applyProtection="0">
      <alignment horizontal="right" vertical="center"/>
    </xf>
    <xf numFmtId="4" fontId="43" fillId="56" borderId="34" applyNumberFormat="0" applyProtection="0">
      <alignment horizontal="right" vertical="center"/>
    </xf>
    <xf numFmtId="4" fontId="43" fillId="58" borderId="34" applyNumberFormat="0" applyProtection="0">
      <alignment horizontal="right" vertical="center"/>
    </xf>
    <xf numFmtId="0" fontId="4" fillId="84" borderId="34" applyNumberFormat="0" applyProtection="0">
      <alignment horizontal="left" vertical="center" indent="1"/>
    </xf>
    <xf numFmtId="0" fontId="87" fillId="82" borderId="20" applyNumberFormat="0" applyProtection="0">
      <alignment horizontal="left" vertical="top" indent="1"/>
    </xf>
    <xf numFmtId="4" fontId="43" fillId="54" borderId="34" applyNumberFormat="0" applyProtection="0">
      <alignment horizontal="left" vertical="center" indent="1"/>
    </xf>
    <xf numFmtId="4" fontId="43" fillId="54" borderId="34" applyNumberFormat="0" applyProtection="0">
      <alignment horizontal="left" vertical="center" indent="1"/>
    </xf>
    <xf numFmtId="0" fontId="4" fillId="84" borderId="34" applyNumberFormat="0" applyProtection="0">
      <alignment horizontal="left" vertical="center" indent="1"/>
    </xf>
    <xf numFmtId="4" fontId="38" fillId="57" borderId="20" applyNumberFormat="0" applyProtection="0">
      <alignment horizontal="right" vertical="center"/>
    </xf>
    <xf numFmtId="0" fontId="43" fillId="68" borderId="20" applyNumberFormat="0" applyProtection="0">
      <alignment horizontal="left" vertical="top" indent="1"/>
    </xf>
    <xf numFmtId="0" fontId="4" fillId="84" borderId="34" applyNumberFormat="0" applyProtection="0">
      <alignment horizontal="left" vertical="center" indent="1"/>
    </xf>
    <xf numFmtId="0" fontId="4" fillId="0" borderId="34" applyNumberFormat="0" applyProtection="0">
      <alignment horizontal="left" vertical="center" indent="1"/>
    </xf>
    <xf numFmtId="4" fontId="43" fillId="90" borderId="20" applyNumberFormat="0" applyProtection="0">
      <alignment horizontal="right" vertical="center"/>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66" borderId="20" applyNumberFormat="0" applyProtection="0">
      <alignment horizontal="left" vertical="center" indent="1"/>
    </xf>
    <xf numFmtId="4" fontId="43" fillId="57" borderId="34" applyNumberFormat="0" applyProtection="0">
      <alignment horizontal="right" vertical="center"/>
    </xf>
    <xf numFmtId="0" fontId="4" fillId="66" borderId="20" applyNumberFormat="0" applyProtection="0">
      <alignment horizontal="left" vertical="top" indent="1"/>
    </xf>
    <xf numFmtId="4" fontId="39" fillId="82" borderId="20" applyNumberFormat="0" applyProtection="0">
      <alignmen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85" fillId="72" borderId="20" applyNumberFormat="0" applyProtection="0">
      <alignment vertical="center"/>
    </xf>
    <xf numFmtId="0" fontId="4" fillId="69" borderId="20" applyNumberFormat="0" applyProtection="0">
      <alignment horizontal="left" vertical="top" indent="1"/>
    </xf>
    <xf numFmtId="4" fontId="116" fillId="54" borderId="20" applyNumberFormat="0" applyProtection="0">
      <alignment vertical="center"/>
    </xf>
    <xf numFmtId="4" fontId="38" fillId="56" borderId="20" applyNumberFormat="0" applyProtection="0">
      <alignment horizontal="right" vertical="center"/>
    </xf>
    <xf numFmtId="0" fontId="4" fillId="55" borderId="20" applyNumberFormat="0" applyProtection="0">
      <alignment horizontal="left" vertical="center" indent="1"/>
    </xf>
    <xf numFmtId="0" fontId="4" fillId="69" borderId="20" applyNumberFormat="0" applyProtection="0">
      <alignment horizontal="left" vertical="top" indent="1"/>
    </xf>
    <xf numFmtId="4" fontId="37"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43" fillId="85" borderId="20" applyNumberFormat="0" applyProtection="0">
      <alignment horizontal="right" vertical="center"/>
    </xf>
    <xf numFmtId="4" fontId="43" fillId="57" borderId="34" applyNumberFormat="0" applyProtection="0">
      <alignment horizontal="right" vertical="center"/>
    </xf>
    <xf numFmtId="4" fontId="36" fillId="54" borderId="20" applyNumberFormat="0" applyProtection="0">
      <alignment vertical="center"/>
    </xf>
    <xf numFmtId="4" fontId="39" fillId="54" borderId="20" applyNumberFormat="0" applyProtection="0">
      <alignment horizontal="left" vertical="center" indent="1"/>
    </xf>
    <xf numFmtId="4" fontId="43" fillId="54" borderId="34" applyNumberFormat="0" applyProtection="0">
      <alignment horizontal="left" vertical="center" indent="1"/>
    </xf>
    <xf numFmtId="0" fontId="138" fillId="116" borderId="91" applyNumberFormat="0" applyAlignment="0" applyProtection="0"/>
    <xf numFmtId="0" fontId="138" fillId="116" borderId="91" applyNumberFormat="0" applyAlignment="0" applyProtection="0"/>
    <xf numFmtId="0" fontId="39" fillId="54" borderId="20" applyNumberFormat="0" applyProtection="0">
      <alignment horizontal="left" vertical="top" indent="1"/>
    </xf>
    <xf numFmtId="4" fontId="43" fillId="88" borderId="20" applyNumberFormat="0" applyProtection="0">
      <alignment horizontal="right" vertical="center"/>
    </xf>
    <xf numFmtId="4" fontId="43" fillId="61" borderId="34" applyNumberFormat="0" applyProtection="0">
      <alignment horizontal="right" vertical="center"/>
    </xf>
    <xf numFmtId="4" fontId="43" fillId="94" borderId="20" applyNumberFormat="0" applyProtection="0">
      <alignment horizontal="right" vertical="center"/>
    </xf>
    <xf numFmtId="4" fontId="43" fillId="102" borderId="20" applyNumberFormat="0" applyProtection="0">
      <alignment horizontal="right" vertical="center"/>
    </xf>
    <xf numFmtId="0" fontId="4" fillId="69" borderId="20" applyNumberFormat="0" applyProtection="0">
      <alignment horizontal="left" vertical="top" indent="1"/>
    </xf>
    <xf numFmtId="0" fontId="4" fillId="106" borderId="34" applyNumberFormat="0" applyProtection="0">
      <alignment horizontal="left" vertical="center" indent="1"/>
    </xf>
    <xf numFmtId="4" fontId="43" fillId="87" borderId="20" applyNumberFormat="0" applyProtection="0">
      <alignment horizontal="right" vertical="center"/>
    </xf>
    <xf numFmtId="0" fontId="4" fillId="55" borderId="20" applyNumberFormat="0" applyProtection="0">
      <alignment horizontal="left" vertical="top" indent="1"/>
    </xf>
    <xf numFmtId="4" fontId="91" fillId="101" borderId="20" applyNumberFormat="0" applyProtection="0">
      <alignment horizontal="righ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103" borderId="34" applyNumberFormat="0" applyProtection="0">
      <alignment horizontal="left" vertical="center" indent="1"/>
    </xf>
    <xf numFmtId="0" fontId="4" fillId="106" borderId="34" applyNumberFormat="0" applyProtection="0">
      <alignment horizontal="left" vertical="center" indent="1"/>
    </xf>
    <xf numFmtId="0" fontId="25" fillId="71" borderId="20" applyNumberFormat="0" applyProtection="0">
      <alignment horizontal="left" vertical="top" indent="1"/>
    </xf>
    <xf numFmtId="4" fontId="85" fillId="101" borderId="20" applyNumberFormat="0" applyProtection="0">
      <alignment horizontal="right" vertical="center"/>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25" fillId="102" borderId="20" applyNumberFormat="0" applyProtection="0">
      <alignment horizontal="left" vertical="top" indent="1"/>
    </xf>
    <xf numFmtId="4" fontId="43" fillId="102" borderId="20" applyNumberFormat="0" applyProtection="0">
      <alignment horizontal="left" vertical="center" indent="1"/>
    </xf>
    <xf numFmtId="0" fontId="39" fillId="54" borderId="20" applyNumberFormat="0" applyProtection="0">
      <alignment horizontal="left" vertical="top" indent="1"/>
    </xf>
    <xf numFmtId="0" fontId="4" fillId="69" borderId="20" applyNumberFormat="0" applyProtection="0">
      <alignment horizontal="left" vertical="top" indent="1"/>
    </xf>
    <xf numFmtId="0" fontId="25" fillId="107"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4" fontId="38" fillId="69" borderId="20" applyNumberFormat="0" applyProtection="0">
      <alignment vertical="center"/>
    </xf>
    <xf numFmtId="4" fontId="43" fillId="102" borderId="20" applyNumberFormat="0" applyProtection="0">
      <alignment horizontal="left" vertical="center" indent="1"/>
    </xf>
    <xf numFmtId="4" fontId="43" fillId="72" borderId="34" applyNumberFormat="0" applyProtection="0">
      <alignment vertical="center"/>
    </xf>
    <xf numFmtId="4" fontId="85" fillId="72" borderId="34" applyNumberFormat="0" applyProtection="0">
      <alignment vertical="center"/>
    </xf>
    <xf numFmtId="4" fontId="43" fillId="72" borderId="34" applyNumberFormat="0" applyProtection="0">
      <alignment horizontal="left" vertical="center" indent="1"/>
    </xf>
    <xf numFmtId="4" fontId="43" fillId="0" borderId="20" applyNumberFormat="0" applyProtection="0">
      <alignment horizontal="left" vertical="center" indent="1"/>
    </xf>
    <xf numFmtId="4" fontId="43" fillId="0" borderId="20" applyNumberFormat="0" applyProtection="0">
      <alignment horizontal="left" vertical="center" indent="1"/>
    </xf>
    <xf numFmtId="0" fontId="4" fillId="0" borderId="34" applyNumberFormat="0" applyProtection="0">
      <alignment horizontal="left" vertical="center" indent="1"/>
    </xf>
    <xf numFmtId="4" fontId="43" fillId="72"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39" fillId="82" borderId="20" applyNumberFormat="0" applyProtection="0">
      <alignment vertical="center"/>
    </xf>
    <xf numFmtId="4" fontId="49" fillId="69" borderId="20" applyNumberFormat="0" applyProtection="0">
      <alignment horizontal="right" vertical="center"/>
    </xf>
    <xf numFmtId="4" fontId="48" fillId="68" borderId="25" applyNumberFormat="0" applyProtection="0">
      <alignment horizontal="left" vertical="center" indent="1"/>
    </xf>
    <xf numFmtId="4" fontId="43" fillId="102" borderId="20" applyNumberFormat="0" applyProtection="0">
      <alignment horizontal="left" vertical="center" indent="1"/>
    </xf>
    <xf numFmtId="0" fontId="4" fillId="55" borderId="20" applyNumberFormat="0" applyProtection="0">
      <alignment horizontal="left" vertical="top" indent="1"/>
    </xf>
    <xf numFmtId="0" fontId="43" fillId="68" borderId="20" applyNumberFormat="0" applyProtection="0">
      <alignment horizontal="left" vertical="top" indent="1"/>
    </xf>
    <xf numFmtId="4" fontId="36" fillId="66" borderId="20" applyNumberFormat="0" applyProtection="0">
      <alignment horizontal="left" vertical="center" indent="1"/>
    </xf>
    <xf numFmtId="4" fontId="44" fillId="69"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101"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center" indent="1"/>
    </xf>
    <xf numFmtId="4" fontId="43" fillId="100" borderId="89" applyNumberFormat="0" applyProtection="0">
      <alignment horizontal="left" vertical="center" indent="1"/>
    </xf>
    <xf numFmtId="4" fontId="38" fillId="64" borderId="20" applyNumberFormat="0" applyProtection="0">
      <alignment horizontal="right" vertical="center"/>
    </xf>
    <xf numFmtId="4" fontId="38" fillId="63" borderId="20" applyNumberFormat="0" applyProtection="0">
      <alignment horizontal="right" vertical="center"/>
    </xf>
    <xf numFmtId="4" fontId="38" fillId="59" borderId="20" applyNumberFormat="0" applyProtection="0">
      <alignment horizontal="right" vertical="center"/>
    </xf>
    <xf numFmtId="4" fontId="38" fillId="6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38" fillId="57" borderId="20" applyNumberFormat="0" applyProtection="0">
      <alignment horizontal="right" vertical="center"/>
    </xf>
    <xf numFmtId="4" fontId="38" fillId="56" borderId="20" applyNumberFormat="0" applyProtection="0">
      <alignment horizontal="right" vertical="center"/>
    </xf>
    <xf numFmtId="4" fontId="36" fillId="54" borderId="20" applyNumberFormat="0" applyProtection="0">
      <alignment vertical="center"/>
    </xf>
    <xf numFmtId="0" fontId="4" fillId="4" borderId="34"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4" borderId="34" applyNumberFormat="0" applyProtection="0">
      <alignment horizontal="left" vertical="center" indent="1"/>
    </xf>
    <xf numFmtId="4" fontId="43" fillId="95" borderId="20" applyNumberFormat="0" applyProtection="0">
      <alignment horizontal="right" vertical="center"/>
    </xf>
    <xf numFmtId="0" fontId="4" fillId="106" borderId="34" applyNumberFormat="0" applyProtection="0">
      <alignment horizontal="left" vertical="center" indent="1"/>
    </xf>
    <xf numFmtId="4" fontId="43" fillId="95" borderId="20" applyNumberFormat="0" applyProtection="0">
      <alignment horizontal="right" vertical="center"/>
    </xf>
    <xf numFmtId="0" fontId="4" fillId="4" borderId="34" applyNumberFormat="0" applyProtection="0">
      <alignment horizontal="left" vertical="center" indent="1"/>
    </xf>
    <xf numFmtId="0" fontId="25" fillId="107" borderId="20" applyNumberFormat="0" applyProtection="0">
      <alignment horizontal="left" vertical="top" indent="1"/>
    </xf>
    <xf numFmtId="4" fontId="43" fillId="63" borderId="34" applyNumberFormat="0" applyProtection="0">
      <alignment horizontal="right" vertical="center"/>
    </xf>
    <xf numFmtId="0" fontId="25" fillId="102" borderId="20" applyNumberFormat="0" applyProtection="0">
      <alignment horizontal="left" vertical="top" indent="1"/>
    </xf>
    <xf numFmtId="4" fontId="38" fillId="69" borderId="20" applyNumberFormat="0" applyProtection="0">
      <alignment vertical="center"/>
    </xf>
    <xf numFmtId="0" fontId="25" fillId="102" borderId="20" applyNumberFormat="0" applyProtection="0">
      <alignment horizontal="left" vertical="top" indent="1"/>
    </xf>
    <xf numFmtId="4" fontId="36" fillId="66" borderId="20" applyNumberFormat="0" applyProtection="0">
      <alignment horizontal="left" vertical="center" indent="1"/>
    </xf>
    <xf numFmtId="0" fontId="4" fillId="69" borderId="20"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69" borderId="20" applyNumberFormat="0" applyProtection="0">
      <alignment horizontal="left" vertical="top" indent="1"/>
    </xf>
    <xf numFmtId="0" fontId="124" fillId="104" borderId="91" applyNumberFormat="0" applyAlignment="0" applyProtection="0"/>
    <xf numFmtId="4" fontId="43" fillId="101" borderId="20" applyNumberFormat="0" applyProtection="0">
      <alignment horizontal="right" vertical="center"/>
    </xf>
    <xf numFmtId="4" fontId="39" fillId="54" borderId="20" applyNumberFormat="0" applyProtection="0">
      <alignment horizontal="left" vertical="center" indent="1"/>
    </xf>
    <xf numFmtId="0" fontId="4" fillId="106" borderId="34" applyNumberFormat="0" applyProtection="0">
      <alignment horizontal="left" vertical="center" indent="1"/>
    </xf>
    <xf numFmtId="0" fontId="4" fillId="84" borderId="34" applyNumberFormat="0" applyProtection="0">
      <alignment horizontal="left" vertical="center" indent="1"/>
    </xf>
    <xf numFmtId="0" fontId="39" fillId="54" borderId="20" applyNumberFormat="0" applyProtection="0">
      <alignment horizontal="left" vertical="top" indent="1"/>
    </xf>
    <xf numFmtId="4" fontId="85" fillId="72" borderId="20" applyNumberFormat="0" applyProtection="0">
      <alignment vertical="center"/>
    </xf>
    <xf numFmtId="4" fontId="116" fillId="54" borderId="20" applyNumberFormat="0" applyProtection="0">
      <alignment vertical="center"/>
    </xf>
    <xf numFmtId="0" fontId="4" fillId="84" borderId="34" applyNumberFormat="0" applyProtection="0">
      <alignment horizontal="left" vertical="center" indent="1"/>
    </xf>
    <xf numFmtId="4" fontId="91" fillId="101" borderId="20" applyNumberFormat="0" applyProtection="0">
      <alignment horizontal="right" vertical="center"/>
    </xf>
    <xf numFmtId="0" fontId="4" fillId="84" borderId="34" applyNumberFormat="0" applyProtection="0">
      <alignment horizontal="left" vertical="center" indent="1"/>
    </xf>
    <xf numFmtId="4" fontId="116" fillId="54" borderId="20" applyNumberFormat="0" applyProtection="0">
      <alignment vertical="center"/>
    </xf>
    <xf numFmtId="4" fontId="39" fillId="54" borderId="20" applyNumberFormat="0" applyProtection="0">
      <alignment horizontal="left" vertical="center" indent="1"/>
    </xf>
    <xf numFmtId="4" fontId="38" fillId="66" borderId="20" applyNumberFormat="0" applyProtection="0">
      <alignment horizontal="right" vertical="center"/>
    </xf>
    <xf numFmtId="0" fontId="4" fillId="68" borderId="20" applyNumberFormat="0" applyProtection="0">
      <alignment horizontal="left" vertical="top" indent="1"/>
    </xf>
    <xf numFmtId="4" fontId="43" fillId="102" borderId="20" applyNumberFormat="0" applyProtection="0">
      <alignment horizontal="right" vertical="center"/>
    </xf>
    <xf numFmtId="0" fontId="25" fillId="102" borderId="20" applyNumberFormat="0" applyProtection="0">
      <alignment horizontal="left" vertical="top" indent="1"/>
    </xf>
    <xf numFmtId="0" fontId="4" fillId="66" borderId="20" applyNumberFormat="0" applyProtection="0">
      <alignment horizontal="left" vertical="top" indent="1"/>
    </xf>
    <xf numFmtId="4" fontId="43" fillId="54" borderId="34" applyNumberFormat="0" applyProtection="0">
      <alignment vertical="center"/>
    </xf>
    <xf numFmtId="0" fontId="4" fillId="69" borderId="20" applyNumberFormat="0" applyProtection="0">
      <alignment horizontal="left" vertical="center" indent="1"/>
    </xf>
    <xf numFmtId="0" fontId="4" fillId="84" borderId="34" applyNumberFormat="0" applyProtection="0">
      <alignment horizontal="left" vertical="center" indent="1"/>
    </xf>
    <xf numFmtId="0" fontId="4" fillId="106" borderId="34" applyNumberFormat="0" applyProtection="0">
      <alignment horizontal="left" vertical="center" indent="1"/>
    </xf>
    <xf numFmtId="0" fontId="4" fillId="69" borderId="20" applyNumberFormat="0" applyProtection="0">
      <alignment horizontal="left" vertical="top" indent="1"/>
    </xf>
    <xf numFmtId="4" fontId="85" fillId="101" borderId="20" applyNumberFormat="0" applyProtection="0">
      <alignment horizontal="right" vertical="center"/>
    </xf>
    <xf numFmtId="0" fontId="4" fillId="68" borderId="20" applyNumberFormat="0" applyProtection="0">
      <alignment horizontal="left" vertical="center" indent="1"/>
    </xf>
    <xf numFmtId="0" fontId="25" fillId="101" borderId="20" applyNumberFormat="0" applyProtection="0">
      <alignment horizontal="left" vertical="top" indent="1"/>
    </xf>
    <xf numFmtId="0" fontId="4" fillId="55" borderId="20" applyNumberFormat="0" applyProtection="0">
      <alignment horizontal="left" vertical="top" indent="1"/>
    </xf>
    <xf numFmtId="4" fontId="43" fillId="102" borderId="20" applyNumberFormat="0" applyProtection="0">
      <alignment horizontal="right" vertical="center"/>
    </xf>
    <xf numFmtId="0" fontId="4" fillId="106" borderId="34" applyNumberFormat="0" applyProtection="0">
      <alignment horizontal="left" vertical="center" indent="1"/>
    </xf>
    <xf numFmtId="0" fontId="4" fillId="106" borderId="34" applyNumberFormat="0" applyProtection="0">
      <alignment horizontal="left" vertical="center" indent="1"/>
    </xf>
    <xf numFmtId="4" fontId="85" fillId="72" borderId="20" applyNumberFormat="0" applyProtection="0">
      <alignment vertical="center"/>
    </xf>
    <xf numFmtId="0" fontId="39" fillId="54"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4" fontId="43" fillId="100" borderId="89" applyNumberFormat="0" applyProtection="0">
      <alignment horizontal="left" vertical="center" indent="1"/>
    </xf>
    <xf numFmtId="4" fontId="38" fillId="62" borderId="20" applyNumberFormat="0" applyProtection="0">
      <alignment horizontal="right" vertical="center"/>
    </xf>
    <xf numFmtId="4" fontId="116" fillId="54" borderId="20" applyNumberFormat="0" applyProtection="0">
      <alignment vertical="center"/>
    </xf>
    <xf numFmtId="4" fontId="43" fillId="103" borderId="34" applyNumberFormat="0" applyProtection="0">
      <alignment horizontal="left" vertical="center" indent="1"/>
    </xf>
    <xf numFmtId="4" fontId="43" fillId="103" borderId="34" applyNumberFormat="0" applyProtection="0">
      <alignment horizontal="left" vertical="center" indent="1"/>
    </xf>
    <xf numFmtId="0" fontId="4" fillId="103" borderId="34" applyNumberFormat="0" applyProtection="0">
      <alignment horizontal="left" vertical="center" indent="1"/>
    </xf>
    <xf numFmtId="4" fontId="91" fillId="100" borderId="34" applyNumberFormat="0" applyProtection="0">
      <alignment horizontal="right" vertical="center"/>
    </xf>
    <xf numFmtId="4" fontId="39" fillId="99" borderId="34" applyNumberFormat="0" applyProtection="0">
      <alignment horizontal="left" vertical="center" indent="1"/>
    </xf>
    <xf numFmtId="4" fontId="43" fillId="100" borderId="89" applyNumberFormat="0" applyProtection="0">
      <alignment horizontal="left" vertical="center" indent="1"/>
    </xf>
    <xf numFmtId="4" fontId="49" fillId="69" borderId="20" applyNumberFormat="0" applyProtection="0">
      <alignment horizontal="right" vertical="center"/>
    </xf>
    <xf numFmtId="4" fontId="43" fillId="103" borderId="34" applyNumberFormat="0" applyProtection="0">
      <alignment horizontal="left" vertical="center" indent="1"/>
    </xf>
    <xf numFmtId="4" fontId="43" fillId="54" borderId="34" applyNumberFormat="0" applyProtection="0">
      <alignment horizontal="left" vertical="center" indent="1"/>
    </xf>
    <xf numFmtId="4" fontId="43" fillId="100" borderId="89" applyNumberFormat="0" applyProtection="0">
      <alignment horizontal="left" vertical="center" indent="1"/>
    </xf>
    <xf numFmtId="4" fontId="49" fillId="69" borderId="20" applyNumberFormat="0" applyProtection="0">
      <alignment horizontal="right" vertical="center"/>
    </xf>
    <xf numFmtId="4" fontId="43" fillId="97" borderId="34" applyNumberFormat="0" applyProtection="0">
      <alignment horizontal="right" vertical="center"/>
    </xf>
    <xf numFmtId="4" fontId="43" fillId="96" borderId="20" applyNumberFormat="0" applyProtection="0">
      <alignment horizontal="right" vertical="center"/>
    </xf>
    <xf numFmtId="4" fontId="43" fillId="97" borderId="34"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left" vertical="center"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68" borderId="20" applyNumberFormat="0" applyProtection="0">
      <alignment horizontal="left" vertical="top" indent="1"/>
    </xf>
    <xf numFmtId="4" fontId="48" fillId="68" borderId="25"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36" fillId="66"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102"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39" fillId="54" borderId="20" applyNumberFormat="0" applyProtection="0">
      <alignment horizontal="left" vertical="center" indent="1"/>
    </xf>
    <xf numFmtId="4" fontId="85" fillId="72" borderId="20" applyNumberFormat="0" applyProtection="0">
      <alignment vertical="center"/>
    </xf>
    <xf numFmtId="0" fontId="4" fillId="55" borderId="20" applyNumberFormat="0" applyProtection="0">
      <alignment horizontal="left" vertical="top" indent="1"/>
    </xf>
    <xf numFmtId="4" fontId="43" fillId="72" borderId="20" applyNumberFormat="0" applyProtection="0">
      <alignment vertical="center"/>
    </xf>
    <xf numFmtId="0" fontId="4" fillId="55" borderId="20" applyNumberFormat="0" applyProtection="0">
      <alignment horizontal="left" vertical="center" indent="1"/>
    </xf>
    <xf numFmtId="4" fontId="85" fillId="101"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49" fontId="95" fillId="110" borderId="84"/>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top" indent="1"/>
    </xf>
    <xf numFmtId="4" fontId="85" fillId="101" borderId="20" applyNumberFormat="0" applyProtection="0">
      <alignment horizontal="right" vertical="center"/>
    </xf>
    <xf numFmtId="0" fontId="4" fillId="69" borderId="20" applyNumberFormat="0" applyProtection="0">
      <alignment horizontal="left" vertical="top" indent="1"/>
    </xf>
    <xf numFmtId="0" fontId="4" fillId="55" borderId="20" applyNumberFormat="0" applyProtection="0">
      <alignment horizontal="left" vertical="top" indent="1"/>
    </xf>
    <xf numFmtId="4" fontId="43" fillId="0" borderId="20" applyNumberFormat="0" applyProtection="0">
      <alignment horizontal="right" vertical="center"/>
    </xf>
    <xf numFmtId="0" fontId="4" fillId="4" borderId="34" applyNumberFormat="0" applyProtection="0">
      <alignment horizontal="left" vertical="center" indent="1"/>
    </xf>
    <xf numFmtId="0" fontId="4" fillId="66" borderId="20" applyNumberFormat="0" applyProtection="0">
      <alignment horizontal="left" vertical="top" indent="1"/>
    </xf>
    <xf numFmtId="4" fontId="43" fillId="72" borderId="20" applyNumberFormat="0" applyProtection="0">
      <alignment vertical="center"/>
    </xf>
    <xf numFmtId="4" fontId="43" fillId="102" borderId="20" applyNumberFormat="0" applyProtection="0">
      <alignment horizontal="right" vertical="center"/>
    </xf>
    <xf numFmtId="0" fontId="4" fillId="68" borderId="20" applyNumberFormat="0" applyProtection="0">
      <alignment horizontal="left" vertical="top" indent="1"/>
    </xf>
    <xf numFmtId="4" fontId="43" fillId="72" borderId="34" applyNumberFormat="0" applyProtection="0">
      <alignment horizontal="left" vertical="center" indent="1"/>
    </xf>
    <xf numFmtId="0" fontId="39" fillId="54" borderId="20" applyNumberFormat="0" applyProtection="0">
      <alignment horizontal="left" vertical="top" indent="1"/>
    </xf>
    <xf numFmtId="4" fontId="43" fillId="101" borderId="20" applyNumberFormat="0" applyProtection="0">
      <alignment horizontal="right" vertical="center"/>
    </xf>
    <xf numFmtId="4" fontId="85" fillId="72" borderId="20" applyNumberFormat="0" applyProtection="0">
      <alignment vertical="center"/>
    </xf>
    <xf numFmtId="4" fontId="38" fillId="54" borderId="20" applyNumberFormat="0" applyProtection="0">
      <alignment horizontal="left" vertical="center" indent="1"/>
    </xf>
    <xf numFmtId="0" fontId="4" fillId="0" borderId="34" applyNumberFormat="0" applyProtection="0">
      <alignment horizontal="left" vertical="center" indent="1"/>
    </xf>
    <xf numFmtId="0" fontId="4" fillId="69" borderId="20" applyNumberFormat="0" applyProtection="0">
      <alignment horizontal="left" vertical="top" indent="1"/>
    </xf>
    <xf numFmtId="4" fontId="91" fillId="101" borderId="20" applyNumberFormat="0" applyProtection="0">
      <alignment horizontal="right" vertical="center"/>
    </xf>
    <xf numFmtId="4" fontId="39" fillId="82" borderId="20" applyNumberFormat="0" applyProtection="0">
      <alignment vertical="center"/>
    </xf>
    <xf numFmtId="4" fontId="116" fillId="54" borderId="20" applyNumberFormat="0" applyProtection="0">
      <alignment vertical="center"/>
    </xf>
    <xf numFmtId="0" fontId="4" fillId="69" borderId="20" applyNumberFormat="0" applyProtection="0">
      <alignment horizontal="left" vertical="top" indent="1"/>
    </xf>
    <xf numFmtId="0" fontId="4" fillId="55" borderId="20" applyNumberFormat="0" applyProtection="0">
      <alignment horizontal="left" vertical="center" indent="1"/>
    </xf>
    <xf numFmtId="0" fontId="39" fillId="54" borderId="20" applyNumberFormat="0" applyProtection="0">
      <alignment horizontal="left" vertical="top" indent="1"/>
    </xf>
    <xf numFmtId="4" fontId="85" fillId="72" borderId="20" applyNumberFormat="0" applyProtection="0">
      <alignment vertical="center"/>
    </xf>
    <xf numFmtId="0" fontId="4" fillId="69" borderId="20" applyNumberFormat="0" applyProtection="0">
      <alignment horizontal="left" vertical="center" indent="1"/>
    </xf>
    <xf numFmtId="0" fontId="39" fillId="54"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4" fontId="43" fillId="72" borderId="34" applyNumberFormat="0" applyProtection="0">
      <alignment horizontal="left" vertical="center" indent="1"/>
    </xf>
    <xf numFmtId="0" fontId="25" fillId="102" borderId="20" applyNumberFormat="0" applyProtection="0">
      <alignment horizontal="left" vertical="top" indent="1"/>
    </xf>
    <xf numFmtId="0" fontId="4" fillId="55" borderId="20" applyNumberFormat="0" applyProtection="0">
      <alignment horizontal="left" vertical="center" indent="1"/>
    </xf>
    <xf numFmtId="4" fontId="43" fillId="85" borderId="20" applyNumberFormat="0" applyProtection="0">
      <alignment horizontal="right" vertical="center"/>
    </xf>
    <xf numFmtId="0" fontId="4" fillId="84" borderId="34" applyNumberFormat="0" applyProtection="0">
      <alignment horizontal="left" vertical="center" indent="1"/>
    </xf>
    <xf numFmtId="0" fontId="4" fillId="55" borderId="20" applyNumberFormat="0" applyProtection="0">
      <alignment horizontal="left" vertical="top" indent="1"/>
    </xf>
    <xf numFmtId="4" fontId="43" fillId="95" borderId="20" applyNumberFormat="0" applyProtection="0">
      <alignment horizontal="right" vertical="center"/>
    </xf>
    <xf numFmtId="4" fontId="85" fillId="72" borderId="20" applyNumberFormat="0" applyProtection="0">
      <alignment vertical="center"/>
    </xf>
    <xf numFmtId="4" fontId="39" fillId="99" borderId="34" applyNumberFormat="0" applyProtection="0">
      <alignment horizontal="left" vertical="center" indent="1"/>
    </xf>
    <xf numFmtId="4" fontId="43" fillId="102" borderId="20" applyNumberFormat="0" applyProtection="0">
      <alignment horizontal="left" vertical="center" indent="1"/>
    </xf>
    <xf numFmtId="4" fontId="43" fillId="94" borderId="20" applyNumberFormat="0" applyProtection="0">
      <alignment horizontal="right" vertical="center"/>
    </xf>
    <xf numFmtId="4" fontId="38" fillId="62" borderId="20" applyNumberFormat="0" applyProtection="0">
      <alignment horizontal="right" vertical="center"/>
    </xf>
    <xf numFmtId="4" fontId="43" fillId="94" borderId="20" applyNumberFormat="0" applyProtection="0">
      <alignment horizontal="right" vertical="center"/>
    </xf>
    <xf numFmtId="4" fontId="116" fillId="54" borderId="20" applyNumberFormat="0" applyProtection="0">
      <alignment vertical="center"/>
    </xf>
    <xf numFmtId="4" fontId="116" fillId="54" borderId="20" applyNumberFormat="0" applyProtection="0">
      <alignment vertical="center"/>
    </xf>
    <xf numFmtId="4" fontId="38" fillId="64" borderId="20" applyNumberFormat="0" applyProtection="0">
      <alignment horizontal="right" vertical="center"/>
    </xf>
    <xf numFmtId="4" fontId="37" fillId="54" borderId="20" applyNumberFormat="0" applyProtection="0">
      <alignmen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4" fontId="43" fillId="100" borderId="89"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55" borderId="20" applyNumberFormat="0" applyProtection="0">
      <alignment horizontal="left" vertical="top" indent="1"/>
    </xf>
    <xf numFmtId="0" fontId="39" fillId="54" borderId="20" applyNumberFormat="0" applyProtection="0">
      <alignment horizontal="left" vertical="top" indent="1"/>
    </xf>
    <xf numFmtId="4" fontId="39" fillId="82" borderId="20" applyNumberFormat="0" applyProtection="0">
      <alignment vertical="center"/>
    </xf>
    <xf numFmtId="4" fontId="38" fillId="54" borderId="20" applyNumberFormat="0" applyProtection="0">
      <alignment horizontal="left" vertical="center" indent="1"/>
    </xf>
    <xf numFmtId="0" fontId="4" fillId="66" borderId="20" applyNumberFormat="0" applyProtection="0">
      <alignment horizontal="left" vertical="center" indent="1"/>
    </xf>
    <xf numFmtId="0" fontId="43" fillId="68" borderId="20" applyNumberFormat="0" applyProtection="0">
      <alignment horizontal="left" vertical="top" indent="1"/>
    </xf>
    <xf numFmtId="0" fontId="4" fillId="55" borderId="20" applyNumberFormat="0" applyProtection="0">
      <alignment horizontal="left" vertical="top" indent="1"/>
    </xf>
    <xf numFmtId="4" fontId="43" fillId="94" borderId="20" applyNumberFormat="0" applyProtection="0">
      <alignment horizontal="right" vertical="center"/>
    </xf>
    <xf numFmtId="0" fontId="25" fillId="102"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101"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4" fontId="43" fillId="102"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90" borderId="20" applyNumberFormat="0" applyProtection="0">
      <alignment horizontal="right" vertical="center"/>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0" borderId="34" applyNumberFormat="0" applyProtection="0">
      <alignment horizontal="left" vertical="center" indent="1"/>
    </xf>
    <xf numFmtId="4" fontId="43" fillId="0" borderId="20" applyNumberFormat="0" applyProtection="0">
      <alignment horizontal="right" vertical="center"/>
    </xf>
    <xf numFmtId="0" fontId="4" fillId="84" borderId="34" applyNumberFormat="0" applyProtection="0">
      <alignment horizontal="left" vertical="center"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4" fontId="43" fillId="103" borderId="34" applyNumberFormat="0" applyProtection="0">
      <alignment horizontal="left" vertical="center" indent="1"/>
    </xf>
    <xf numFmtId="4" fontId="43" fillId="88" borderId="20" applyNumberFormat="0" applyProtection="0">
      <alignment horizontal="right" vertical="center"/>
    </xf>
    <xf numFmtId="4" fontId="39" fillId="82" borderId="20" applyNumberFormat="0" applyProtection="0">
      <alignment vertical="center"/>
    </xf>
    <xf numFmtId="4" fontId="39" fillId="82" borderId="20" applyNumberFormat="0" applyProtection="0">
      <alignment vertical="center"/>
    </xf>
    <xf numFmtId="0" fontId="138" fillId="116" borderId="91" applyNumberFormat="0" applyAlignment="0" applyProtection="0"/>
    <xf numFmtId="4" fontId="43" fillId="93" borderId="34" applyNumberFormat="0" applyProtection="0">
      <alignment horizontal="right" vertical="center"/>
    </xf>
    <xf numFmtId="0" fontId="39" fillId="54" borderId="20" applyNumberFormat="0" applyProtection="0">
      <alignment horizontal="left" vertical="top" indent="1"/>
    </xf>
    <xf numFmtId="4" fontId="37" fillId="54" borderId="20" applyNumberFormat="0" applyProtection="0">
      <alignment vertical="center"/>
    </xf>
    <xf numFmtId="0" fontId="4" fillId="66" borderId="20" applyNumberFormat="0" applyProtection="0">
      <alignment horizontal="left" vertical="center" indent="1"/>
    </xf>
    <xf numFmtId="4" fontId="85" fillId="72" borderId="20" applyNumberFormat="0" applyProtection="0">
      <alignment vertical="center"/>
    </xf>
    <xf numFmtId="0" fontId="4" fillId="66" borderId="20" applyNumberFormat="0" applyProtection="0">
      <alignment horizontal="left" vertical="center" indent="1"/>
    </xf>
    <xf numFmtId="0" fontId="123" fillId="0" borderId="44" applyFill="0" applyProtection="0">
      <alignment horizontal="right"/>
    </xf>
    <xf numFmtId="0" fontId="124" fillId="104" borderId="91" applyNumberFormat="0" applyAlignment="0" applyProtection="0"/>
    <xf numFmtId="0" fontId="124" fillId="104" borderId="91" applyNumberFormat="0" applyAlignment="0" applyProtection="0"/>
    <xf numFmtId="0" fontId="4" fillId="0" borderId="34" applyNumberFormat="0" applyProtection="0">
      <alignment horizontal="left" vertical="center" indent="1"/>
    </xf>
    <xf numFmtId="4" fontId="43" fillId="72" borderId="20" applyNumberFormat="0" applyProtection="0">
      <alignment vertical="center"/>
    </xf>
    <xf numFmtId="4" fontId="44" fillId="69" borderId="20" applyNumberFormat="0" applyProtection="0">
      <alignment vertical="center"/>
    </xf>
    <xf numFmtId="0" fontId="43" fillId="68" borderId="20" applyNumberFormat="0" applyProtection="0">
      <alignment horizontal="left" vertical="top" indent="1"/>
    </xf>
    <xf numFmtId="49" fontId="95" fillId="110" borderId="84"/>
    <xf numFmtId="4" fontId="43" fillId="0" borderId="20" applyNumberFormat="0" applyProtection="0">
      <alignment horizontal="left" vertical="center" indent="1"/>
    </xf>
    <xf numFmtId="4" fontId="43" fillId="0" borderId="20"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0" fontId="4" fillId="0" borderId="34" applyNumberFormat="0" applyProtection="0">
      <alignment horizontal="left" vertical="center" indent="1"/>
    </xf>
    <xf numFmtId="4" fontId="43" fillId="0" borderId="20" applyNumberFormat="0" applyProtection="0">
      <alignment horizontal="right" vertical="center"/>
    </xf>
    <xf numFmtId="4" fontId="43" fillId="0" borderId="34" applyNumberFormat="0" applyProtection="0">
      <alignment horizontal="right" vertical="center"/>
    </xf>
    <xf numFmtId="4" fontId="43" fillId="72" borderId="34" applyNumberFormat="0" applyProtection="0">
      <alignment horizontal="left" vertical="center" indent="1"/>
    </xf>
    <xf numFmtId="0" fontId="88" fillId="108" borderId="20" applyNumberFormat="0" applyProtection="0">
      <alignment horizontal="left" vertical="top"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43" fillId="72" borderId="20" applyNumberFormat="0" applyProtection="0">
      <alignment horizontal="left" vertical="center" indent="1"/>
    </xf>
    <xf numFmtId="4" fontId="88" fillId="104" borderId="20" applyNumberFormat="0" applyProtection="0">
      <alignment horizontal="left" vertical="center" indent="1"/>
    </xf>
    <xf numFmtId="4" fontId="91" fillId="101" borderId="20" applyNumberFormat="0" applyProtection="0">
      <alignment horizontal="right" vertical="center"/>
    </xf>
    <xf numFmtId="0" fontId="4" fillId="66" borderId="20"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2"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4" fontId="91" fillId="101" borderId="20" applyNumberFormat="0" applyProtection="0">
      <alignment horizontal="right" vertical="center"/>
    </xf>
    <xf numFmtId="4" fontId="43" fillId="100" borderId="34" applyNumberFormat="0" applyProtection="0">
      <alignment horizontal="left" vertical="center" indent="1"/>
    </xf>
    <xf numFmtId="4" fontId="43" fillId="100" borderId="34"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4" fontId="43" fillId="100" borderId="34" applyNumberFormat="0" applyProtection="0">
      <alignment horizontal="left" vertical="center" indent="1"/>
    </xf>
    <xf numFmtId="0" fontId="4" fillId="68" borderId="20" applyNumberFormat="0" applyProtection="0">
      <alignment horizontal="left" vertical="top" indent="1"/>
    </xf>
    <xf numFmtId="0" fontId="4" fillId="84" borderId="34" applyNumberFormat="0" applyProtection="0">
      <alignment horizontal="left" vertical="center" indent="1"/>
    </xf>
    <xf numFmtId="4" fontId="38" fillId="59" borderId="20" applyNumberFormat="0" applyProtection="0">
      <alignment horizontal="right" vertical="center"/>
    </xf>
    <xf numFmtId="4" fontId="38" fillId="63" borderId="20" applyNumberFormat="0" applyProtection="0">
      <alignment horizontal="right" vertical="center"/>
    </xf>
    <xf numFmtId="4" fontId="43" fillId="64" borderId="34"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64" borderId="34" applyNumberFormat="0" applyProtection="0">
      <alignment horizontal="right" vertical="center"/>
    </xf>
    <xf numFmtId="4" fontId="43" fillId="92" borderId="20" applyNumberFormat="0" applyProtection="0">
      <alignment horizontal="right" vertical="center"/>
    </xf>
    <xf numFmtId="4" fontId="38" fillId="61" borderId="20" applyNumberFormat="0" applyProtection="0">
      <alignment horizontal="right" vertical="center"/>
    </xf>
    <xf numFmtId="4" fontId="43" fillId="91" borderId="34"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1" borderId="34"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43" fillId="57" borderId="34"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57" borderId="34" applyNumberFormat="0" applyProtection="0">
      <alignment horizontal="right" vertical="center"/>
    </xf>
    <xf numFmtId="0" fontId="4" fillId="68" borderId="20"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138" fillId="116" borderId="91" applyNumberFormat="0" applyAlignment="0" applyProtection="0"/>
    <xf numFmtId="0" fontId="138" fillId="116" borderId="91" applyNumberFormat="0" applyAlignment="0" applyProtection="0"/>
    <xf numFmtId="4" fontId="43" fillId="54" borderId="34" applyNumberFormat="0" applyProtection="0">
      <alignment horizontal="left" vertical="center" indent="1"/>
    </xf>
    <xf numFmtId="200" fontId="127" fillId="0" borderId="86">
      <alignment horizontal="right"/>
    </xf>
    <xf numFmtId="4" fontId="43" fillId="54" borderId="34" applyNumberFormat="0" applyProtection="0">
      <alignment horizontal="left" vertical="center" indent="1"/>
    </xf>
    <xf numFmtId="4" fontId="39" fillId="54" borderId="20" applyNumberFormat="0" applyProtection="0">
      <alignment horizontal="left" vertical="center" indent="1"/>
    </xf>
    <xf numFmtId="4" fontId="43" fillId="54" borderId="34" applyNumberFormat="0" applyProtection="0">
      <alignment horizontal="left" vertical="center" indent="1"/>
    </xf>
    <xf numFmtId="4" fontId="37" fillId="54" borderId="20" applyNumberFormat="0" applyProtection="0">
      <alignment vertical="center"/>
    </xf>
    <xf numFmtId="4" fontId="43" fillId="54" borderId="34" applyNumberFormat="0" applyProtection="0">
      <alignment vertical="center"/>
    </xf>
    <xf numFmtId="4" fontId="36" fillId="54" borderId="20" applyNumberFormat="0" applyProtection="0">
      <alignment vertical="center"/>
    </xf>
    <xf numFmtId="4" fontId="39" fillId="54" borderId="20" applyNumberFormat="0" applyProtection="0">
      <alignment horizontal="left" vertical="center" indent="1"/>
    </xf>
    <xf numFmtId="4" fontId="43" fillId="103" borderId="34" applyNumberFormat="0" applyProtection="0">
      <alignment horizontal="left" vertical="center" indent="1"/>
    </xf>
    <xf numFmtId="4" fontId="43" fillId="72" borderId="34" applyNumberFormat="0" applyProtection="0">
      <alignment vertical="center"/>
    </xf>
    <xf numFmtId="4" fontId="43" fillId="102" borderId="20" applyNumberFormat="0" applyProtection="0">
      <alignment horizontal="left" vertical="center" indent="1"/>
    </xf>
    <xf numFmtId="4" fontId="44" fillId="69"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38" fillId="60" borderId="20" applyNumberFormat="0" applyProtection="0">
      <alignment horizontal="right" vertical="center"/>
    </xf>
    <xf numFmtId="4" fontId="38" fillId="61" borderId="20" applyNumberFormat="0" applyProtection="0">
      <alignment horizontal="right" vertical="center"/>
    </xf>
    <xf numFmtId="4" fontId="43" fillId="102" borderId="20" applyNumberFormat="0" applyProtection="0">
      <alignment horizontal="left" vertical="center" indent="1"/>
    </xf>
    <xf numFmtId="4" fontId="38" fillId="66" borderId="20" applyNumberFormat="0" applyProtection="0">
      <alignment horizontal="right" vertical="center"/>
    </xf>
    <xf numFmtId="0" fontId="39" fillId="54" borderId="20" applyNumberFormat="0" applyProtection="0">
      <alignment horizontal="left" vertical="top" indent="1"/>
    </xf>
    <xf numFmtId="4" fontId="38" fillId="66" borderId="20" applyNumberFormat="0" applyProtection="0">
      <alignment horizontal="right" vertical="center"/>
    </xf>
    <xf numFmtId="4" fontId="39" fillId="54" borderId="20" applyNumberFormat="0" applyProtection="0">
      <alignment horizontal="left" vertical="center" indent="1"/>
    </xf>
    <xf numFmtId="0" fontId="4" fillId="103" borderId="34" applyNumberFormat="0" applyProtection="0">
      <alignment horizontal="left" vertical="center" indent="1"/>
    </xf>
    <xf numFmtId="4" fontId="43" fillId="100" borderId="34" applyNumberFormat="0" applyProtection="0">
      <alignment horizontal="left" vertical="center" indent="1"/>
    </xf>
    <xf numFmtId="4" fontId="38" fillId="62" borderId="20" applyNumberFormat="0" applyProtection="0">
      <alignment horizontal="right" vertical="center"/>
    </xf>
    <xf numFmtId="0" fontId="4" fillId="55" borderId="20" applyNumberFormat="0" applyProtection="0">
      <alignment horizontal="left" vertical="top" indent="1"/>
    </xf>
    <xf numFmtId="0" fontId="43" fillId="108" borderId="92" applyNumberFormat="0" applyFont="0" applyAlignment="0" applyProtection="0"/>
    <xf numFmtId="0" fontId="43" fillId="108" borderId="92" applyNumberFormat="0" applyFont="0" applyAlignment="0" applyProtection="0"/>
    <xf numFmtId="0" fontId="143" fillId="104" borderId="34" applyNumberFormat="0" applyAlignment="0" applyProtection="0"/>
    <xf numFmtId="0" fontId="143" fillId="104" borderId="34" applyNumberFormat="0" applyAlignment="0" applyProtection="0"/>
    <xf numFmtId="0" fontId="4" fillId="68" borderId="20" applyNumberFormat="0" applyProtection="0">
      <alignment horizontal="left" vertical="top" indent="1"/>
    </xf>
    <xf numFmtId="0" fontId="43" fillId="72" borderId="20" applyNumberFormat="0" applyProtection="0">
      <alignment horizontal="left" vertical="top" indent="1"/>
    </xf>
    <xf numFmtId="4" fontId="43" fillId="101" borderId="20" applyNumberFormat="0" applyProtection="0">
      <alignment horizontal="right" vertical="center"/>
    </xf>
    <xf numFmtId="0" fontId="4" fillId="69" borderId="20" applyNumberFormat="0" applyProtection="0">
      <alignment horizontal="left" vertical="top" indent="1"/>
    </xf>
    <xf numFmtId="0" fontId="4" fillId="55" borderId="20" applyNumberFormat="0" applyProtection="0">
      <alignment horizontal="left" vertical="center" indent="1"/>
    </xf>
    <xf numFmtId="4" fontId="44" fillId="69" borderId="20" applyNumberFormat="0" applyProtection="0">
      <alignment vertical="center"/>
    </xf>
    <xf numFmtId="4" fontId="49" fillId="69" borderId="20" applyNumberFormat="0" applyProtection="0">
      <alignment horizontal="right" vertical="center"/>
    </xf>
    <xf numFmtId="0" fontId="43" fillId="68" borderId="20" applyNumberFormat="0" applyProtection="0">
      <alignment horizontal="left" vertical="top" indent="1"/>
    </xf>
    <xf numFmtId="0" fontId="25" fillId="102" borderId="20" applyNumberFormat="0" applyProtection="0">
      <alignment horizontal="left" vertical="top" indent="1"/>
    </xf>
    <xf numFmtId="0" fontId="4" fillId="4" borderId="34" applyNumberFormat="0" applyProtection="0">
      <alignment horizontal="left" vertical="center" indent="1"/>
    </xf>
    <xf numFmtId="0" fontId="25" fillId="107"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4" fontId="43" fillId="56" borderId="34" applyNumberFormat="0" applyProtection="0">
      <alignment horizontal="right" vertical="center"/>
    </xf>
    <xf numFmtId="4" fontId="43" fillId="92" borderId="20" applyNumberFormat="0" applyProtection="0">
      <alignment horizontal="righ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3" fontId="127" fillId="0" borderId="42"/>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9" borderId="20" applyNumberFormat="0" applyProtection="0">
      <alignment horizontal="left" vertical="top"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4" fillId="69" borderId="20" applyNumberFormat="0" applyProtection="0">
      <alignment vertical="center"/>
    </xf>
    <xf numFmtId="0" fontId="4" fillId="69"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84"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0" borderId="20" applyNumberFormat="0" applyProtection="0">
      <alignment horizontal="right" vertical="center"/>
    </xf>
    <xf numFmtId="0" fontId="4" fillId="55" borderId="20" applyNumberFormat="0" applyProtection="0">
      <alignment horizontal="left" vertical="top" indent="1"/>
    </xf>
    <xf numFmtId="4" fontId="43" fillId="102"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0" fontId="4" fillId="66" borderId="20"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55"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96" borderId="20" applyNumberFormat="0" applyProtection="0">
      <alignment horizontal="righ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39" fillId="0" borderId="93" applyNumberFormat="0" applyFill="0" applyAlignment="0" applyProtection="0"/>
    <xf numFmtId="0" fontId="4" fillId="69" borderId="20" applyNumberFormat="0" applyProtection="0">
      <alignment horizontal="left" vertical="top" indent="1"/>
    </xf>
    <xf numFmtId="0" fontId="4" fillId="66" borderId="20" applyNumberFormat="0" applyProtection="0">
      <alignment horizontal="left" vertical="top" indent="1"/>
    </xf>
    <xf numFmtId="4" fontId="43" fillId="92" borderId="20" applyNumberFormat="0" applyProtection="0">
      <alignment horizontal="right" vertical="center"/>
    </xf>
    <xf numFmtId="0" fontId="4" fillId="55" borderId="20" applyNumberFormat="0" applyProtection="0">
      <alignment horizontal="left" vertical="center" indent="1"/>
    </xf>
    <xf numFmtId="0" fontId="130" fillId="0" borderId="85" applyFill="0" applyBorder="0" applyProtection="0">
      <alignment horizontal="left" vertical="top"/>
    </xf>
    <xf numFmtId="0" fontId="4" fillId="68" borderId="20" applyNumberFormat="0" applyProtection="0">
      <alignment horizontal="left" vertical="top" indent="1"/>
    </xf>
    <xf numFmtId="0" fontId="39" fillId="0" borderId="93" applyNumberFormat="0" applyFill="0" applyAlignment="0" applyProtection="0"/>
    <xf numFmtId="0" fontId="39" fillId="0" borderId="93" applyNumberFormat="0" applyFill="0" applyAlignment="0" applyProtection="0"/>
    <xf numFmtId="3" fontId="127" fillId="0" borderId="42"/>
    <xf numFmtId="0" fontId="4" fillId="68" borderId="20" applyNumberFormat="0" applyProtection="0">
      <alignment horizontal="left" vertical="center" indent="1"/>
    </xf>
    <xf numFmtId="4" fontId="43" fillId="72" borderId="20" applyNumberFormat="0" applyProtection="0">
      <alignment vertical="center"/>
    </xf>
    <xf numFmtId="0" fontId="4" fillId="0" borderId="34" applyNumberFormat="0" applyProtection="0">
      <alignment horizontal="left" vertical="center" indent="1"/>
    </xf>
    <xf numFmtId="0" fontId="4" fillId="4" borderId="34" applyNumberFormat="0" applyProtection="0">
      <alignment horizontal="left" vertical="center" indent="1"/>
    </xf>
    <xf numFmtId="0" fontId="4" fillId="69" borderId="20" applyNumberFormat="0" applyProtection="0">
      <alignment horizontal="left" vertical="center" indent="1"/>
    </xf>
    <xf numFmtId="0" fontId="4" fillId="106" borderId="34" applyNumberFormat="0" applyProtection="0">
      <alignment horizontal="left" vertical="center" indent="1"/>
    </xf>
    <xf numFmtId="4" fontId="43" fillId="90" borderId="20" applyNumberFormat="0" applyProtection="0">
      <alignment horizontal="right" vertical="center"/>
    </xf>
    <xf numFmtId="0" fontId="4" fillId="4" borderId="34" applyNumberFormat="0" applyProtection="0">
      <alignment horizontal="left" vertical="center" indent="1"/>
    </xf>
    <xf numFmtId="4" fontId="43" fillId="72" borderId="20" applyNumberFormat="0" applyProtection="0">
      <alignment vertical="center"/>
    </xf>
    <xf numFmtId="4" fontId="91" fillId="101" borderId="20" applyNumberFormat="0" applyProtection="0">
      <alignment horizontal="right" vertical="center"/>
    </xf>
    <xf numFmtId="0" fontId="43" fillId="68" borderId="20" applyNumberFormat="0" applyProtection="0">
      <alignment horizontal="left" vertical="top" indent="1"/>
    </xf>
    <xf numFmtId="0" fontId="4" fillId="69" borderId="20" applyNumberFormat="0" applyProtection="0">
      <alignment horizontal="left" vertical="center" indent="1"/>
    </xf>
    <xf numFmtId="0" fontId="81" fillId="79" borderId="34" applyNumberFormat="0" applyAlignment="0" applyProtection="0"/>
    <xf numFmtId="4" fontId="49" fillId="69" borderId="20" applyNumberFormat="0" applyProtection="0">
      <alignment horizontal="right" vertical="center"/>
    </xf>
    <xf numFmtId="0" fontId="4" fillId="66" borderId="20" applyNumberFormat="0" applyProtection="0">
      <alignment horizontal="left" vertical="top" indent="1"/>
    </xf>
    <xf numFmtId="0" fontId="4" fillId="84" borderId="34" applyNumberFormat="0" applyProtection="0">
      <alignment horizontal="left" vertical="center" indent="1"/>
    </xf>
    <xf numFmtId="0" fontId="4" fillId="4" borderId="34" applyNumberFormat="0" applyProtection="0">
      <alignment horizontal="left" vertical="center" indent="1"/>
    </xf>
    <xf numFmtId="4" fontId="38" fillId="59" borderId="20" applyNumberFormat="0" applyProtection="0">
      <alignment horizontal="right" vertical="center"/>
    </xf>
    <xf numFmtId="0" fontId="4" fillId="68" borderId="20" applyNumberFormat="0" applyProtection="0">
      <alignment horizontal="left" vertical="top" indent="1"/>
    </xf>
    <xf numFmtId="0" fontId="4" fillId="103" borderId="34" applyNumberFormat="0" applyProtection="0">
      <alignment horizontal="left" vertical="center" indent="1"/>
    </xf>
    <xf numFmtId="4" fontId="91"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58" borderId="34"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43" fillId="95" borderId="20" applyNumberFormat="0" applyProtection="0">
      <alignment horizontal="right" vertical="center"/>
    </xf>
    <xf numFmtId="4" fontId="39" fillId="54" borderId="20" applyNumberFormat="0" applyProtection="0">
      <alignment horizontal="left" vertical="center" indent="1"/>
    </xf>
    <xf numFmtId="0" fontId="43" fillId="108" borderId="92" applyNumberFormat="0" applyFont="0" applyAlignment="0" applyProtection="0"/>
    <xf numFmtId="0" fontId="43" fillId="108" borderId="92" applyNumberFormat="0" applyFont="0" applyAlignment="0" applyProtection="0"/>
    <xf numFmtId="0" fontId="138" fillId="116" borderId="91" applyNumberFormat="0" applyAlignment="0" applyProtection="0"/>
    <xf numFmtId="0" fontId="138" fillId="116" borderId="91" applyNumberFormat="0" applyAlignment="0" applyProtection="0"/>
    <xf numFmtId="0" fontId="4" fillId="68" borderId="20" applyNumberFormat="0" applyProtection="0">
      <alignment horizontal="left" vertical="top" indent="1"/>
    </xf>
    <xf numFmtId="4" fontId="43" fillId="63" borderId="34" applyNumberFormat="0" applyProtection="0">
      <alignment horizontal="right" vertical="center"/>
    </xf>
    <xf numFmtId="0" fontId="124" fillId="104" borderId="91" applyNumberFormat="0" applyAlignment="0" applyProtection="0"/>
    <xf numFmtId="0" fontId="124" fillId="104" borderId="91" applyNumberFormat="0" applyAlignment="0" applyProtection="0"/>
    <xf numFmtId="0" fontId="123" fillId="0" borderId="44" applyFill="0" applyProtection="0">
      <alignment horizontal="right"/>
    </xf>
    <xf numFmtId="4" fontId="49" fillId="69" borderId="20" applyNumberFormat="0" applyProtection="0">
      <alignment horizontal="right" vertical="center"/>
    </xf>
    <xf numFmtId="4" fontId="48" fillId="68" borderId="25" applyNumberFormat="0" applyProtection="0">
      <alignment horizontal="left" vertical="center" indent="1"/>
    </xf>
    <xf numFmtId="0" fontId="43" fillId="68" borderId="20" applyNumberFormat="0" applyProtection="0">
      <alignment horizontal="left" vertical="top" indent="1"/>
    </xf>
    <xf numFmtId="4" fontId="44" fillId="69" borderId="20" applyNumberFormat="0" applyProtection="0">
      <alignment horizontal="right" vertical="center"/>
    </xf>
    <xf numFmtId="4" fontId="38" fillId="69" borderId="20" applyNumberFormat="0" applyProtection="0">
      <alignment horizontal="right" vertical="center"/>
    </xf>
    <xf numFmtId="0" fontId="43" fillId="72" borderId="20" applyNumberFormat="0" applyProtection="0">
      <alignment horizontal="left" vertical="top" indent="1"/>
    </xf>
    <xf numFmtId="4" fontId="36" fillId="66" borderId="25" applyNumberFormat="0" applyProtection="0">
      <alignment horizontal="left" vertical="center" indent="1"/>
    </xf>
    <xf numFmtId="4" fontId="44" fillId="69" borderId="20" applyNumberFormat="0" applyProtection="0">
      <alignment vertical="center"/>
    </xf>
    <xf numFmtId="4" fontId="38" fillId="69" borderId="20" applyNumberFormat="0" applyProtection="0">
      <alignment vertical="center"/>
    </xf>
    <xf numFmtId="0" fontId="15" fillId="71" borderId="24" applyBorder="0"/>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38" fillId="62" borderId="20" applyNumberFormat="0" applyProtection="0">
      <alignment horizontal="right" vertical="center"/>
    </xf>
    <xf numFmtId="4" fontId="38" fillId="64" borderId="20" applyNumberFormat="0" applyProtection="0">
      <alignment horizontal="right" vertical="center"/>
    </xf>
    <xf numFmtId="4" fontId="38" fillId="63" borderId="20" applyNumberFormat="0" applyProtection="0">
      <alignment horizontal="right" vertical="center"/>
    </xf>
    <xf numFmtId="4" fontId="38" fillId="59"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8" fillId="54" borderId="20" applyNumberFormat="0" applyProtection="0">
      <alignment horizontal="left" vertical="center" indent="1"/>
    </xf>
    <xf numFmtId="4" fontId="37" fillId="54" borderId="20" applyNumberFormat="0" applyProtection="0">
      <alignment vertical="center"/>
    </xf>
    <xf numFmtId="4" fontId="36" fillId="54" borderId="20" applyNumberFormat="0" applyProtection="0">
      <alignment vertical="center"/>
    </xf>
    <xf numFmtId="0" fontId="4" fillId="68" borderId="20" applyNumberFormat="0" applyProtection="0">
      <alignment horizontal="left" vertical="top" indent="1"/>
    </xf>
    <xf numFmtId="0" fontId="39" fillId="0" borderId="93" applyNumberFormat="0" applyFill="0" applyAlignment="0" applyProtection="0"/>
    <xf numFmtId="0" fontId="39" fillId="0" borderId="93" applyNumberFormat="0" applyFill="0" applyAlignment="0" applyProtection="0"/>
    <xf numFmtId="4" fontId="38" fillId="64" borderId="20" applyNumberFormat="0" applyProtection="0">
      <alignment horizontal="right" vertical="center"/>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84"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4" fontId="38" fillId="59" borderId="20" applyNumberFormat="0" applyProtection="0">
      <alignment horizontal="right" vertical="center"/>
    </xf>
    <xf numFmtId="0" fontId="4" fillId="68" borderId="20" applyNumberFormat="0" applyProtection="0">
      <alignment horizontal="left" vertical="center" indent="1"/>
    </xf>
    <xf numFmtId="4" fontId="43" fillId="95" borderId="20" applyNumberFormat="0" applyProtection="0">
      <alignment horizontal="right" vertical="center"/>
    </xf>
    <xf numFmtId="0" fontId="4" fillId="69" borderId="20" applyNumberFormat="0" applyProtection="0">
      <alignment horizontal="left" vertical="center" indent="1"/>
    </xf>
    <xf numFmtId="0" fontId="4" fillId="68" borderId="20" applyNumberFormat="0" applyProtection="0">
      <alignment horizontal="left" vertical="center" indent="1"/>
    </xf>
    <xf numFmtId="4" fontId="43" fillId="61" borderId="34"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center" indent="1"/>
    </xf>
    <xf numFmtId="4" fontId="85" fillId="72" borderId="20" applyNumberFormat="0" applyProtection="0">
      <alignmen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4" fontId="36" fillId="54" borderId="20" applyNumberFormat="0" applyProtection="0">
      <alignment vertical="center"/>
    </xf>
    <xf numFmtId="4" fontId="85" fillId="72" borderId="20" applyNumberFormat="0" applyProtection="0">
      <alignment vertical="center"/>
    </xf>
    <xf numFmtId="4" fontId="85" fillId="101" borderId="20" applyNumberFormat="0" applyProtection="0">
      <alignment horizontal="right" vertical="center"/>
    </xf>
    <xf numFmtId="4" fontId="43" fillId="72" borderId="20" applyNumberFormat="0" applyProtection="0">
      <alignment horizontal="left" vertical="center" indent="1"/>
    </xf>
    <xf numFmtId="4" fontId="43" fillId="95" borderId="20" applyNumberFormat="0" applyProtection="0">
      <alignment horizontal="right" vertical="center"/>
    </xf>
    <xf numFmtId="0" fontId="4" fillId="69" borderId="20" applyNumberFormat="0" applyProtection="0">
      <alignment horizontal="left" vertical="center" indent="1"/>
    </xf>
    <xf numFmtId="0" fontId="93" fillId="67" borderId="84">
      <protection locked="0"/>
    </xf>
    <xf numFmtId="0" fontId="4" fillId="68" borderId="20" applyNumberFormat="0" applyProtection="0">
      <alignment horizontal="left" vertical="top" indent="1"/>
    </xf>
    <xf numFmtId="0" fontId="4" fillId="66" borderId="20" applyNumberFormat="0" applyProtection="0">
      <alignment horizontal="left" vertical="center" indent="1"/>
    </xf>
    <xf numFmtId="200" fontId="127" fillId="0" borderId="86">
      <alignment horizontal="right"/>
    </xf>
    <xf numFmtId="0" fontId="43" fillId="68"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96" borderId="20" applyNumberFormat="0" applyProtection="0">
      <alignment horizontal="right" vertical="center"/>
    </xf>
    <xf numFmtId="0" fontId="39" fillId="54" borderId="20" applyNumberFormat="0" applyProtection="0">
      <alignment horizontal="left" vertical="top" indent="1"/>
    </xf>
    <xf numFmtId="0" fontId="4" fillId="66" borderId="20" applyNumberFormat="0" applyProtection="0">
      <alignment horizontal="left" vertical="center" indent="1"/>
    </xf>
    <xf numFmtId="0" fontId="4" fillId="55" borderId="20" applyNumberFormat="0" applyProtection="0">
      <alignment horizontal="left" vertical="top" indent="1"/>
    </xf>
    <xf numFmtId="4" fontId="38" fillId="58" borderId="20" applyNumberFormat="0" applyProtection="0">
      <alignment horizontal="right" vertical="center"/>
    </xf>
    <xf numFmtId="4" fontId="43" fillId="102" borderId="20" applyNumberFormat="0" applyProtection="0">
      <alignment horizontal="right" vertical="center"/>
    </xf>
    <xf numFmtId="4" fontId="85" fillId="72" borderId="20" applyNumberFormat="0" applyProtection="0">
      <alignment vertical="center"/>
    </xf>
    <xf numFmtId="0" fontId="4" fillId="66" borderId="20" applyNumberFormat="0" applyProtection="0">
      <alignment horizontal="left" vertical="center" indent="1"/>
    </xf>
    <xf numFmtId="0" fontId="39" fillId="0" borderId="93" applyNumberFormat="0" applyFill="0" applyAlignment="0" applyProtection="0"/>
    <xf numFmtId="0" fontId="4" fillId="69"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4" fontId="43" fillId="90" borderId="20" applyNumberFormat="0" applyProtection="0">
      <alignment horizontal="right" vertical="center"/>
    </xf>
    <xf numFmtId="4" fontId="38" fillId="63" borderId="20" applyNumberFormat="0" applyProtection="0">
      <alignment horizontal="right" vertical="center"/>
    </xf>
    <xf numFmtId="4" fontId="43" fillId="85" borderId="20" applyNumberFormat="0" applyProtection="0">
      <alignment horizontal="right" vertical="center"/>
    </xf>
    <xf numFmtId="49" fontId="95" fillId="110" borderId="84"/>
    <xf numFmtId="0" fontId="4" fillId="68" borderId="20" applyNumberFormat="0" applyProtection="0">
      <alignment horizontal="left" vertical="top" indent="1"/>
    </xf>
    <xf numFmtId="4" fontId="43" fillId="85" borderId="20" applyNumberFormat="0" applyProtection="0">
      <alignment horizontal="right" vertical="center"/>
    </xf>
    <xf numFmtId="4" fontId="38" fillId="69" borderId="20" applyNumberFormat="0" applyProtection="0">
      <alignment vertical="center"/>
    </xf>
    <xf numFmtId="0" fontId="4" fillId="66" borderId="20" applyNumberFormat="0" applyProtection="0">
      <alignment horizontal="left" vertical="center" indent="1"/>
    </xf>
    <xf numFmtId="4" fontId="43" fillId="87" borderId="20" applyNumberFormat="0" applyProtection="0">
      <alignment horizontal="right" vertical="center"/>
    </xf>
    <xf numFmtId="4" fontId="43" fillId="102" borderId="20" applyNumberFormat="0" applyProtection="0">
      <alignment horizontal="left" vertical="center"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4" fontId="91" fillId="100" borderId="34" applyNumberFormat="0" applyProtection="0">
      <alignment horizontal="right" vertical="center"/>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4" fillId="69" borderId="20" applyNumberFormat="0" applyProtection="0">
      <alignmen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center" indent="1"/>
    </xf>
    <xf numFmtId="4" fontId="36" fillId="66" borderId="20" applyNumberFormat="0" applyProtection="0">
      <alignment horizontal="left" vertical="center" indent="1"/>
    </xf>
    <xf numFmtId="4" fontId="39" fillId="54"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103" borderId="34" applyNumberFormat="0" applyProtection="0">
      <alignment horizontal="left" vertical="center" indent="1"/>
    </xf>
    <xf numFmtId="4" fontId="43" fillId="102" borderId="20" applyNumberFormat="0" applyProtection="0">
      <alignment horizontal="left" vertical="center"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4" fillId="55" borderId="20" applyNumberFormat="0" applyProtection="0">
      <alignment horizontal="left" vertical="center" indent="1"/>
    </xf>
    <xf numFmtId="0" fontId="4" fillId="69" borderId="20" applyNumberFormat="0" applyProtection="0">
      <alignment horizontal="left" vertical="center" indent="1"/>
    </xf>
    <xf numFmtId="4" fontId="43" fillId="0" borderId="34" applyNumberFormat="0" applyProtection="0">
      <alignment horizontal="right" vertical="center"/>
    </xf>
    <xf numFmtId="0" fontId="4" fillId="69" borderId="20" applyNumberFormat="0" applyProtection="0">
      <alignment horizontal="left" vertical="center" indent="1"/>
    </xf>
    <xf numFmtId="0" fontId="4" fillId="68" borderId="20" applyNumberFormat="0" applyProtection="0">
      <alignment horizontal="left" vertical="center" indent="1"/>
    </xf>
    <xf numFmtId="4" fontId="43" fillId="72" borderId="34" applyNumberFormat="0" applyProtection="0">
      <alignment vertical="center"/>
    </xf>
    <xf numFmtId="0" fontId="25" fillId="107" borderId="20" applyNumberFormat="0" applyProtection="0">
      <alignment horizontal="left" vertical="top" indent="1"/>
    </xf>
    <xf numFmtId="0" fontId="4" fillId="55" borderId="20" applyNumberFormat="0" applyProtection="0">
      <alignment horizontal="left" vertical="center" indent="1"/>
    </xf>
    <xf numFmtId="0" fontId="81" fillId="79" borderId="34" applyNumberFormat="0" applyAlignment="0" applyProtection="0"/>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4" fontId="43" fillId="94" borderId="20" applyNumberFormat="0" applyProtection="0">
      <alignment horizontal="right" vertical="center"/>
    </xf>
    <xf numFmtId="0" fontId="4" fillId="55" borderId="20" applyNumberFormat="0" applyProtection="0">
      <alignment horizontal="left" vertical="top" indent="1"/>
    </xf>
    <xf numFmtId="0" fontId="4" fillId="69" borderId="20" applyNumberFormat="0" applyProtection="0">
      <alignment horizontal="left" vertical="center" indent="1"/>
    </xf>
    <xf numFmtId="0" fontId="4" fillId="55" borderId="20" applyNumberFormat="0" applyProtection="0">
      <alignment horizontal="left" vertical="center" indent="1"/>
    </xf>
    <xf numFmtId="0" fontId="4" fillId="84" borderId="34" applyNumberFormat="0" applyProtection="0">
      <alignment horizontal="left" vertical="center" indent="1"/>
    </xf>
    <xf numFmtId="4" fontId="91" fillId="101" borderId="20" applyNumberFormat="0" applyProtection="0">
      <alignment horizontal="right" vertical="center"/>
    </xf>
    <xf numFmtId="0" fontId="4" fillId="69" borderId="20" applyNumberFormat="0" applyProtection="0">
      <alignment horizontal="left" vertical="center" indent="1"/>
    </xf>
    <xf numFmtId="0" fontId="4" fillId="0" borderId="34" applyNumberFormat="0" applyProtection="0">
      <alignment horizontal="left" vertical="center" indent="1"/>
    </xf>
    <xf numFmtId="4" fontId="43" fillId="96" borderId="20" applyNumberFormat="0" applyProtection="0">
      <alignment horizontal="right" vertical="center"/>
    </xf>
    <xf numFmtId="0" fontId="4" fillId="66" borderId="20" applyNumberFormat="0" applyProtection="0">
      <alignment horizontal="left" vertical="center" indent="1"/>
    </xf>
    <xf numFmtId="4" fontId="43" fillId="85" borderId="20" applyNumberFormat="0" applyProtection="0">
      <alignment horizontal="right" vertical="center"/>
    </xf>
    <xf numFmtId="0" fontId="4" fillId="0" borderId="34" applyNumberFormat="0" applyProtection="0">
      <alignment horizontal="left" vertical="center" indent="1"/>
    </xf>
    <xf numFmtId="4" fontId="43" fillId="103" borderId="34" applyNumberFormat="0" applyProtection="0">
      <alignment horizontal="left" vertical="center" indent="1"/>
    </xf>
    <xf numFmtId="0" fontId="4" fillId="4" borderId="34" applyNumberFormat="0" applyProtection="0">
      <alignment horizontal="left" vertical="center" indent="1"/>
    </xf>
    <xf numFmtId="4" fontId="43" fillId="54" borderId="34" applyNumberFormat="0" applyProtection="0">
      <alignment horizontal="left" vertical="center" indent="1"/>
    </xf>
    <xf numFmtId="0" fontId="4" fillId="68" borderId="20" applyNumberFormat="0" applyProtection="0">
      <alignment horizontal="left" vertical="center" indent="1"/>
    </xf>
    <xf numFmtId="4" fontId="44" fillId="69" borderId="20" applyNumberFormat="0" applyProtection="0">
      <alignment horizontal="right" vertical="center"/>
    </xf>
    <xf numFmtId="4" fontId="49" fillId="69" borderId="20" applyNumberFormat="0" applyProtection="0">
      <alignment horizontal="right" vertical="center"/>
    </xf>
    <xf numFmtId="4" fontId="38" fillId="61" borderId="20" applyNumberFormat="0" applyProtection="0">
      <alignment horizontal="right" vertical="center"/>
    </xf>
    <xf numFmtId="49" fontId="95" fillId="110" borderId="84"/>
    <xf numFmtId="4" fontId="43" fillId="54" borderId="34" applyNumberFormat="0" applyProtection="0">
      <alignment vertical="center"/>
    </xf>
    <xf numFmtId="4" fontId="43" fillId="72" borderId="20" applyNumberFormat="0" applyProtection="0">
      <alignment vertical="center"/>
    </xf>
    <xf numFmtId="4" fontId="36" fillId="66" borderId="25"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4" fontId="116" fillId="54" borderId="20" applyNumberFormat="0" applyProtection="0">
      <alignment vertical="center"/>
    </xf>
    <xf numFmtId="4" fontId="43" fillId="89"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4" fontId="116" fillId="54" borderId="20" applyNumberFormat="0" applyProtection="0">
      <alignment vertical="center"/>
    </xf>
    <xf numFmtId="4" fontId="91" fillId="101" borderId="20" applyNumberFormat="0" applyProtection="0">
      <alignment horizontal="right" vertical="center"/>
    </xf>
    <xf numFmtId="0" fontId="43" fillId="68" borderId="20" applyNumberFormat="0" applyProtection="0">
      <alignment horizontal="left" vertical="top" indent="1"/>
    </xf>
    <xf numFmtId="0" fontId="4" fillId="103" borderId="34" applyNumberFormat="0" applyProtection="0">
      <alignment horizontal="left" vertical="center" indent="1"/>
    </xf>
    <xf numFmtId="4" fontId="43" fillId="102" borderId="20" applyNumberFormat="0" applyProtection="0">
      <alignment horizontal="left" vertical="center" indent="1"/>
    </xf>
    <xf numFmtId="0" fontId="25" fillId="71" borderId="20" applyNumberFormat="0" applyProtection="0">
      <alignment horizontal="left" vertical="top" indent="1"/>
    </xf>
    <xf numFmtId="0" fontId="4" fillId="69" borderId="20" applyNumberFormat="0" applyProtection="0">
      <alignment horizontal="left" vertical="top" indent="1"/>
    </xf>
    <xf numFmtId="4" fontId="43" fillId="54" borderId="34" applyNumberFormat="0" applyProtection="0">
      <alignment horizontal="left" vertical="center" indent="1"/>
    </xf>
    <xf numFmtId="0" fontId="4" fillId="4" borderId="34" applyNumberFormat="0" applyProtection="0">
      <alignment horizontal="left" vertical="center" indent="1"/>
    </xf>
    <xf numFmtId="4" fontId="43" fillId="89" borderId="20" applyNumberFormat="0" applyProtection="0">
      <alignment horizontal="right" vertical="center"/>
    </xf>
    <xf numFmtId="4" fontId="43" fillId="8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39" fillId="0" borderId="93" applyNumberFormat="0" applyFill="0" applyAlignment="0" applyProtection="0"/>
    <xf numFmtId="0" fontId="4" fillId="69" borderId="20" applyNumberFormat="0" applyProtection="0">
      <alignment horizontal="left" vertical="top" indent="1"/>
    </xf>
    <xf numFmtId="4" fontId="43" fillId="72" borderId="20" applyNumberFormat="0" applyProtection="0">
      <alignmen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55" borderId="20" applyNumberFormat="0" applyProtection="0">
      <alignment horizontal="left" vertical="center" indent="1"/>
    </xf>
    <xf numFmtId="4" fontId="43" fillId="85" borderId="20" applyNumberFormat="0" applyProtection="0">
      <alignment horizontal="right" vertical="center"/>
    </xf>
    <xf numFmtId="4" fontId="116" fillId="54" borderId="20" applyNumberFormat="0" applyProtection="0">
      <alignment vertical="center"/>
    </xf>
    <xf numFmtId="4" fontId="39" fillId="82" borderId="20" applyNumberFormat="0" applyProtection="0">
      <alignment vertical="center"/>
    </xf>
    <xf numFmtId="0" fontId="43" fillId="68" borderId="20" applyNumberFormat="0" applyProtection="0">
      <alignment horizontal="left" vertical="top" indent="1"/>
    </xf>
    <xf numFmtId="0" fontId="43" fillId="72" borderId="20" applyNumberFormat="0" applyProtection="0">
      <alignment horizontal="left" vertical="top" indent="1"/>
    </xf>
    <xf numFmtId="4" fontId="91" fillId="101" borderId="20" applyNumberFormat="0" applyProtection="0">
      <alignment horizontal="right" vertical="center"/>
    </xf>
    <xf numFmtId="4" fontId="43" fillId="87" borderId="20" applyNumberFormat="0" applyProtection="0">
      <alignment horizontal="right" vertical="center"/>
    </xf>
    <xf numFmtId="0" fontId="43" fillId="68"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39" fillId="82" borderId="20" applyNumberFormat="0" applyProtection="0">
      <alignmen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top" indent="1"/>
    </xf>
    <xf numFmtId="4" fontId="43" fillId="58" borderId="34" applyNumberFormat="0" applyProtection="0">
      <alignment horizontal="right" vertical="center"/>
    </xf>
    <xf numFmtId="0" fontId="4" fillId="55" borderId="20" applyNumberFormat="0" applyProtection="0">
      <alignment horizontal="left" vertical="top" indent="1"/>
    </xf>
    <xf numFmtId="4" fontId="43" fillId="100" borderId="34" applyNumberFormat="0" applyProtection="0">
      <alignment horizontal="left" vertical="center" indent="1"/>
    </xf>
    <xf numFmtId="4" fontId="43" fillId="0" borderId="34" applyNumberFormat="0" applyProtection="0">
      <alignment horizontal="right" vertical="center"/>
    </xf>
    <xf numFmtId="0" fontId="4" fillId="84" borderId="34" applyNumberFormat="0" applyProtection="0">
      <alignment horizontal="left" vertical="center" indent="1"/>
    </xf>
    <xf numFmtId="0" fontId="39" fillId="54" borderId="20" applyNumberFormat="0" applyProtection="0">
      <alignment horizontal="left" vertical="top" indent="1"/>
    </xf>
    <xf numFmtId="4" fontId="116" fillId="54" borderId="20" applyNumberFormat="0" applyProtection="0">
      <alignment vertical="center"/>
    </xf>
    <xf numFmtId="4" fontId="37" fillId="54" borderId="20" applyNumberFormat="0" applyProtection="0">
      <alignment vertical="center"/>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106" borderId="34" applyNumberFormat="0" applyProtection="0">
      <alignment horizontal="left" vertical="center" indent="1"/>
    </xf>
    <xf numFmtId="4" fontId="43" fillId="102" borderId="20" applyNumberFormat="0" applyProtection="0">
      <alignment horizontal="left" vertical="center" indent="1"/>
    </xf>
    <xf numFmtId="4" fontId="116" fillId="54" borderId="20" applyNumberFormat="0" applyProtection="0">
      <alignment vertical="center"/>
    </xf>
    <xf numFmtId="0" fontId="4" fillId="69" borderId="20" applyNumberFormat="0" applyProtection="0">
      <alignment horizontal="left" vertical="top" indent="1"/>
    </xf>
    <xf numFmtId="4" fontId="43" fillId="87" borderId="20" applyNumberFormat="0" applyProtection="0">
      <alignment horizontal="right" vertical="center"/>
    </xf>
    <xf numFmtId="0" fontId="143" fillId="104" borderId="34" applyNumberFormat="0" applyAlignment="0" applyProtection="0"/>
    <xf numFmtId="0" fontId="4" fillId="68" borderId="20" applyNumberFormat="0" applyProtection="0">
      <alignment horizontal="left" vertical="center" indent="1"/>
    </xf>
    <xf numFmtId="0" fontId="4" fillId="0" borderId="34" applyNumberFormat="0" applyProtection="0">
      <alignment horizontal="left" vertical="center" indent="1"/>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0" fontId="123" fillId="0" borderId="44" applyFill="0" applyProtection="0">
      <alignment horizontal="right"/>
    </xf>
    <xf numFmtId="0" fontId="124" fillId="104" borderId="91" applyNumberFormat="0" applyAlignment="0" applyProtection="0"/>
    <xf numFmtId="0" fontId="124" fillId="104" borderId="91" applyNumberFormat="0" applyAlignment="0" applyProtection="0"/>
    <xf numFmtId="4" fontId="116" fillId="54" borderId="20" applyNumberFormat="0" applyProtection="0">
      <alignment vertical="center"/>
    </xf>
    <xf numFmtId="0" fontId="4" fillId="68" borderId="20" applyNumberFormat="0" applyProtection="0">
      <alignment horizontal="left" vertical="center" indent="1"/>
    </xf>
    <xf numFmtId="0" fontId="43" fillId="72" borderId="20" applyNumberFormat="0" applyProtection="0">
      <alignment horizontal="left" vertical="top" indent="1"/>
    </xf>
    <xf numFmtId="0" fontId="43" fillId="68"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91" fillId="101" borderId="20" applyNumberFormat="0" applyProtection="0">
      <alignment horizontal="right" vertical="center"/>
    </xf>
    <xf numFmtId="0" fontId="4" fillId="69" borderId="20" applyNumberFormat="0" applyProtection="0">
      <alignment horizontal="left" vertical="top" indent="1"/>
    </xf>
    <xf numFmtId="4" fontId="85" fillId="72" borderId="20" applyNumberFormat="0" applyProtection="0">
      <alignment vertical="center"/>
    </xf>
    <xf numFmtId="4" fontId="39" fillId="82" borderId="20" applyNumberFormat="0" applyProtection="0">
      <alignment vertical="center"/>
    </xf>
    <xf numFmtId="0" fontId="25" fillId="102" borderId="20" applyNumberFormat="0" applyProtection="0">
      <alignment horizontal="left" vertical="top" indent="1"/>
    </xf>
    <xf numFmtId="4" fontId="36" fillId="66" borderId="20" applyNumberFormat="0" applyProtection="0">
      <alignment horizontal="left" vertical="center" indent="1"/>
    </xf>
    <xf numFmtId="4" fontId="43" fillId="87"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72" borderId="20" applyNumberFormat="0" applyProtection="0">
      <alignment vertical="center"/>
    </xf>
    <xf numFmtId="4" fontId="85" fillId="72" borderId="20" applyNumberFormat="0" applyProtection="0">
      <alignment vertical="center"/>
    </xf>
    <xf numFmtId="4" fontId="85" fillId="101" borderId="20" applyNumberFormat="0" applyProtection="0">
      <alignment horizontal="right" vertical="center"/>
    </xf>
    <xf numFmtId="4" fontId="43" fillId="72" borderId="20" applyNumberFormat="0" applyProtection="0">
      <alignment vertical="center"/>
    </xf>
    <xf numFmtId="4" fontId="85" fillId="101" borderId="20" applyNumberFormat="0" applyProtection="0">
      <alignment horizontal="right" vertical="center"/>
    </xf>
    <xf numFmtId="4" fontId="43" fillId="72" borderId="20" applyNumberFormat="0" applyProtection="0">
      <alignmen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72" borderId="20" applyNumberFormat="0" applyProtection="0">
      <alignment vertical="center"/>
    </xf>
    <xf numFmtId="0" fontId="4" fillId="69" borderId="20" applyNumberFormat="0" applyProtection="0">
      <alignment horizontal="left" vertical="top" indent="1"/>
    </xf>
    <xf numFmtId="4" fontId="85" fillId="72" borderId="20" applyNumberFormat="0" applyProtection="0">
      <alignmen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72"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0" fontId="124" fillId="104" borderId="91" applyNumberFormat="0" applyAlignment="0" applyProtection="0"/>
    <xf numFmtId="4" fontId="116" fillId="54" borderId="20" applyNumberFormat="0" applyProtection="0">
      <alignment vertical="center"/>
    </xf>
    <xf numFmtId="4" fontId="43" fillId="85" borderId="20" applyNumberFormat="0" applyProtection="0">
      <alignment horizontal="right" vertical="center"/>
    </xf>
    <xf numFmtId="4" fontId="116" fillId="54" borderId="20" applyNumberFormat="0" applyProtection="0">
      <alignmen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9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72" borderId="20" applyNumberFormat="0" applyProtection="0">
      <alignment horizontal="left" vertical="top" indent="1"/>
    </xf>
    <xf numFmtId="4" fontId="85" fillId="72" borderId="20" applyNumberFormat="0" applyProtection="0">
      <alignmen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43" fillId="102" borderId="20" applyNumberFormat="0" applyProtection="0">
      <alignment horizontal="left" vertical="center" indent="1"/>
    </xf>
    <xf numFmtId="4" fontId="43" fillId="101" borderId="20" applyNumberFormat="0" applyProtection="0">
      <alignment horizontal="right" vertical="center"/>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96" borderId="20" applyNumberFormat="0" applyProtection="0">
      <alignment horizontal="right" vertical="center"/>
    </xf>
    <xf numFmtId="4" fontId="38" fillId="6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39" fillId="54" borderId="20" applyNumberFormat="0" applyProtection="0">
      <alignment horizontal="left" vertical="center" indent="1"/>
    </xf>
    <xf numFmtId="4" fontId="116" fillId="54" borderId="20" applyNumberFormat="0" applyProtection="0">
      <alignment vertical="center"/>
    </xf>
    <xf numFmtId="3" fontId="127" fillId="0" borderId="42"/>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0" fontId="138" fillId="116" borderId="91" applyNumberFormat="0" applyAlignment="0" applyProtection="0"/>
    <xf numFmtId="0" fontId="138" fillId="116" borderId="91" applyNumberFormat="0" applyAlignment="0" applyProtection="0"/>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87" fillId="82" borderId="20" applyNumberFormat="0" applyProtection="0">
      <alignment horizontal="left" vertical="top" indent="1"/>
    </xf>
    <xf numFmtId="200" fontId="127" fillId="0" borderId="86">
      <alignment horizontal="right"/>
    </xf>
    <xf numFmtId="4" fontId="43" fillId="63" borderId="34" applyNumberFormat="0" applyProtection="0">
      <alignment horizontal="right" vertical="center"/>
    </xf>
    <xf numFmtId="0" fontId="25" fillId="107" borderId="20" applyNumberFormat="0" applyProtection="0">
      <alignment horizontal="left" vertical="top" indent="1"/>
    </xf>
    <xf numFmtId="0" fontId="25" fillId="101" borderId="20" applyNumberFormat="0" applyProtection="0">
      <alignment horizontal="left" vertical="top" indent="1"/>
    </xf>
    <xf numFmtId="0" fontId="25" fillId="107" borderId="20" applyNumberFormat="0" applyProtection="0">
      <alignment horizontal="left" vertical="top" indent="1"/>
    </xf>
    <xf numFmtId="4" fontId="48" fillId="68" borderId="25" applyNumberFormat="0" applyProtection="0">
      <alignment horizontal="left" vertical="center" indent="1"/>
    </xf>
    <xf numFmtId="0" fontId="25" fillId="71" borderId="20" applyNumberFormat="0" applyProtection="0">
      <alignment horizontal="left" vertical="top" indent="1"/>
    </xf>
    <xf numFmtId="0" fontId="4" fillId="103" borderId="34" applyNumberFormat="0" applyProtection="0">
      <alignment horizontal="left" vertical="center" indent="1"/>
    </xf>
    <xf numFmtId="0" fontId="25" fillId="101" borderId="20" applyNumberFormat="0" applyProtection="0">
      <alignment horizontal="left" vertical="top" indent="1"/>
    </xf>
    <xf numFmtId="4" fontId="43" fillId="102" borderId="20" applyNumberFormat="0" applyProtection="0">
      <alignment horizontal="left" vertical="center"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25" fillId="71" borderId="20" applyNumberFormat="0" applyProtection="0">
      <alignment horizontal="left" vertical="top" indent="1"/>
    </xf>
    <xf numFmtId="4" fontId="38" fillId="69" borderId="20" applyNumberFormat="0" applyProtection="0">
      <alignment horizontal="right" vertical="center"/>
    </xf>
    <xf numFmtId="4" fontId="43" fillId="85" borderId="20" applyNumberFormat="0" applyProtection="0">
      <alignment horizontal="right" vertical="center"/>
    </xf>
    <xf numFmtId="0" fontId="25" fillId="107" borderId="20" applyNumberFormat="0" applyProtection="0">
      <alignment horizontal="left" vertical="top" indent="1"/>
    </xf>
    <xf numFmtId="0" fontId="25" fillId="107" borderId="20" applyNumberFormat="0" applyProtection="0">
      <alignment horizontal="left" vertical="top" indent="1"/>
    </xf>
    <xf numFmtId="4" fontId="43" fillId="63" borderId="34"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1" borderId="34"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100" borderId="34" applyNumberFormat="0" applyProtection="0">
      <alignment horizontal="left" vertical="center" indent="1"/>
    </xf>
    <xf numFmtId="4" fontId="43" fillId="103" borderId="34" applyNumberFormat="0" applyProtection="0">
      <alignment horizontal="left" vertical="center" indent="1"/>
    </xf>
    <xf numFmtId="0" fontId="4" fillId="103" borderId="34" applyNumberFormat="0" applyProtection="0">
      <alignment horizontal="left" vertical="center" indent="1"/>
    </xf>
    <xf numFmtId="0" fontId="25" fillId="102" borderId="20" applyNumberFormat="0" applyProtection="0">
      <alignment horizontal="left" vertical="top" indent="1"/>
    </xf>
    <xf numFmtId="0" fontId="4" fillId="84" borderId="34" applyNumberFormat="0" applyProtection="0">
      <alignment horizontal="left" vertical="center" indent="1"/>
    </xf>
    <xf numFmtId="4" fontId="85" fillId="72" borderId="34" applyNumberFormat="0" applyProtection="0">
      <alignment vertical="center"/>
    </xf>
    <xf numFmtId="0" fontId="43" fillId="108" borderId="92" applyNumberFormat="0" applyFont="0" applyAlignment="0" applyProtection="0"/>
    <xf numFmtId="0" fontId="43" fillId="108" borderId="92" applyNumberFormat="0" applyFont="0" applyAlignment="0" applyProtection="0"/>
    <xf numFmtId="0" fontId="143" fillId="104" borderId="34" applyNumberFormat="0" applyAlignment="0" applyProtection="0"/>
    <xf numFmtId="0" fontId="143" fillId="104" borderId="34" applyNumberFormat="0" applyAlignment="0" applyProtection="0"/>
    <xf numFmtId="0" fontId="4" fillId="55" borderId="20" applyNumberFormat="0" applyProtection="0">
      <alignment horizontal="left" vertical="center" indent="1"/>
    </xf>
    <xf numFmtId="4" fontId="38" fillId="56" borderId="20" applyNumberFormat="0" applyProtection="0">
      <alignment horizontal="right" vertical="center"/>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43" fillId="103" borderId="34" applyNumberFormat="0" applyProtection="0">
      <alignment horizontal="left" vertical="center" indent="1"/>
    </xf>
    <xf numFmtId="0" fontId="4" fillId="103" borderId="34" applyNumberFormat="0" applyProtection="0">
      <alignment horizontal="left" vertical="center" indent="1"/>
    </xf>
    <xf numFmtId="0" fontId="25" fillId="101"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25" fillId="102" borderId="20" applyNumberFormat="0" applyProtection="0">
      <alignment horizontal="left" vertical="top" indent="1"/>
    </xf>
    <xf numFmtId="4" fontId="43" fillId="89" borderId="20" applyNumberFormat="0" applyProtection="0">
      <alignment horizontal="right" vertical="center"/>
    </xf>
    <xf numFmtId="4" fontId="43" fillId="54" borderId="34" applyNumberFormat="0" applyProtection="0">
      <alignment horizontal="left" vertical="center" indent="1"/>
    </xf>
    <xf numFmtId="4" fontId="38" fillId="56" borderId="20" applyNumberFormat="0" applyProtection="0">
      <alignment horizontal="right" vertical="center"/>
    </xf>
    <xf numFmtId="0" fontId="93" fillId="67" borderId="84">
      <protection locked="0"/>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3" fontId="127" fillId="0" borderId="42"/>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9" borderId="20" applyNumberFormat="0" applyProtection="0">
      <alignment horizontal="left" vertical="top"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88"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0" borderId="20" applyNumberFormat="0" applyProtection="0">
      <alignment horizontal="right" vertical="center"/>
    </xf>
    <xf numFmtId="0" fontId="4" fillId="55" borderId="20" applyNumberFormat="0" applyProtection="0">
      <alignment horizontal="left" vertical="top" indent="1"/>
    </xf>
    <xf numFmtId="4" fontId="43" fillId="102"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0" fontId="4" fillId="66" borderId="20"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center" indent="1"/>
    </xf>
    <xf numFmtId="4" fontId="43" fillId="54" borderId="34" applyNumberFormat="0" applyProtection="0">
      <alignment vertical="center"/>
    </xf>
    <xf numFmtId="4" fontId="48" fillId="68" borderId="25" applyNumberFormat="0" applyProtection="0">
      <alignment horizontal="left" vertical="center" indent="1"/>
    </xf>
    <xf numFmtId="0" fontId="4" fillId="84" borderId="34" applyNumberFormat="0" applyProtection="0">
      <alignment horizontal="left" vertical="center" indent="1"/>
    </xf>
    <xf numFmtId="0" fontId="4" fillId="69" borderId="20" applyNumberFormat="0" applyProtection="0">
      <alignment horizontal="left" vertical="center" indent="1"/>
    </xf>
    <xf numFmtId="4" fontId="38" fillId="66" borderId="20" applyNumberFormat="0" applyProtection="0">
      <alignment horizontal="right" vertical="center"/>
    </xf>
    <xf numFmtId="4" fontId="88" fillId="108" borderId="20" applyNumberFormat="0" applyProtection="0">
      <alignment vertical="center"/>
    </xf>
    <xf numFmtId="0" fontId="130" fillId="0" borderId="85" applyFill="0" applyBorder="0" applyProtection="0">
      <alignment horizontal="left" vertical="top"/>
    </xf>
    <xf numFmtId="4" fontId="43" fillId="58" borderId="34" applyNumberFormat="0" applyProtection="0">
      <alignment horizontal="right" vertical="center"/>
    </xf>
    <xf numFmtId="4" fontId="43" fillId="0" borderId="34" applyNumberFormat="0" applyProtection="0">
      <alignment horizontal="right" vertical="center"/>
    </xf>
    <xf numFmtId="4" fontId="43" fillId="0" borderId="34" applyNumberFormat="0" applyProtection="0">
      <alignment horizontal="right" vertical="center"/>
    </xf>
    <xf numFmtId="0" fontId="39" fillId="0" borderId="93" applyNumberFormat="0" applyFill="0" applyAlignment="0" applyProtection="0"/>
    <xf numFmtId="0" fontId="39" fillId="0" borderId="93" applyNumberFormat="0" applyFill="0" applyAlignment="0" applyProtection="0"/>
    <xf numFmtId="3" fontId="127" fillId="0" borderId="42"/>
    <xf numFmtId="0" fontId="4" fillId="4" borderId="34"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54" borderId="34" applyNumberFormat="0" applyProtection="0">
      <alignment horizontal="left" vertical="center" indent="1"/>
    </xf>
    <xf numFmtId="4" fontId="91" fillId="101" borderId="20" applyNumberFormat="0" applyProtection="0">
      <alignment horizontal="right" vertical="center"/>
    </xf>
    <xf numFmtId="0" fontId="4" fillId="68" borderId="20" applyNumberFormat="0" applyProtection="0">
      <alignment horizontal="left" vertical="center" indent="1"/>
    </xf>
    <xf numFmtId="0" fontId="39" fillId="54"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center" indent="1"/>
    </xf>
    <xf numFmtId="0" fontId="4" fillId="84" borderId="34" applyNumberFormat="0" applyProtection="0">
      <alignment horizontal="left" vertical="center" indent="1"/>
    </xf>
    <xf numFmtId="4" fontId="38" fillId="64" borderId="20" applyNumberFormat="0" applyProtection="0">
      <alignment horizontal="right" vertical="center"/>
    </xf>
    <xf numFmtId="0" fontId="4" fillId="69"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106" borderId="34" applyNumberFormat="0" applyProtection="0">
      <alignment horizontal="left" vertical="center" indent="1"/>
    </xf>
    <xf numFmtId="0" fontId="25" fillId="102" borderId="20" applyNumberFormat="0" applyProtection="0">
      <alignment horizontal="left" vertical="top" indent="1"/>
    </xf>
    <xf numFmtId="0" fontId="25" fillId="107" borderId="20" applyNumberFormat="0" applyProtection="0">
      <alignment horizontal="left" vertical="top" indent="1"/>
    </xf>
    <xf numFmtId="4" fontId="43" fillId="95" borderId="20" applyNumberFormat="0" applyProtection="0">
      <alignment horizontal="right" vertical="center"/>
    </xf>
    <xf numFmtId="4" fontId="91" fillId="101" borderId="20" applyNumberFormat="0" applyProtection="0">
      <alignment horizontal="right" vertical="center"/>
    </xf>
    <xf numFmtId="4" fontId="43" fillId="7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116" fillId="54"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43" fillId="89"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39" fillId="82" borderId="20" applyNumberFormat="0" applyProtection="0">
      <alignmen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43" fillId="87" borderId="20" applyNumberFormat="0" applyProtection="0">
      <alignment horizontal="right" vertical="center"/>
    </xf>
    <xf numFmtId="0" fontId="39" fillId="54" borderId="20" applyNumberFormat="0" applyProtection="0">
      <alignment horizontal="left" vertical="top" indent="1"/>
    </xf>
    <xf numFmtId="4" fontId="38" fillId="63" borderId="20" applyNumberFormat="0" applyProtection="0">
      <alignment horizontal="right" vertical="center"/>
    </xf>
    <xf numFmtId="0" fontId="43" fillId="108" borderId="92" applyNumberFormat="0" applyFont="0" applyAlignment="0" applyProtection="0"/>
    <xf numFmtId="0" fontId="43" fillId="108" borderId="92" applyNumberFormat="0" applyFont="0" applyAlignment="0" applyProtection="0"/>
    <xf numFmtId="0" fontId="138" fillId="116" borderId="91" applyNumberFormat="0" applyAlignment="0" applyProtection="0"/>
    <xf numFmtId="0" fontId="138" fillId="116" borderId="91" applyNumberFormat="0" applyAlignment="0" applyProtection="0"/>
    <xf numFmtId="0" fontId="25" fillId="71" borderId="20" applyNumberFormat="0" applyProtection="0">
      <alignment horizontal="left" vertical="top" indent="1"/>
    </xf>
    <xf numFmtId="4" fontId="39" fillId="82" borderId="20" applyNumberFormat="0" applyProtection="0">
      <alignment vertical="center"/>
    </xf>
    <xf numFmtId="4" fontId="43" fillId="90" borderId="20" applyNumberFormat="0" applyProtection="0">
      <alignment horizontal="right" vertical="center"/>
    </xf>
    <xf numFmtId="4" fontId="116" fillId="54" borderId="20" applyNumberFormat="0" applyProtection="0">
      <alignment vertical="center"/>
    </xf>
    <xf numFmtId="0" fontId="124" fillId="104" borderId="91" applyNumberFormat="0" applyAlignment="0" applyProtection="0"/>
    <xf numFmtId="0" fontId="124" fillId="104" borderId="91" applyNumberFormat="0" applyAlignment="0" applyProtection="0"/>
    <xf numFmtId="0" fontId="123" fillId="0" borderId="44" applyFill="0" applyProtection="0">
      <alignment horizontal="right"/>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4" fontId="49" fillId="69" borderId="20" applyNumberFormat="0" applyProtection="0">
      <alignment horizontal="right" vertical="center"/>
    </xf>
    <xf numFmtId="4" fontId="48" fillId="68" borderId="25" applyNumberFormat="0" applyProtection="0">
      <alignment horizontal="left" vertical="center" indent="1"/>
    </xf>
    <xf numFmtId="0" fontId="43" fillId="68" borderId="20" applyNumberFormat="0" applyProtection="0">
      <alignment horizontal="left" vertical="top" indent="1"/>
    </xf>
    <xf numFmtId="4" fontId="44" fillId="69" borderId="20" applyNumberFormat="0" applyProtection="0">
      <alignment horizontal="right" vertical="center"/>
    </xf>
    <xf numFmtId="4" fontId="38" fillId="69" borderId="20" applyNumberFormat="0" applyProtection="0">
      <alignment horizontal="right" vertical="center"/>
    </xf>
    <xf numFmtId="0" fontId="43" fillId="72" borderId="20" applyNumberFormat="0" applyProtection="0">
      <alignment horizontal="left" vertical="top" indent="1"/>
    </xf>
    <xf numFmtId="4" fontId="36" fillId="66" borderId="25" applyNumberFormat="0" applyProtection="0">
      <alignment horizontal="left" vertical="center" indent="1"/>
    </xf>
    <xf numFmtId="4" fontId="44" fillId="69" borderId="20" applyNumberFormat="0" applyProtection="0">
      <alignment vertical="center"/>
    </xf>
    <xf numFmtId="4" fontId="38" fillId="69" borderId="20" applyNumberFormat="0" applyProtection="0">
      <alignment vertical="center"/>
    </xf>
    <xf numFmtId="0" fontId="15" fillId="71" borderId="24" applyBorder="0"/>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38" fillId="62" borderId="20" applyNumberFormat="0" applyProtection="0">
      <alignment horizontal="right" vertical="center"/>
    </xf>
    <xf numFmtId="4" fontId="38" fillId="64" borderId="20" applyNumberFormat="0" applyProtection="0">
      <alignment horizontal="right" vertical="center"/>
    </xf>
    <xf numFmtId="4" fontId="38" fillId="63" borderId="20" applyNumberFormat="0" applyProtection="0">
      <alignment horizontal="right" vertical="center"/>
    </xf>
    <xf numFmtId="4" fontId="38" fillId="59"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8" fillId="54" borderId="20" applyNumberFormat="0" applyProtection="0">
      <alignment horizontal="left" vertical="center" indent="1"/>
    </xf>
    <xf numFmtId="4" fontId="37" fillId="54" borderId="20" applyNumberFormat="0" applyProtection="0">
      <alignment vertical="center"/>
    </xf>
    <xf numFmtId="4" fontId="36" fillId="54" borderId="20" applyNumberFormat="0" applyProtection="0">
      <alignment vertical="center"/>
    </xf>
    <xf numFmtId="0" fontId="25" fillId="71" borderId="20" applyNumberFormat="0" applyProtection="0">
      <alignment horizontal="left" vertical="top" indent="1"/>
    </xf>
    <xf numFmtId="4" fontId="43" fillId="102" borderId="20" applyNumberFormat="0" applyProtection="0">
      <alignment horizontal="right" vertical="center"/>
    </xf>
    <xf numFmtId="0" fontId="39" fillId="0" borderId="93" applyNumberFormat="0" applyFill="0" applyAlignment="0" applyProtection="0"/>
    <xf numFmtId="0" fontId="39" fillId="0" borderId="93" applyNumberFormat="0" applyFill="0" applyAlignment="0" applyProtection="0"/>
    <xf numFmtId="4" fontId="48" fillId="68" borderId="25" applyNumberFormat="0" applyProtection="0">
      <alignment horizontal="left" vertical="center" indent="1"/>
    </xf>
    <xf numFmtId="4" fontId="44" fillId="69" borderId="20" applyNumberFormat="0" applyProtection="0">
      <alignment vertical="center"/>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0" fontId="25" fillId="71" borderId="20" applyNumberFormat="0" applyProtection="0">
      <alignment horizontal="left" vertical="top" indent="1"/>
    </xf>
    <xf numFmtId="4" fontId="43" fillId="102" borderId="20" applyNumberFormat="0" applyProtection="0">
      <alignment horizontal="right" vertical="center"/>
    </xf>
    <xf numFmtId="4" fontId="39" fillId="82" borderId="20" applyNumberFormat="0" applyProtection="0">
      <alignment vertical="center"/>
    </xf>
    <xf numFmtId="0" fontId="25" fillId="71" borderId="20" applyNumberFormat="0" applyProtection="0">
      <alignment horizontal="left" vertical="top" indent="1"/>
    </xf>
    <xf numFmtId="4" fontId="43" fillId="87" borderId="20" applyNumberFormat="0" applyProtection="0">
      <alignment horizontal="right" vertical="center"/>
    </xf>
    <xf numFmtId="0" fontId="43" fillId="108" borderId="92" applyNumberFormat="0" applyFont="0" applyAlignment="0" applyProtection="0"/>
    <xf numFmtId="0" fontId="4" fillId="66" borderId="20" applyNumberFormat="0" applyProtection="0">
      <alignment horizontal="left" vertical="center" indent="1"/>
    </xf>
    <xf numFmtId="4" fontId="91" fillId="100" borderId="34" applyNumberFormat="0" applyProtection="0">
      <alignment horizontal="right" vertical="center"/>
    </xf>
    <xf numFmtId="0" fontId="25" fillId="101" borderId="20" applyNumberFormat="0" applyProtection="0">
      <alignment horizontal="left" vertical="top" indent="1"/>
    </xf>
    <xf numFmtId="4" fontId="36" fillId="54" borderId="20" applyNumberFormat="0" applyProtection="0">
      <alignment vertical="center"/>
    </xf>
    <xf numFmtId="4" fontId="43" fillId="0" borderId="20" applyNumberFormat="0" applyProtection="0">
      <alignment horizontal="left" vertical="center" indent="1"/>
    </xf>
    <xf numFmtId="4" fontId="43" fillId="58" borderId="34" applyNumberFormat="0" applyProtection="0">
      <alignment horizontal="right" vertical="center"/>
    </xf>
    <xf numFmtId="4" fontId="39" fillId="99" borderId="34" applyNumberFormat="0" applyProtection="0">
      <alignment horizontal="left" vertical="center" indent="1"/>
    </xf>
    <xf numFmtId="0" fontId="4" fillId="84" borderId="34" applyNumberFormat="0" applyProtection="0">
      <alignment horizontal="left" vertical="center" indent="1"/>
    </xf>
    <xf numFmtId="4" fontId="43" fillId="54" borderId="34" applyNumberFormat="0" applyProtection="0">
      <alignment vertical="center"/>
    </xf>
    <xf numFmtId="0" fontId="25" fillId="101"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85" borderId="20" applyNumberFormat="0" applyProtection="0">
      <alignment horizontal="right" vertical="center"/>
    </xf>
    <xf numFmtId="4" fontId="43" fillId="102" borderId="20" applyNumberFormat="0" applyProtection="0">
      <alignment horizontal="left" vertical="center" indent="1"/>
    </xf>
    <xf numFmtId="4" fontId="38" fillId="69" borderId="20" applyNumberFormat="0" applyProtection="0">
      <alignment vertical="center"/>
    </xf>
    <xf numFmtId="0" fontId="25" fillId="71" borderId="20" applyNumberFormat="0" applyProtection="0">
      <alignment horizontal="left" vertical="top" indent="1"/>
    </xf>
    <xf numFmtId="0" fontId="4" fillId="69" borderId="20" applyNumberFormat="0" applyProtection="0">
      <alignment horizontal="left" vertical="top" indent="1"/>
    </xf>
    <xf numFmtId="4" fontId="116" fillId="54" borderId="20" applyNumberFormat="0" applyProtection="0">
      <alignment vertical="center"/>
    </xf>
    <xf numFmtId="0" fontId="4" fillId="69" borderId="20" applyNumberFormat="0" applyProtection="0">
      <alignment horizontal="left" vertical="top" indent="1"/>
    </xf>
    <xf numFmtId="0" fontId="4" fillId="68" borderId="20" applyNumberFormat="0" applyProtection="0">
      <alignment horizontal="left" vertical="center" indent="1"/>
    </xf>
    <xf numFmtId="4" fontId="43" fillId="54" borderId="34" applyNumberFormat="0" applyProtection="0">
      <alignment vertical="center"/>
    </xf>
    <xf numFmtId="4" fontId="43" fillId="72" borderId="20" applyNumberFormat="0" applyProtection="0">
      <alignment horizontal="left" vertical="center" indent="1"/>
    </xf>
    <xf numFmtId="0" fontId="43" fillId="72" borderId="20" applyNumberFormat="0" applyProtection="0">
      <alignment horizontal="left" vertical="top"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88" borderId="20" applyNumberFormat="0" applyProtection="0">
      <alignment horizontal="right" vertical="center"/>
    </xf>
    <xf numFmtId="4" fontId="43" fillId="88" borderId="20" applyNumberFormat="0" applyProtection="0">
      <alignment horizontal="right" vertical="center"/>
    </xf>
    <xf numFmtId="0" fontId="4" fillId="103" borderId="34" applyNumberFormat="0" applyProtection="0">
      <alignment horizontal="left" vertical="center" indent="1"/>
    </xf>
    <xf numFmtId="4" fontId="43" fillId="102" borderId="20" applyNumberFormat="0" applyProtection="0">
      <alignment horizontal="left" vertical="center" indent="1"/>
    </xf>
    <xf numFmtId="0" fontId="4" fillId="106" borderId="34" applyNumberFormat="0" applyProtection="0">
      <alignment horizontal="left" vertical="center" indent="1"/>
    </xf>
    <xf numFmtId="0" fontId="4" fillId="84" borderId="34" applyNumberFormat="0" applyProtection="0">
      <alignment horizontal="left" vertical="center" indent="1"/>
    </xf>
    <xf numFmtId="4" fontId="43" fillId="89"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87" borderId="20" applyNumberFormat="0" applyProtection="0">
      <alignment horizontal="right" vertical="center"/>
    </xf>
    <xf numFmtId="0" fontId="4" fillId="68" borderId="20" applyNumberFormat="0" applyProtection="0">
      <alignment horizontal="left" vertical="center" indent="1"/>
    </xf>
    <xf numFmtId="0" fontId="4" fillId="84" borderId="34" applyNumberFormat="0" applyProtection="0">
      <alignment horizontal="left" vertical="center" indent="1"/>
    </xf>
    <xf numFmtId="4" fontId="91" fillId="100" borderId="34" applyNumberFormat="0" applyProtection="0">
      <alignment horizontal="right" vertical="center"/>
    </xf>
    <xf numFmtId="0" fontId="4" fillId="84" borderId="34" applyNumberFormat="0" applyProtection="0">
      <alignment horizontal="left" vertical="center" indent="1"/>
    </xf>
    <xf numFmtId="4" fontId="43" fillId="58" borderId="34" applyNumberFormat="0" applyProtection="0">
      <alignment horizontal="right" vertical="center"/>
    </xf>
    <xf numFmtId="0" fontId="43" fillId="72" borderId="20" applyNumberFormat="0" applyProtection="0">
      <alignment horizontal="left" vertical="top" indent="1"/>
    </xf>
    <xf numFmtId="0" fontId="4" fillId="68" borderId="20" applyNumberFormat="0" applyProtection="0">
      <alignment horizontal="left" vertical="top" indent="1"/>
    </xf>
    <xf numFmtId="4" fontId="43" fillId="72" borderId="20" applyNumberFormat="0" applyProtection="0">
      <alignment horizontal="left" vertical="center" indent="1"/>
    </xf>
    <xf numFmtId="0" fontId="4" fillId="69" borderId="20" applyNumberFormat="0" applyProtection="0">
      <alignment horizontal="left" vertical="top" indent="1"/>
    </xf>
    <xf numFmtId="0" fontId="4" fillId="4" borderId="34"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4" fontId="43" fillId="96" borderId="20" applyNumberFormat="0" applyProtection="0">
      <alignment horizontal="right" vertical="center"/>
    </xf>
    <xf numFmtId="4" fontId="43" fillId="94" borderId="20" applyNumberFormat="0" applyProtection="0">
      <alignment horizontal="right" vertical="center"/>
    </xf>
    <xf numFmtId="4" fontId="43" fillId="89" borderId="20" applyNumberFormat="0" applyProtection="0">
      <alignment horizontal="right" vertical="center"/>
    </xf>
    <xf numFmtId="0" fontId="39" fillId="54" borderId="20" applyNumberFormat="0" applyProtection="0">
      <alignment horizontal="left" vertical="top" indent="1"/>
    </xf>
    <xf numFmtId="4" fontId="39" fillId="82" borderId="20" applyNumberFormat="0" applyProtection="0">
      <alignment vertical="center"/>
    </xf>
    <xf numFmtId="4" fontId="37" fillId="54" borderId="20" applyNumberFormat="0" applyProtection="0">
      <alignment vertical="center"/>
    </xf>
    <xf numFmtId="4" fontId="43" fillId="91" borderId="34" applyNumberFormat="0" applyProtection="0">
      <alignment horizontal="right" vertical="center"/>
    </xf>
    <xf numFmtId="0" fontId="4" fillId="66" borderId="20" applyNumberFormat="0" applyProtection="0">
      <alignment horizontal="left" vertical="top" indent="1"/>
    </xf>
    <xf numFmtId="4" fontId="43" fillId="64" borderId="34" applyNumberFormat="0" applyProtection="0">
      <alignment horizontal="right" vertical="center"/>
    </xf>
    <xf numFmtId="4" fontId="88" fillId="104" borderId="20" applyNumberFormat="0" applyProtection="0">
      <alignment horizontal="left" vertical="center" indent="1"/>
    </xf>
    <xf numFmtId="4" fontId="43" fillId="54" borderId="34" applyNumberFormat="0" applyProtection="0">
      <alignment horizontal="left" vertical="center" indent="1"/>
    </xf>
    <xf numFmtId="4" fontId="43" fillId="89" borderId="20" applyNumberFormat="0" applyProtection="0">
      <alignment horizontal="right" vertical="center"/>
    </xf>
    <xf numFmtId="0" fontId="25" fillId="102" borderId="20" applyNumberFormat="0" applyProtection="0">
      <alignment horizontal="left" vertical="top" indent="1"/>
    </xf>
    <xf numFmtId="4" fontId="39" fillId="82" borderId="20" applyNumberFormat="0" applyProtection="0">
      <alignment vertical="center"/>
    </xf>
    <xf numFmtId="4" fontId="36" fillId="66" borderId="25" applyNumberFormat="0" applyProtection="0">
      <alignment horizontal="left" vertical="center" indent="1"/>
    </xf>
    <xf numFmtId="4" fontId="38" fillId="66"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horizontal="left" vertical="center" indent="1"/>
    </xf>
    <xf numFmtId="0" fontId="4" fillId="68" borderId="20" applyNumberFormat="0" applyProtection="0">
      <alignment horizontal="left" vertical="center" indent="1"/>
    </xf>
    <xf numFmtId="4" fontId="43" fillId="72"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0" fontId="4" fillId="68" borderId="20" applyNumberFormat="0" applyProtection="0">
      <alignment horizontal="left" vertical="center" indent="1"/>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39" fillId="82" borderId="20" applyNumberFormat="0" applyProtection="0">
      <alignment vertical="center"/>
    </xf>
    <xf numFmtId="4" fontId="43" fillId="72" borderId="34" applyNumberFormat="0" applyProtection="0">
      <alignment horizontal="left" vertical="center" indent="1"/>
    </xf>
    <xf numFmtId="0" fontId="123" fillId="0" borderId="44" applyFill="0" applyProtection="0">
      <alignment horizontal="right"/>
    </xf>
    <xf numFmtId="0" fontId="4" fillId="68" borderId="20" applyNumberFormat="0" applyProtection="0">
      <alignment horizontal="left" vertical="top" indent="1"/>
    </xf>
    <xf numFmtId="0" fontId="43" fillId="68" borderId="20" applyNumberFormat="0" applyProtection="0">
      <alignment horizontal="left" vertical="top" indent="1"/>
    </xf>
    <xf numFmtId="0" fontId="25" fillId="101" borderId="20" applyNumberFormat="0" applyProtection="0">
      <alignment horizontal="left" vertical="top" indent="1"/>
    </xf>
    <xf numFmtId="0" fontId="25" fillId="102" borderId="20" applyNumberFormat="0" applyProtection="0">
      <alignment horizontal="left" vertical="top" indent="1"/>
    </xf>
    <xf numFmtId="0" fontId="4" fillId="66" borderId="20" applyNumberFormat="0" applyProtection="0">
      <alignment horizontal="left" vertical="top" indent="1"/>
    </xf>
    <xf numFmtId="4" fontId="36" fillId="66" borderId="25"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4" fontId="39" fillId="54" borderId="20" applyNumberFormat="0" applyProtection="0">
      <alignment horizontal="left" vertical="center" indent="1"/>
    </xf>
    <xf numFmtId="4" fontId="39" fillId="82" borderId="20" applyNumberFormat="0" applyProtection="0">
      <alignment vertical="center"/>
    </xf>
    <xf numFmtId="4" fontId="48" fillId="68" borderId="25" applyNumberFormat="0" applyProtection="0">
      <alignment horizontal="left" vertical="center" indent="1"/>
    </xf>
    <xf numFmtId="4" fontId="43" fillId="103" borderId="34" applyNumberFormat="0" applyProtection="0">
      <alignment horizontal="left" vertical="center" indent="1"/>
    </xf>
    <xf numFmtId="4" fontId="43" fillId="72" borderId="20" applyNumberFormat="0" applyProtection="0">
      <alignment vertical="center"/>
    </xf>
    <xf numFmtId="4" fontId="38" fillId="69" borderId="20" applyNumberFormat="0" applyProtection="0">
      <alignment vertical="center"/>
    </xf>
    <xf numFmtId="0" fontId="4" fillId="106" borderId="34" applyNumberFormat="0" applyProtection="0">
      <alignment horizontal="left" vertical="center" indent="1"/>
    </xf>
    <xf numFmtId="4" fontId="43" fillId="96" borderId="20" applyNumberFormat="0" applyProtection="0">
      <alignment horizontal="right" vertical="center"/>
    </xf>
    <xf numFmtId="4" fontId="43" fillId="64" borderId="34" applyNumberFormat="0" applyProtection="0">
      <alignment horizontal="right" vertical="center"/>
    </xf>
    <xf numFmtId="0" fontId="87" fillId="82" borderId="20" applyNumberFormat="0" applyProtection="0">
      <alignment horizontal="left" vertical="top" indent="1"/>
    </xf>
    <xf numFmtId="4" fontId="39" fillId="54" borderId="20" applyNumberFormat="0" applyProtection="0">
      <alignment horizontal="left" vertical="center" indent="1"/>
    </xf>
    <xf numFmtId="4" fontId="43" fillId="54" borderId="34" applyNumberFormat="0" applyProtection="0">
      <alignment horizontal="left" vertical="center" indent="1"/>
    </xf>
    <xf numFmtId="4" fontId="38" fillId="54" borderId="20" applyNumberFormat="0" applyProtection="0">
      <alignment horizontal="left" vertical="center" indent="1"/>
    </xf>
    <xf numFmtId="0" fontId="4" fillId="0"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72" borderId="34"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4" fontId="43" fillId="88" borderId="20" applyNumberFormat="0" applyProtection="0">
      <alignment horizontal="right" vertical="center"/>
    </xf>
    <xf numFmtId="4" fontId="85" fillId="101" borderId="20" applyNumberFormat="0" applyProtection="0">
      <alignment horizontal="right" vertical="center"/>
    </xf>
    <xf numFmtId="4" fontId="85" fillId="72" borderId="20" applyNumberFormat="0" applyProtection="0">
      <alignment vertical="center"/>
    </xf>
    <xf numFmtId="0" fontId="4" fillId="84" borderId="34" applyNumberFormat="0" applyProtection="0">
      <alignment horizontal="left" vertical="center" indent="1"/>
    </xf>
    <xf numFmtId="4" fontId="43" fillId="72" borderId="34" applyNumberFormat="0" applyProtection="0">
      <alignment horizontal="left" vertical="center" indent="1"/>
    </xf>
    <xf numFmtId="4" fontId="49" fillId="69" borderId="20" applyNumberFormat="0" applyProtection="0">
      <alignment horizontal="right" vertical="center"/>
    </xf>
    <xf numFmtId="4" fontId="43" fillId="72" borderId="20" applyNumberFormat="0" applyProtection="0">
      <alignment horizontal="left" vertical="center" indent="1"/>
    </xf>
    <xf numFmtId="4" fontId="36" fillId="54" borderId="20" applyNumberFormat="0" applyProtection="0">
      <alignment vertical="center"/>
    </xf>
    <xf numFmtId="4" fontId="38" fillId="69" borderId="20" applyNumberFormat="0" applyProtection="0">
      <alignment horizontal="right" vertical="center"/>
    </xf>
    <xf numFmtId="4" fontId="43" fillId="72" borderId="34" applyNumberFormat="0" applyProtection="0">
      <alignment horizontal="left" vertical="center" indent="1"/>
    </xf>
    <xf numFmtId="0" fontId="4" fillId="66" borderId="20" applyNumberFormat="0" applyProtection="0">
      <alignment horizontal="left" vertical="top" indent="1"/>
    </xf>
    <xf numFmtId="0" fontId="4" fillId="55" borderId="20" applyNumberFormat="0" applyProtection="0">
      <alignment horizontal="left" vertical="top" indent="1"/>
    </xf>
    <xf numFmtId="4" fontId="43" fillId="102" borderId="20" applyNumberFormat="0" applyProtection="0">
      <alignment horizontal="left" vertical="center" indent="1"/>
    </xf>
    <xf numFmtId="0" fontId="43" fillId="72" borderId="20" applyNumberFormat="0" applyProtection="0">
      <alignment horizontal="left" vertical="top" indent="1"/>
    </xf>
    <xf numFmtId="0" fontId="4" fillId="84" borderId="34" applyNumberFormat="0" applyProtection="0">
      <alignment horizontal="left" vertical="center" indent="1"/>
    </xf>
    <xf numFmtId="0" fontId="4" fillId="69" borderId="20" applyNumberFormat="0" applyProtection="0">
      <alignment horizontal="left" vertical="top" indent="1"/>
    </xf>
    <xf numFmtId="0" fontId="81" fillId="79" borderId="34" applyNumberFormat="0" applyAlignment="0" applyProtection="0"/>
    <xf numFmtId="4" fontId="43" fillId="54" borderId="34" applyNumberFormat="0" applyProtection="0">
      <alignment horizontal="left" vertical="center" indent="1"/>
    </xf>
    <xf numFmtId="4" fontId="85" fillId="54" borderId="34" applyNumberFormat="0" applyProtection="0">
      <alignment vertical="center"/>
    </xf>
    <xf numFmtId="4" fontId="37" fillId="54" borderId="20" applyNumberFormat="0" applyProtection="0">
      <alignment vertical="center"/>
    </xf>
    <xf numFmtId="4" fontId="43" fillId="54" borderId="34" applyNumberFormat="0" applyProtection="0">
      <alignment horizontal="left" vertical="center" indent="1"/>
    </xf>
    <xf numFmtId="4" fontId="43" fillId="54" borderId="34" applyNumberFormat="0" applyProtection="0">
      <alignment horizontal="left" vertical="center" indent="1"/>
    </xf>
    <xf numFmtId="4" fontId="43" fillId="87" borderId="20" applyNumberFormat="0" applyProtection="0">
      <alignment horizontal="right" vertical="center"/>
    </xf>
    <xf numFmtId="4" fontId="43" fillId="57" borderId="34" applyNumberFormat="0" applyProtection="0">
      <alignment horizontal="right" vertical="center"/>
    </xf>
    <xf numFmtId="4" fontId="38" fillId="56" borderId="20" applyNumberFormat="0" applyProtection="0">
      <alignment horizontal="right" vertical="center"/>
    </xf>
    <xf numFmtId="4" fontId="43" fillId="58" borderId="34" applyNumberFormat="0" applyProtection="0">
      <alignment horizontal="right" vertical="center"/>
    </xf>
    <xf numFmtId="4" fontId="43" fillId="61" borderId="34" applyNumberFormat="0" applyProtection="0">
      <alignment horizontal="right" vertical="center"/>
    </xf>
    <xf numFmtId="4" fontId="38" fillId="61" borderId="20" applyNumberFormat="0" applyProtection="0">
      <alignment horizontal="right" vertical="center"/>
    </xf>
    <xf numFmtId="4" fontId="43" fillId="100" borderId="89" applyNumberFormat="0" applyProtection="0">
      <alignment horizontal="left" vertical="center" indent="1"/>
    </xf>
    <xf numFmtId="4" fontId="43" fillId="100" borderId="89" applyNumberFormat="0" applyProtection="0">
      <alignment horizontal="left" vertical="center" indent="1"/>
    </xf>
    <xf numFmtId="4" fontId="44" fillId="69"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66" borderId="20" applyNumberFormat="0" applyProtection="0">
      <alignment horizontal="left" vertical="top" indent="1"/>
    </xf>
    <xf numFmtId="0" fontId="4" fillId="84" borderId="34" applyNumberFormat="0" applyProtection="0">
      <alignment horizontal="left" vertical="center" indent="1"/>
    </xf>
    <xf numFmtId="4" fontId="43" fillId="100" borderId="34" applyNumberFormat="0" applyProtection="0">
      <alignment horizontal="left" vertical="center" indent="1"/>
    </xf>
    <xf numFmtId="0" fontId="4" fillId="68" borderId="20" applyNumberFormat="0" applyProtection="0">
      <alignment horizontal="left" vertical="center" indent="1"/>
    </xf>
    <xf numFmtId="4" fontId="43" fillId="100" borderId="34" applyNumberFormat="0" applyProtection="0">
      <alignment horizontal="left" vertical="center" indent="1"/>
    </xf>
    <xf numFmtId="0" fontId="4" fillId="55" borderId="20" applyNumberFormat="0" applyProtection="0">
      <alignment horizontal="left" vertical="center" indent="1"/>
    </xf>
    <xf numFmtId="0" fontId="4" fillId="106" borderId="34" applyNumberFormat="0" applyProtection="0">
      <alignment horizontal="left" vertical="center" indent="1"/>
    </xf>
    <xf numFmtId="200" fontId="127" fillId="0" borderId="86">
      <alignment horizontal="right"/>
    </xf>
    <xf numFmtId="0" fontId="4" fillId="106" borderId="34" applyNumberFormat="0" applyProtection="0">
      <alignment horizontal="left" vertical="center"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84" borderId="34" applyNumberFormat="0" applyProtection="0">
      <alignment horizontal="left" vertical="center" indent="1"/>
    </xf>
    <xf numFmtId="0" fontId="25" fillId="107" borderId="20" applyNumberFormat="0" applyProtection="0">
      <alignment horizontal="left" vertical="top"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25" fillId="101" borderId="20" applyNumberFormat="0" applyProtection="0">
      <alignment horizontal="left" vertical="top" indent="1"/>
    </xf>
    <xf numFmtId="0" fontId="25" fillId="101" borderId="20" applyNumberFormat="0" applyProtection="0">
      <alignment horizontal="left" vertical="top" indent="1"/>
    </xf>
    <xf numFmtId="4" fontId="43" fillId="72" borderId="20" applyNumberFormat="0" applyProtection="0">
      <alignment vertical="center"/>
    </xf>
    <xf numFmtId="4" fontId="38" fillId="69" borderId="20" applyNumberFormat="0" applyProtection="0">
      <alignment vertical="center"/>
    </xf>
    <xf numFmtId="4" fontId="43" fillId="72" borderId="34" applyNumberFormat="0" applyProtection="0">
      <alignment horizontal="left" vertical="center" indent="1"/>
    </xf>
    <xf numFmtId="4" fontId="88" fillId="104" borderId="20" applyNumberFormat="0" applyProtection="0">
      <alignment horizontal="left" vertical="center" indent="1"/>
    </xf>
    <xf numFmtId="4" fontId="43" fillId="72" borderId="34" applyNumberFormat="0" applyProtection="0">
      <alignment horizontal="left" vertical="center" indent="1"/>
    </xf>
    <xf numFmtId="4" fontId="43" fillId="72" borderId="34" applyNumberFormat="0" applyProtection="0">
      <alignment vertical="center"/>
    </xf>
    <xf numFmtId="4" fontId="43" fillId="72" borderId="34" applyNumberFormat="0" applyProtection="0">
      <alignment horizontal="left" vertical="center" indent="1"/>
    </xf>
    <xf numFmtId="4" fontId="43" fillId="0" borderId="34" applyNumberFormat="0" applyProtection="0">
      <alignment horizontal="right" vertical="center"/>
    </xf>
    <xf numFmtId="0" fontId="4" fillId="0" borderId="34" applyNumberFormat="0" applyProtection="0">
      <alignment horizontal="left" vertical="center" indent="1"/>
    </xf>
    <xf numFmtId="0" fontId="4" fillId="84" borderId="34" applyNumberFormat="0" applyProtection="0">
      <alignment horizontal="left" vertical="center" indent="1"/>
    </xf>
    <xf numFmtId="0" fontId="93" fillId="67" borderId="84">
      <protection locked="0"/>
    </xf>
    <xf numFmtId="4" fontId="43" fillId="72"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25" fillId="107" borderId="20" applyNumberFormat="0" applyProtection="0">
      <alignment horizontal="left" vertical="top" indent="1"/>
    </xf>
    <xf numFmtId="0" fontId="4" fillId="0" borderId="34" applyNumberFormat="0" applyProtection="0">
      <alignment horizontal="left" vertical="center" indent="1"/>
    </xf>
    <xf numFmtId="4" fontId="38" fillId="69" borderId="20" applyNumberFormat="0" applyProtection="0">
      <alignment horizontal="right" vertical="center"/>
    </xf>
    <xf numFmtId="4" fontId="43" fillId="0" borderId="34" applyNumberFormat="0" applyProtection="0">
      <alignment horizontal="right" vertical="center"/>
    </xf>
    <xf numFmtId="4" fontId="43" fillId="72" borderId="34" applyNumberFormat="0" applyProtection="0">
      <alignment vertical="center"/>
    </xf>
    <xf numFmtId="0" fontId="25" fillId="101"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4" fontId="39" fillId="82" borderId="20" applyNumberFormat="0" applyProtection="0">
      <alignment vertical="center"/>
    </xf>
    <xf numFmtId="4" fontId="39" fillId="54" borderId="20" applyNumberFormat="0" applyProtection="0">
      <alignment horizontal="left" vertical="center" indent="1"/>
    </xf>
    <xf numFmtId="0" fontId="39" fillId="54" borderId="20" applyNumberFormat="0" applyProtection="0">
      <alignment horizontal="left" vertical="top" indent="1"/>
    </xf>
    <xf numFmtId="0" fontId="4" fillId="66" borderId="20" applyNumberFormat="0" applyProtection="0">
      <alignment horizontal="left" vertical="center" indent="1"/>
    </xf>
    <xf numFmtId="4" fontId="49" fillId="69" borderId="20" applyNumberFormat="0" applyProtection="0">
      <alignment horizontal="right" vertical="center"/>
    </xf>
    <xf numFmtId="0" fontId="4" fillId="69" borderId="20" applyNumberFormat="0" applyProtection="0">
      <alignment horizontal="left" vertical="top" indent="1"/>
    </xf>
    <xf numFmtId="4" fontId="36" fillId="66" borderId="20" applyNumberFormat="0" applyProtection="0">
      <alignment horizontal="left" vertical="center" indent="1"/>
    </xf>
    <xf numFmtId="0" fontId="15" fillId="71" borderId="24" applyBorder="0"/>
    <xf numFmtId="4" fontId="44" fillId="69" borderId="20" applyNumberFormat="0" applyProtection="0">
      <alignmen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top" indent="1"/>
    </xf>
    <xf numFmtId="4" fontId="38" fillId="60" borderId="20" applyNumberFormat="0" applyProtection="0">
      <alignment horizontal="right" vertical="center"/>
    </xf>
    <xf numFmtId="4" fontId="43" fillId="100" borderId="34" applyNumberFormat="0" applyProtection="0">
      <alignment horizontal="left" vertical="center" indent="1"/>
    </xf>
    <xf numFmtId="4" fontId="39" fillId="82" borderId="20" applyNumberFormat="0" applyProtection="0">
      <alignment vertical="center"/>
    </xf>
    <xf numFmtId="0" fontId="4" fillId="106" borderId="34" applyNumberFormat="0" applyProtection="0">
      <alignment horizontal="left" vertical="center" indent="1"/>
    </xf>
    <xf numFmtId="4" fontId="43" fillId="100" borderId="34" applyNumberFormat="0" applyProtection="0">
      <alignment horizontal="left" vertical="center" indent="1"/>
    </xf>
    <xf numFmtId="0" fontId="4" fillId="68" borderId="20" applyNumberFormat="0" applyProtection="0">
      <alignment horizontal="left" vertical="top" indent="1"/>
    </xf>
    <xf numFmtId="4" fontId="36" fillId="54" borderId="20" applyNumberFormat="0" applyProtection="0">
      <alignmen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4" fontId="49" fillId="69" borderId="20" applyNumberFormat="0" applyProtection="0">
      <alignment horizontal="right" vertical="center"/>
    </xf>
    <xf numFmtId="4" fontId="91" fillId="101" borderId="20" applyNumberFormat="0" applyProtection="0">
      <alignment horizontal="right" vertical="center"/>
    </xf>
    <xf numFmtId="4" fontId="43" fillId="102" borderId="20" applyNumberFormat="0" applyProtection="0">
      <alignment horizontal="right" vertical="center"/>
    </xf>
    <xf numFmtId="4" fontId="116" fillId="54" borderId="20" applyNumberFormat="0" applyProtection="0">
      <alignment vertical="center"/>
    </xf>
    <xf numFmtId="0" fontId="25" fillId="107" borderId="20" applyNumberFormat="0" applyProtection="0">
      <alignment horizontal="left" vertical="top" indent="1"/>
    </xf>
    <xf numFmtId="0" fontId="4" fillId="55" borderId="20" applyNumberFormat="0" applyProtection="0">
      <alignment horizontal="left" vertical="top" indent="1"/>
    </xf>
    <xf numFmtId="4" fontId="43" fillId="94" borderId="20" applyNumberFormat="0" applyProtection="0">
      <alignment horizontal="right" vertical="center"/>
    </xf>
    <xf numFmtId="4" fontId="43" fillId="102" borderId="20" applyNumberFormat="0" applyProtection="0">
      <alignment horizontal="left" vertical="center" indent="1"/>
    </xf>
    <xf numFmtId="4" fontId="38" fillId="56" borderId="20" applyNumberFormat="0" applyProtection="0">
      <alignment horizontal="right" vertical="center"/>
    </xf>
    <xf numFmtId="0" fontId="4" fillId="66"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84" borderId="34" applyNumberFormat="0" applyProtection="0">
      <alignment horizontal="left" vertical="center" indent="1"/>
    </xf>
    <xf numFmtId="0" fontId="124" fillId="104" borderId="91" applyNumberFormat="0" applyAlignment="0" applyProtection="0"/>
    <xf numFmtId="4" fontId="43" fillId="72" borderId="20" applyNumberFormat="0" applyProtection="0">
      <alignment vertical="center"/>
    </xf>
    <xf numFmtId="4" fontId="43" fillId="72" borderId="34" applyNumberFormat="0" applyProtection="0">
      <alignment horizontal="left" vertical="center" indent="1"/>
    </xf>
    <xf numFmtId="4" fontId="91" fillId="101" borderId="20" applyNumberFormat="0" applyProtection="0">
      <alignment horizontal="right" vertical="center"/>
    </xf>
    <xf numFmtId="0" fontId="4" fillId="84" borderId="34" applyNumberFormat="0" applyProtection="0">
      <alignment horizontal="left" vertical="center" indent="1"/>
    </xf>
    <xf numFmtId="4" fontId="43" fillId="91" borderId="34" applyNumberFormat="0" applyProtection="0">
      <alignment horizontal="right" vertical="center"/>
    </xf>
    <xf numFmtId="4" fontId="43" fillId="56" borderId="34" applyNumberFormat="0" applyProtection="0">
      <alignment horizontal="right" vertical="center"/>
    </xf>
    <xf numFmtId="0" fontId="4" fillId="84" borderId="34" applyNumberFormat="0" applyProtection="0">
      <alignment horizontal="left" vertical="center" indent="1"/>
    </xf>
    <xf numFmtId="4" fontId="43" fillId="54" borderId="34" applyNumberFormat="0" applyProtection="0">
      <alignment horizontal="left" vertical="center" indent="1"/>
    </xf>
    <xf numFmtId="0" fontId="81" fillId="79" borderId="34" applyNumberFormat="0" applyAlignment="0" applyProtection="0"/>
    <xf numFmtId="4" fontId="38" fillId="69" borderId="20" applyNumberFormat="0" applyProtection="0">
      <alignment horizontal="right" vertical="center"/>
    </xf>
    <xf numFmtId="0" fontId="4" fillId="55" borderId="20" applyNumberFormat="0" applyProtection="0">
      <alignment horizontal="left" vertical="top" indent="1"/>
    </xf>
    <xf numFmtId="0" fontId="4" fillId="69" borderId="20" applyNumberFormat="0" applyProtection="0">
      <alignment horizontal="left" vertical="top" indent="1"/>
    </xf>
    <xf numFmtId="0" fontId="143" fillId="104" borderId="34" applyNumberFormat="0" applyAlignment="0" applyProtection="0"/>
    <xf numFmtId="4" fontId="43" fillId="0" borderId="34" applyNumberFormat="0" applyProtection="0">
      <alignment horizontal="righ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72" borderId="20" applyNumberFormat="0" applyProtection="0">
      <alignment horizontal="left" vertical="center" indent="1"/>
    </xf>
    <xf numFmtId="4" fontId="43" fillId="96"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200" fontId="127" fillId="0" borderId="86">
      <alignment horizontal="right"/>
    </xf>
    <xf numFmtId="0" fontId="4" fillId="66"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horizontal="left" vertical="center" indent="1"/>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3" fillId="68" borderId="20" applyNumberFormat="0" applyProtection="0">
      <alignment horizontal="left" vertical="top" indent="1"/>
    </xf>
    <xf numFmtId="0" fontId="4" fillId="69" borderId="20" applyNumberFormat="0" applyProtection="0">
      <alignment horizontal="left" vertical="top" indent="1"/>
    </xf>
    <xf numFmtId="4" fontId="43" fillId="100" borderId="34" applyNumberFormat="0" applyProtection="0">
      <alignment horizontal="left" vertical="center"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4" fontId="43" fillId="95" borderId="20" applyNumberFormat="0" applyProtection="0">
      <alignment horizontal="right" vertical="center"/>
    </xf>
    <xf numFmtId="0" fontId="4" fillId="55" borderId="20" applyNumberFormat="0" applyProtection="0">
      <alignment horizontal="left" vertical="center" indent="1"/>
    </xf>
    <xf numFmtId="4" fontId="43" fillId="87"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39" fillId="54" borderId="20" applyNumberFormat="0" applyProtection="0">
      <alignment horizontal="left" vertical="top" indent="1"/>
    </xf>
    <xf numFmtId="0" fontId="43" fillId="108" borderId="92" applyNumberFormat="0" applyFont="0" applyAlignment="0" applyProtection="0"/>
    <xf numFmtId="4" fontId="43" fillId="72" borderId="20" applyNumberFormat="0" applyProtection="0">
      <alignment horizontal="left" vertical="center" indent="1"/>
    </xf>
    <xf numFmtId="4" fontId="49" fillId="69" borderId="20" applyNumberFormat="0" applyProtection="0">
      <alignment horizontal="right" vertical="center"/>
    </xf>
    <xf numFmtId="4" fontId="38" fillId="59" borderId="20" applyNumberFormat="0" applyProtection="0">
      <alignment horizontal="right" vertical="center"/>
    </xf>
    <xf numFmtId="0" fontId="43" fillId="72" borderId="20" applyNumberFormat="0" applyProtection="0">
      <alignment horizontal="left" vertical="top" indent="1"/>
    </xf>
    <xf numFmtId="4" fontId="44" fillId="69" borderId="20" applyNumberFormat="0" applyProtection="0">
      <alignment horizontal="right" vertical="center"/>
    </xf>
    <xf numFmtId="0" fontId="4" fillId="69" borderId="20" applyNumberFormat="0" applyProtection="0">
      <alignment horizontal="left" vertical="center" indent="1"/>
    </xf>
    <xf numFmtId="0" fontId="15" fillId="71" borderId="24" applyBorder="0"/>
    <xf numFmtId="4" fontId="38" fillId="62" borderId="20" applyNumberFormat="0" applyProtection="0">
      <alignment horizontal="right" vertical="center"/>
    </xf>
    <xf numFmtId="0" fontId="4" fillId="68" borderId="20" applyNumberFormat="0" applyProtection="0">
      <alignment horizontal="left" vertical="center" indent="1"/>
    </xf>
    <xf numFmtId="4" fontId="38" fillId="61" borderId="20" applyNumberFormat="0" applyProtection="0">
      <alignment horizontal="right" vertical="center"/>
    </xf>
    <xf numFmtId="4" fontId="38" fillId="57" borderId="20" applyNumberFormat="0" applyProtection="0">
      <alignment horizontal="right" vertical="center"/>
    </xf>
    <xf numFmtId="0" fontId="43" fillId="68" borderId="20" applyNumberFormat="0" applyProtection="0">
      <alignment horizontal="left" vertical="top" indent="1"/>
    </xf>
    <xf numFmtId="0" fontId="4" fillId="69" borderId="20" applyNumberFormat="0" applyProtection="0">
      <alignment horizontal="left" vertical="top" indent="1"/>
    </xf>
    <xf numFmtId="4" fontId="38" fillId="58" borderId="20" applyNumberFormat="0" applyProtection="0">
      <alignment horizontal="right" vertical="center"/>
    </xf>
    <xf numFmtId="0" fontId="4" fillId="69" borderId="20" applyNumberFormat="0" applyProtection="0">
      <alignment horizontal="left" vertical="top" indent="1"/>
    </xf>
    <xf numFmtId="0" fontId="88" fillId="108"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vertical="center"/>
    </xf>
    <xf numFmtId="0" fontId="43" fillId="68"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0" fontId="4" fillId="55" borderId="20" applyNumberFormat="0" applyProtection="0">
      <alignment horizontal="left" vertical="top" indent="1"/>
    </xf>
    <xf numFmtId="0" fontId="43" fillId="68" borderId="20" applyNumberFormat="0" applyProtection="0">
      <alignment horizontal="left" vertical="top" indent="1"/>
    </xf>
    <xf numFmtId="4" fontId="85" fillId="72" borderId="20" applyNumberFormat="0" applyProtection="0">
      <alignment vertical="center"/>
    </xf>
    <xf numFmtId="4" fontId="43" fillId="72" borderId="20" applyNumberFormat="0" applyProtection="0">
      <alignment horizontal="left" vertical="center" indent="1"/>
    </xf>
    <xf numFmtId="0" fontId="43" fillId="68" borderId="20" applyNumberFormat="0" applyProtection="0">
      <alignment horizontal="left" vertical="top" indent="1"/>
    </xf>
    <xf numFmtId="4" fontId="43" fillId="72"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horizontal="left" vertical="center" indent="1"/>
    </xf>
    <xf numFmtId="4" fontId="43" fillId="0" borderId="20" applyNumberFormat="0" applyProtection="0">
      <alignment horizontal="right" vertical="center"/>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3" fillId="72" borderId="20" applyNumberFormat="0" applyProtection="0">
      <alignment horizontal="left" vertical="top" indent="1"/>
    </xf>
    <xf numFmtId="4" fontId="43" fillId="72" borderId="20" applyNumberFormat="0" applyProtection="0">
      <alignment vertical="center"/>
    </xf>
    <xf numFmtId="0" fontId="43" fillId="72" borderId="20" applyNumberFormat="0" applyProtection="0">
      <alignment horizontal="left" vertical="top" indent="1"/>
    </xf>
    <xf numFmtId="0" fontId="4" fillId="68" borderId="20" applyNumberFormat="0" applyProtection="0">
      <alignment horizontal="left" vertical="top" indent="1"/>
    </xf>
    <xf numFmtId="4" fontId="43" fillId="72" borderId="20" applyNumberFormat="0" applyProtection="0">
      <alignment horizontal="left" vertical="center" indent="1"/>
    </xf>
    <xf numFmtId="0" fontId="4" fillId="69" borderId="20" applyNumberFormat="0" applyProtection="0">
      <alignment horizontal="left" vertical="top" indent="1"/>
    </xf>
    <xf numFmtId="4" fontId="44" fillId="69" borderId="20" applyNumberFormat="0" applyProtection="0">
      <alignment vertical="center"/>
    </xf>
    <xf numFmtId="4" fontId="91" fillId="101" borderId="20" applyNumberFormat="0" applyProtection="0">
      <alignment horizontal="right" vertical="center"/>
    </xf>
    <xf numFmtId="4" fontId="85" fillId="72" borderId="20" applyNumberFormat="0" applyProtection="0">
      <alignment vertical="center"/>
    </xf>
    <xf numFmtId="4" fontId="49" fillId="69" borderId="20" applyNumberFormat="0" applyProtection="0">
      <alignment horizontal="right" vertical="center"/>
    </xf>
    <xf numFmtId="4" fontId="43" fillId="101"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84" borderId="34" applyNumberFormat="0" applyProtection="0">
      <alignment horizontal="left" vertical="center" indent="1"/>
    </xf>
    <xf numFmtId="4" fontId="37" fillId="54" borderId="20" applyNumberFormat="0" applyProtection="0">
      <alignment vertical="center"/>
    </xf>
    <xf numFmtId="0" fontId="4" fillId="66" borderId="20" applyNumberFormat="0" applyProtection="0">
      <alignment horizontal="left" vertical="top" indent="1"/>
    </xf>
    <xf numFmtId="0" fontId="25" fillId="101" borderId="20" applyNumberFormat="0" applyProtection="0">
      <alignment horizontal="left" vertical="top" indent="1"/>
    </xf>
    <xf numFmtId="4" fontId="43" fillId="103" borderId="34" applyNumberFormat="0" applyProtection="0">
      <alignment horizontal="left" vertical="center" indent="1"/>
    </xf>
    <xf numFmtId="4" fontId="43" fillId="54" borderId="34" applyNumberFormat="0" applyProtection="0">
      <alignment horizontal="left" vertical="center" indent="1"/>
    </xf>
    <xf numFmtId="4" fontId="43" fillId="88" borderId="20" applyNumberFormat="0" applyProtection="0">
      <alignment horizontal="right" vertical="center"/>
    </xf>
    <xf numFmtId="4" fontId="43" fillId="0" borderId="34" applyNumberFormat="0" applyProtection="0">
      <alignment horizontal="right" vertical="center"/>
    </xf>
    <xf numFmtId="4" fontId="43" fillId="103" borderId="34" applyNumberFormat="0" applyProtection="0">
      <alignment horizontal="left" vertical="center" indent="1"/>
    </xf>
    <xf numFmtId="0" fontId="4" fillId="84" borderId="34" applyNumberFormat="0" applyProtection="0">
      <alignment horizontal="left" vertical="center" indent="1"/>
    </xf>
    <xf numFmtId="4" fontId="43" fillId="95" borderId="20" applyNumberFormat="0" applyProtection="0">
      <alignment horizontal="right" vertical="center"/>
    </xf>
    <xf numFmtId="4" fontId="43" fillId="54" borderId="34" applyNumberFormat="0" applyProtection="0">
      <alignment horizontal="left" vertical="center" indent="1"/>
    </xf>
    <xf numFmtId="0" fontId="39" fillId="54" borderId="20" applyNumberFormat="0" applyProtection="0">
      <alignment horizontal="left" vertical="top" indent="1"/>
    </xf>
    <xf numFmtId="4" fontId="85" fillId="72" borderId="20" applyNumberFormat="0" applyProtection="0">
      <alignment vertical="center"/>
    </xf>
    <xf numFmtId="0" fontId="4" fillId="69" borderId="20" applyNumberFormat="0" applyProtection="0">
      <alignment horizontal="left" vertical="center" indent="1"/>
    </xf>
    <xf numFmtId="4" fontId="91" fillId="101"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top" indent="1"/>
    </xf>
    <xf numFmtId="0" fontId="39" fillId="54"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4" borderId="34" applyNumberFormat="0" applyProtection="0">
      <alignment horizontal="left" vertical="center" indent="1"/>
    </xf>
    <xf numFmtId="0" fontId="81" fillId="79" borderId="34" applyNumberFormat="0" applyAlignment="0" applyProtection="0"/>
    <xf numFmtId="4" fontId="39" fillId="82" borderId="20" applyNumberFormat="0" applyProtection="0">
      <alignment vertical="center"/>
    </xf>
    <xf numFmtId="0" fontId="39" fillId="54" borderId="20" applyNumberFormat="0" applyProtection="0">
      <alignment horizontal="left" vertical="top" indent="1"/>
    </xf>
    <xf numFmtId="4" fontId="43" fillId="87"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72" borderId="20" applyNumberFormat="0" applyProtection="0">
      <alignment horizontal="left" vertical="center" indent="1"/>
    </xf>
    <xf numFmtId="0" fontId="4" fillId="66" borderId="20" applyNumberFormat="0" applyProtection="0">
      <alignment horizontal="left" vertical="top" indent="1"/>
    </xf>
    <xf numFmtId="4" fontId="43" fillId="0"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43" fillId="0" borderId="34"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top" indent="1"/>
    </xf>
    <xf numFmtId="4" fontId="43" fillId="72" borderId="20" applyNumberFormat="0" applyProtection="0">
      <alignment horizontal="left" vertical="center" indent="1"/>
    </xf>
    <xf numFmtId="4" fontId="85" fillId="101" borderId="20" applyNumberFormat="0" applyProtection="0">
      <alignment horizontal="right" vertical="center"/>
    </xf>
    <xf numFmtId="4" fontId="44" fillId="69"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43" fillId="63" borderId="34" applyNumberFormat="0" applyProtection="0">
      <alignment horizontal="right" vertical="center"/>
    </xf>
    <xf numFmtId="0" fontId="4" fillId="84" borderId="34" applyNumberFormat="0" applyProtection="0">
      <alignment horizontal="left" vertical="center" indent="1"/>
    </xf>
    <xf numFmtId="0" fontId="4" fillId="106" borderId="34" applyNumberFormat="0" applyProtection="0">
      <alignment horizontal="left" vertical="center" indent="1"/>
    </xf>
    <xf numFmtId="0" fontId="4" fillId="68" borderId="20" applyNumberFormat="0" applyProtection="0">
      <alignment horizontal="left" vertical="top" indent="1"/>
    </xf>
    <xf numFmtId="4" fontId="39" fillId="82" borderId="20" applyNumberFormat="0" applyProtection="0">
      <alignment vertical="center"/>
    </xf>
    <xf numFmtId="0" fontId="130" fillId="0" borderId="85" applyFill="0" applyBorder="0" applyProtection="0">
      <alignment horizontal="left" vertical="top"/>
    </xf>
    <xf numFmtId="3" fontId="127" fillId="0" borderId="42"/>
    <xf numFmtId="0" fontId="25" fillId="101" borderId="20" applyNumberFormat="0" applyProtection="0">
      <alignment horizontal="left" vertical="top" indent="1"/>
    </xf>
    <xf numFmtId="0" fontId="25" fillId="107" borderId="20" applyNumberFormat="0" applyProtection="0">
      <alignment horizontal="left" vertical="top" indent="1"/>
    </xf>
    <xf numFmtId="4" fontId="116" fillId="54" borderId="20" applyNumberFormat="0" applyProtection="0">
      <alignment vertical="center"/>
    </xf>
    <xf numFmtId="4" fontId="39" fillId="54" borderId="20" applyNumberFormat="0" applyProtection="0">
      <alignment horizontal="left" vertical="center" indent="1"/>
    </xf>
    <xf numFmtId="0" fontId="4" fillId="55" borderId="20" applyNumberFormat="0" applyProtection="0">
      <alignment horizontal="left" vertical="top" indent="1"/>
    </xf>
    <xf numFmtId="0" fontId="138" fillId="116" borderId="91" applyNumberFormat="0" applyAlignment="0" applyProtection="0"/>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vertical="center"/>
    </xf>
    <xf numFmtId="4" fontId="38" fillId="69"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85" fillId="72" borderId="20" applyNumberFormat="0" applyProtection="0">
      <alignment vertical="center"/>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100" borderId="89" applyNumberFormat="0" applyProtection="0">
      <alignment horizontal="left" vertical="center" indent="1"/>
    </xf>
    <xf numFmtId="0" fontId="4" fillId="106" borderId="34" applyNumberFormat="0" applyProtection="0">
      <alignment horizontal="left" vertical="center" indent="1"/>
    </xf>
    <xf numFmtId="4" fontId="43" fillId="92"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0" fontId="4" fillId="68" borderId="20" applyNumberFormat="0" applyProtection="0">
      <alignment horizontal="left" vertical="center" indent="1"/>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0" fontId="4" fillId="55" borderId="20" applyNumberFormat="0" applyProtection="0">
      <alignment horizontal="left" vertical="top" indent="1"/>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0" fontId="4" fillId="66" borderId="20" applyNumberFormat="0" applyProtection="0">
      <alignment horizontal="left" vertical="center" indent="1"/>
    </xf>
    <xf numFmtId="4" fontId="43" fillId="101" borderId="20" applyNumberFormat="0" applyProtection="0">
      <alignment horizontal="right" vertical="center"/>
    </xf>
    <xf numFmtId="4" fontId="91" fillId="101" borderId="20" applyNumberFormat="0" applyProtection="0">
      <alignment horizontal="right" vertical="center"/>
    </xf>
    <xf numFmtId="0" fontId="25" fillId="101" borderId="20" applyNumberFormat="0" applyProtection="0">
      <alignment horizontal="left" vertical="top" indent="1"/>
    </xf>
    <xf numFmtId="0" fontId="93" fillId="67" borderId="84">
      <protection locked="0"/>
    </xf>
    <xf numFmtId="49" fontId="95" fillId="110" borderId="84"/>
    <xf numFmtId="0" fontId="43" fillId="68" borderId="20" applyNumberFormat="0" applyProtection="0">
      <alignment horizontal="left" vertical="top" indent="1"/>
    </xf>
    <xf numFmtId="4" fontId="36" fillId="66" borderId="20" applyNumberFormat="0" applyProtection="0">
      <alignment horizontal="left" vertical="center" indent="1"/>
    </xf>
    <xf numFmtId="4" fontId="38" fillId="61" borderId="20" applyNumberFormat="0" applyProtection="0">
      <alignment horizontal="right" vertical="center"/>
    </xf>
    <xf numFmtId="0" fontId="25" fillId="71" borderId="20" applyNumberFormat="0" applyProtection="0">
      <alignment horizontal="left" vertical="top" indent="1"/>
    </xf>
    <xf numFmtId="0" fontId="4" fillId="0" borderId="34" applyNumberFormat="0" applyProtection="0">
      <alignment horizontal="left" vertical="center" indent="1"/>
    </xf>
    <xf numFmtId="4" fontId="116" fillId="54" borderId="20" applyNumberFormat="0" applyProtection="0">
      <alignment vertical="center"/>
    </xf>
    <xf numFmtId="4" fontId="43" fillId="94" borderId="20" applyNumberFormat="0" applyProtection="0">
      <alignment horizontal="right" vertical="center"/>
    </xf>
    <xf numFmtId="0" fontId="43" fillId="68"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4" fontId="85" fillId="101" borderId="20" applyNumberFormat="0" applyProtection="0">
      <alignment horizontal="right" vertical="center"/>
    </xf>
    <xf numFmtId="4" fontId="43" fillId="54" borderId="34" applyNumberFormat="0" applyProtection="0">
      <alignment horizontal="left" vertical="center" indent="1"/>
    </xf>
    <xf numFmtId="0" fontId="4" fillId="68" borderId="20" applyNumberFormat="0" applyProtection="0">
      <alignment horizontal="left" vertical="top" indent="1"/>
    </xf>
    <xf numFmtId="4" fontId="38" fillId="58" borderId="20" applyNumberFormat="0" applyProtection="0">
      <alignment horizontal="right" vertical="center"/>
    </xf>
    <xf numFmtId="4" fontId="43" fillId="89" borderId="20" applyNumberFormat="0" applyProtection="0">
      <alignment horizontal="right" vertical="center"/>
    </xf>
    <xf numFmtId="0" fontId="4" fillId="84" borderId="34" applyNumberFormat="0" applyProtection="0">
      <alignment horizontal="left" vertical="center" indent="1"/>
    </xf>
    <xf numFmtId="4" fontId="85" fillId="101" borderId="20" applyNumberFormat="0" applyProtection="0">
      <alignment horizontal="right" vertical="center"/>
    </xf>
    <xf numFmtId="0" fontId="4" fillId="103" borderId="34" applyNumberFormat="0" applyProtection="0">
      <alignment horizontal="left" vertical="center"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25" fillId="107" borderId="20" applyNumberFormat="0" applyProtection="0">
      <alignment horizontal="left" vertical="top" indent="1"/>
    </xf>
    <xf numFmtId="4" fontId="36" fillId="66" borderId="25" applyNumberFormat="0" applyProtection="0">
      <alignment horizontal="left" vertical="center" indent="1"/>
    </xf>
    <xf numFmtId="4" fontId="43" fillId="0" borderId="20" applyNumberFormat="0" applyProtection="0">
      <alignment horizontal="left" vertical="center" indent="1"/>
    </xf>
    <xf numFmtId="4" fontId="43" fillId="101" borderId="20" applyNumberFormat="0" applyProtection="0">
      <alignment horizontal="right" vertical="center"/>
    </xf>
    <xf numFmtId="4" fontId="43" fillId="103" borderId="34" applyNumberFormat="0" applyProtection="0">
      <alignment horizontal="left" vertical="center" indent="1"/>
    </xf>
    <xf numFmtId="0" fontId="25" fillId="102" borderId="20" applyNumberFormat="0" applyProtection="0">
      <alignment horizontal="left" vertical="top" indent="1"/>
    </xf>
    <xf numFmtId="0" fontId="4" fillId="4" borderId="34" applyNumberFormat="0" applyProtection="0">
      <alignment horizontal="left" vertical="center" indent="1"/>
    </xf>
    <xf numFmtId="0" fontId="25" fillId="102"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center" indent="1"/>
    </xf>
    <xf numFmtId="0" fontId="4" fillId="106"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39" fillId="99" borderId="34" applyNumberFormat="0" applyProtection="0">
      <alignment horizontal="left" vertical="center" indent="1"/>
    </xf>
    <xf numFmtId="4" fontId="43" fillId="103" borderId="34" applyNumberFormat="0" applyProtection="0">
      <alignment horizontal="left" vertical="center" indent="1"/>
    </xf>
    <xf numFmtId="4" fontId="43" fillId="102" borderId="20" applyNumberFormat="0" applyProtection="0">
      <alignment horizontal="left" vertical="center" indent="1"/>
    </xf>
    <xf numFmtId="0" fontId="4" fillId="103" borderId="34" applyNumberFormat="0" applyProtection="0">
      <alignment horizontal="left" vertical="center" indent="1"/>
    </xf>
    <xf numFmtId="0" fontId="43" fillId="68" borderId="20" applyNumberFormat="0" applyProtection="0">
      <alignment horizontal="left" vertical="top" indent="1"/>
    </xf>
    <xf numFmtId="4" fontId="91" fillId="101" borderId="20" applyNumberFormat="0" applyProtection="0">
      <alignment horizontal="right" vertical="center"/>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71"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4" fontId="43" fillId="100" borderId="89" applyNumberFormat="0" applyProtection="0">
      <alignment horizontal="left" vertical="center" indent="1"/>
    </xf>
    <xf numFmtId="0" fontId="4" fillId="106" borderId="34" applyNumberFormat="0" applyProtection="0">
      <alignment horizontal="left" vertical="center" indent="1"/>
    </xf>
    <xf numFmtId="0" fontId="4" fillId="103" borderId="34" applyNumberFormat="0" applyProtection="0">
      <alignment horizontal="left" vertical="center" indent="1"/>
    </xf>
    <xf numFmtId="4" fontId="85" fillId="101" borderId="20" applyNumberFormat="0" applyProtection="0">
      <alignment horizontal="right" vertical="center"/>
    </xf>
    <xf numFmtId="0" fontId="4" fillId="69" borderId="20" applyNumberFormat="0" applyProtection="0">
      <alignment horizontal="left" vertical="top" indent="1"/>
    </xf>
    <xf numFmtId="4" fontId="39" fillId="82" borderId="20" applyNumberFormat="0" applyProtection="0">
      <alignment vertical="center"/>
    </xf>
    <xf numFmtId="0" fontId="25" fillId="71" borderId="20" applyNumberFormat="0" applyProtection="0">
      <alignment horizontal="left" vertical="top" indent="1"/>
    </xf>
    <xf numFmtId="4" fontId="38" fillId="54" borderId="20" applyNumberFormat="0" applyProtection="0">
      <alignment horizontal="left" vertical="center" indent="1"/>
    </xf>
    <xf numFmtId="4" fontId="43" fillId="101" borderId="20" applyNumberFormat="0" applyProtection="0">
      <alignment horizontal="right" vertical="center"/>
    </xf>
    <xf numFmtId="4" fontId="38" fillId="58" borderId="20" applyNumberFormat="0" applyProtection="0">
      <alignment horizontal="right" vertical="center"/>
    </xf>
    <xf numFmtId="4" fontId="43" fillId="90" borderId="20" applyNumberFormat="0" applyProtection="0">
      <alignment horizontal="righ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top" indent="1"/>
    </xf>
    <xf numFmtId="0" fontId="43" fillId="68" borderId="20" applyNumberFormat="0" applyProtection="0">
      <alignment horizontal="left" vertical="top" indent="1"/>
    </xf>
    <xf numFmtId="0" fontId="4" fillId="84" borderId="34" applyNumberFormat="0" applyProtection="0">
      <alignment horizontal="left" vertical="center" indent="1"/>
    </xf>
    <xf numFmtId="4" fontId="43" fillId="57" borderId="34" applyNumberFormat="0" applyProtection="0">
      <alignment horizontal="right" vertical="center"/>
    </xf>
    <xf numFmtId="4" fontId="43" fillId="64" borderId="34"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4" borderId="20" applyNumberFormat="0" applyProtection="0">
      <alignment horizontal="right" vertical="center"/>
    </xf>
    <xf numFmtId="0" fontId="4" fillId="0" borderId="34" applyNumberFormat="0" applyProtection="0">
      <alignment horizontal="left" vertical="center" indent="1"/>
    </xf>
    <xf numFmtId="4" fontId="39" fillId="82" borderId="20" applyNumberFormat="0" applyProtection="0">
      <alignment vertical="center"/>
    </xf>
    <xf numFmtId="4" fontId="39" fillId="82" borderId="20" applyNumberFormat="0" applyProtection="0">
      <alignment vertical="center"/>
    </xf>
    <xf numFmtId="0" fontId="39" fillId="54" borderId="20" applyNumberFormat="0" applyProtection="0">
      <alignment horizontal="left" vertical="top" indent="1"/>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94"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38" fillId="66" borderId="20" applyNumberFormat="0" applyProtection="0">
      <alignment horizontal="right" vertical="center"/>
    </xf>
    <xf numFmtId="4" fontId="43" fillId="96" borderId="20" applyNumberFormat="0" applyProtection="0">
      <alignment horizontal="right" vertical="center"/>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90" borderId="20" applyNumberFormat="0" applyProtection="0">
      <alignment horizontal="right" vertical="center"/>
    </xf>
    <xf numFmtId="4" fontId="43" fillId="90"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4" fontId="43" fillId="72" borderId="20" applyNumberFormat="0" applyProtection="0">
      <alignment vertical="center"/>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43" fillId="92"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102"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38" fillId="56" borderId="20"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91" fillId="101" borderId="20"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4" fontId="36" fillId="66" borderId="25" applyNumberFormat="0" applyProtection="0">
      <alignment horizontal="left" vertical="center" indent="1"/>
    </xf>
    <xf numFmtId="0" fontId="4" fillId="68" borderId="20" applyNumberFormat="0" applyProtection="0">
      <alignment horizontal="left" vertical="top" indent="1"/>
    </xf>
    <xf numFmtId="4" fontId="43" fillId="72" borderId="34"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101" borderId="20" applyNumberFormat="0" applyProtection="0">
      <alignment horizontal="left" vertical="top" indent="1"/>
    </xf>
    <xf numFmtId="4" fontId="43" fillId="90" borderId="20" applyNumberFormat="0" applyProtection="0">
      <alignment horizontal="right" vertical="center"/>
    </xf>
    <xf numFmtId="4" fontId="43" fillId="58" borderId="34" applyNumberFormat="0" applyProtection="0">
      <alignment horizontal="right" vertical="center"/>
    </xf>
    <xf numFmtId="4" fontId="43" fillId="103" borderId="34" applyNumberFormat="0" applyProtection="0">
      <alignment horizontal="left" vertical="center" indent="1"/>
    </xf>
    <xf numFmtId="0" fontId="25" fillId="71"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4" fillId="69" borderId="20" applyNumberFormat="0" applyProtection="0">
      <alignment vertical="center"/>
    </xf>
    <xf numFmtId="4" fontId="43" fillId="85"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91"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130" fillId="0" borderId="85" applyFill="0" applyBorder="0" applyProtection="0">
      <alignment horizontal="left" vertical="top"/>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72" borderId="20" applyNumberFormat="0" applyProtection="0">
      <alignment horizontal="left" vertical="center" indent="1"/>
    </xf>
    <xf numFmtId="4" fontId="36" fillId="66" borderId="25"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43" fillId="0"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4" fontId="43" fillId="101" borderId="20" applyNumberFormat="0" applyProtection="0">
      <alignment horizontal="right" vertical="center"/>
    </xf>
    <xf numFmtId="0" fontId="4" fillId="66" borderId="20" applyNumberFormat="0" applyProtection="0">
      <alignment horizontal="left" vertical="center" indent="1"/>
    </xf>
    <xf numFmtId="4" fontId="38" fillId="69" borderId="20" applyNumberFormat="0" applyProtection="0">
      <alignment horizontal="right" vertical="center"/>
    </xf>
    <xf numFmtId="4" fontId="44" fillId="69" borderId="20" applyNumberFormat="0" applyProtection="0">
      <alignment horizontal="right" vertical="center"/>
    </xf>
    <xf numFmtId="4" fontId="43" fillId="102" borderId="20"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vertical="center"/>
    </xf>
    <xf numFmtId="0" fontId="43" fillId="68" borderId="20" applyNumberFormat="0" applyProtection="0">
      <alignment horizontal="left" vertical="top" indent="1"/>
    </xf>
    <xf numFmtId="4" fontId="85"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4" fontId="43" fillId="96"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92"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4" fontId="39" fillId="54" borderId="20" applyNumberFormat="0" applyProtection="0">
      <alignment horizontal="left" vertical="center" indent="1"/>
    </xf>
    <xf numFmtId="4" fontId="116" fillId="54" borderId="20" applyNumberFormat="0" applyProtection="0">
      <alignment vertical="center"/>
    </xf>
    <xf numFmtId="0" fontId="39" fillId="54" borderId="20" applyNumberFormat="0" applyProtection="0">
      <alignment horizontal="left" vertical="top" indent="1"/>
    </xf>
    <xf numFmtId="0" fontId="4" fillId="69" borderId="20" applyNumberFormat="0" applyProtection="0">
      <alignment horizontal="left" vertical="top" indent="1"/>
    </xf>
    <xf numFmtId="4" fontId="39" fillId="54" borderId="20" applyNumberFormat="0" applyProtection="0">
      <alignment horizontal="left" vertical="center" indent="1"/>
    </xf>
    <xf numFmtId="0" fontId="25" fillId="107" borderId="20" applyNumberFormat="0" applyProtection="0">
      <alignment horizontal="left" vertical="top" indent="1"/>
    </xf>
    <xf numFmtId="4" fontId="38" fillId="54" borderId="20" applyNumberFormat="0" applyProtection="0">
      <alignment horizontal="left" vertical="center" indent="1"/>
    </xf>
    <xf numFmtId="4" fontId="43" fillId="85" borderId="20" applyNumberFormat="0" applyProtection="0">
      <alignment horizontal="right" vertical="center"/>
    </xf>
    <xf numFmtId="4" fontId="43" fillId="93" borderId="34" applyNumberFormat="0" applyProtection="0">
      <alignment horizontal="right" vertical="center"/>
    </xf>
    <xf numFmtId="4" fontId="43" fillId="92" borderId="20" applyNumberFormat="0" applyProtection="0">
      <alignment horizontal="right" vertical="center"/>
    </xf>
    <xf numFmtId="0" fontId="25" fillId="71" borderId="20" applyNumberFormat="0" applyProtection="0">
      <alignment horizontal="left" vertical="top" indent="1"/>
    </xf>
    <xf numFmtId="4" fontId="43" fillId="95" borderId="20" applyNumberFormat="0" applyProtection="0">
      <alignment horizontal="right" vertical="center"/>
    </xf>
    <xf numFmtId="4" fontId="43" fillId="72" borderId="20" applyNumberFormat="0" applyProtection="0">
      <alignment vertical="center"/>
    </xf>
    <xf numFmtId="0" fontId="4" fillId="55" borderId="20" applyNumberFormat="0" applyProtection="0">
      <alignment horizontal="left" vertical="center" indent="1"/>
    </xf>
    <xf numFmtId="0" fontId="25" fillId="101" borderId="20" applyNumberFormat="0" applyProtection="0">
      <alignment horizontal="left" vertical="top" indent="1"/>
    </xf>
    <xf numFmtId="4" fontId="38" fillId="57" borderId="20" applyNumberFormat="0" applyProtection="0">
      <alignment horizontal="right" vertical="center"/>
    </xf>
    <xf numFmtId="4" fontId="43" fillId="101" borderId="20" applyNumberFormat="0" applyProtection="0">
      <alignment horizontal="right" vertical="center"/>
    </xf>
    <xf numFmtId="0" fontId="4" fillId="55" borderId="20" applyNumberFormat="0" applyProtection="0">
      <alignment horizontal="left" vertical="top" indent="1"/>
    </xf>
    <xf numFmtId="4" fontId="43" fillId="102" borderId="20" applyNumberFormat="0" applyProtection="0">
      <alignment horizontal="left" vertical="center" indent="1"/>
    </xf>
    <xf numFmtId="0" fontId="25" fillId="102" borderId="20" applyNumberFormat="0" applyProtection="0">
      <alignment horizontal="left" vertical="top" indent="1"/>
    </xf>
    <xf numFmtId="0" fontId="4" fillId="106" borderId="34" applyNumberFormat="0" applyProtection="0">
      <alignment horizontal="left" vertical="center" indent="1"/>
    </xf>
    <xf numFmtId="4" fontId="38" fillId="66" borderId="20" applyNumberFormat="0" applyProtection="0">
      <alignment horizontal="right" vertical="center"/>
    </xf>
    <xf numFmtId="0" fontId="25" fillId="71" borderId="20" applyNumberFormat="0" applyProtection="0">
      <alignment horizontal="left" vertical="top" indent="1"/>
    </xf>
    <xf numFmtId="0" fontId="4" fillId="84" borderId="34" applyNumberFormat="0" applyProtection="0">
      <alignment horizontal="left" vertical="center" indent="1"/>
    </xf>
    <xf numFmtId="0" fontId="4" fillId="66" borderId="20" applyNumberFormat="0" applyProtection="0">
      <alignment horizontal="left" vertical="top" indent="1"/>
    </xf>
    <xf numFmtId="4" fontId="43" fillId="100" borderId="89"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97" borderId="34" applyNumberFormat="0" applyProtection="0">
      <alignment horizontal="right" vertical="center"/>
    </xf>
    <xf numFmtId="0" fontId="4" fillId="103" borderId="34" applyNumberFormat="0" applyProtection="0">
      <alignment horizontal="left" vertical="center" indent="1"/>
    </xf>
    <xf numFmtId="0" fontId="43" fillId="68" borderId="20" applyNumberFormat="0" applyProtection="0">
      <alignment horizontal="left" vertical="top" indent="1"/>
    </xf>
    <xf numFmtId="4" fontId="43" fillId="97" borderId="34" applyNumberFormat="0" applyProtection="0">
      <alignment horizontal="right" vertical="center"/>
    </xf>
    <xf numFmtId="0" fontId="4" fillId="103" borderId="34" applyNumberFormat="0" applyProtection="0">
      <alignment horizontal="left" vertical="center" indent="1"/>
    </xf>
    <xf numFmtId="0" fontId="4" fillId="55" borderId="20" applyNumberFormat="0" applyProtection="0">
      <alignment horizontal="left" vertical="center" indent="1"/>
    </xf>
    <xf numFmtId="4" fontId="38" fillId="56" borderId="20" applyNumberFormat="0" applyProtection="0">
      <alignment horizontal="right" vertical="center"/>
    </xf>
    <xf numFmtId="4" fontId="38" fillId="64" borderId="20" applyNumberFormat="0" applyProtection="0">
      <alignment horizontal="right" vertical="center"/>
    </xf>
    <xf numFmtId="0" fontId="4" fillId="66" borderId="20" applyNumberFormat="0" applyProtection="0">
      <alignment horizontal="left" vertical="center" indent="1"/>
    </xf>
    <xf numFmtId="0" fontId="4" fillId="66" borderId="20" applyNumberFormat="0" applyProtection="0">
      <alignment horizontal="left" vertical="top" indent="1"/>
    </xf>
    <xf numFmtId="200" fontId="127" fillId="0" borderId="86">
      <alignment horizontal="right"/>
    </xf>
    <xf numFmtId="4" fontId="43" fillId="88" borderId="20" applyNumberFormat="0" applyProtection="0">
      <alignment horizontal="right" vertical="center"/>
    </xf>
    <xf numFmtId="0" fontId="25" fillId="107" borderId="20" applyNumberFormat="0" applyProtection="0">
      <alignment horizontal="left" vertical="top" indent="1"/>
    </xf>
    <xf numFmtId="4" fontId="43" fillId="72" borderId="20" applyNumberFormat="0" applyProtection="0">
      <alignment horizontal="left" vertical="center" indent="1"/>
    </xf>
    <xf numFmtId="0" fontId="4" fillId="84" borderId="34" applyNumberFormat="0" applyProtection="0">
      <alignment horizontal="left" vertical="center" indent="1"/>
    </xf>
    <xf numFmtId="0" fontId="25" fillId="102" borderId="20" applyNumberFormat="0" applyProtection="0">
      <alignment horizontal="left" vertical="top" indent="1"/>
    </xf>
    <xf numFmtId="0" fontId="25" fillId="102" borderId="20" applyNumberFormat="0" applyProtection="0">
      <alignment horizontal="left" vertical="top" indent="1"/>
    </xf>
    <xf numFmtId="0" fontId="43" fillId="68" borderId="20" applyNumberFormat="0" applyProtection="0">
      <alignment horizontal="left" vertical="top" indent="1"/>
    </xf>
    <xf numFmtId="4" fontId="43" fillId="97" borderId="34" applyNumberFormat="0" applyProtection="0">
      <alignment horizontal="right" vertical="center"/>
    </xf>
    <xf numFmtId="4" fontId="43" fillId="0" borderId="20" applyNumberFormat="0" applyProtection="0">
      <alignment horizontal="right" vertical="center"/>
    </xf>
    <xf numFmtId="0" fontId="4" fillId="84" borderId="34" applyNumberFormat="0" applyProtection="0">
      <alignment horizontal="left" vertical="center" indent="1"/>
    </xf>
    <xf numFmtId="4" fontId="43" fillId="0" borderId="20" applyNumberFormat="0" applyProtection="0">
      <alignment horizontal="left" vertical="center" indent="1"/>
    </xf>
    <xf numFmtId="0" fontId="4" fillId="0" borderId="34" applyNumberFormat="0" applyProtection="0">
      <alignment horizontal="left" vertical="center" indent="1"/>
    </xf>
    <xf numFmtId="4" fontId="85" fillId="100" borderId="34" applyNumberFormat="0" applyProtection="0">
      <alignment horizontal="right" vertical="center"/>
    </xf>
    <xf numFmtId="0" fontId="25" fillId="102" borderId="20" applyNumberFormat="0" applyProtection="0">
      <alignment horizontal="left" vertical="top" indent="1"/>
    </xf>
    <xf numFmtId="0" fontId="4" fillId="103" borderId="34" applyNumberFormat="0" applyProtection="0">
      <alignment horizontal="left" vertical="center" indent="1"/>
    </xf>
    <xf numFmtId="4" fontId="43" fillId="102" borderId="20" applyNumberFormat="0" applyProtection="0">
      <alignment horizontal="right" vertical="center"/>
    </xf>
    <xf numFmtId="4" fontId="43" fillId="89" borderId="20" applyNumberFormat="0" applyProtection="0">
      <alignment horizontal="right" vertical="center"/>
    </xf>
    <xf numFmtId="4" fontId="43" fillId="54" borderId="34" applyNumberFormat="0" applyProtection="0">
      <alignment horizontal="left" vertical="center" indent="1"/>
    </xf>
    <xf numFmtId="4" fontId="39" fillId="82" borderId="20" applyNumberFormat="0" applyProtection="0">
      <alignment vertical="center"/>
    </xf>
    <xf numFmtId="0" fontId="4" fillId="103" borderId="34" applyNumberFormat="0" applyProtection="0">
      <alignment horizontal="left" vertical="center" indent="1"/>
    </xf>
    <xf numFmtId="4" fontId="43" fillId="72" borderId="20" applyNumberFormat="0" applyProtection="0">
      <alignment vertical="center"/>
    </xf>
    <xf numFmtId="4" fontId="43" fillId="102" borderId="20" applyNumberFormat="0" applyProtection="0">
      <alignment horizontal="right" vertical="center"/>
    </xf>
    <xf numFmtId="4" fontId="43" fillId="54" borderId="34" applyNumberFormat="0" applyProtection="0">
      <alignment horizontal="left" vertical="center" indent="1"/>
    </xf>
    <xf numFmtId="4" fontId="38" fillId="59" borderId="20" applyNumberFormat="0" applyProtection="0">
      <alignment horizontal="right" vertical="center"/>
    </xf>
    <xf numFmtId="4" fontId="39" fillId="82" borderId="20" applyNumberFormat="0" applyProtection="0">
      <alignment vertical="center"/>
    </xf>
    <xf numFmtId="0" fontId="43" fillId="108" borderId="92" applyNumberFormat="0" applyFont="0" applyAlignment="0" applyProtection="0"/>
    <xf numFmtId="0" fontId="88" fillId="102" borderId="20" applyNumberFormat="0" applyProtection="0">
      <alignment horizontal="left" vertical="top" indent="1"/>
    </xf>
    <xf numFmtId="4" fontId="43" fillId="0" borderId="20" applyNumberFormat="0" applyProtection="0">
      <alignment horizontal="left" vertical="center" indent="1"/>
    </xf>
    <xf numFmtId="0" fontId="4" fillId="0" borderId="34" applyNumberFormat="0" applyProtection="0">
      <alignment horizontal="left" vertical="center" indent="1"/>
    </xf>
    <xf numFmtId="0" fontId="25" fillId="101" borderId="20" applyNumberFormat="0" applyProtection="0">
      <alignment horizontal="left" vertical="top" indent="1"/>
    </xf>
    <xf numFmtId="4" fontId="44" fillId="69" borderId="20" applyNumberFormat="0" applyProtection="0">
      <alignment vertical="center"/>
    </xf>
    <xf numFmtId="4" fontId="49" fillId="69" borderId="20" applyNumberFormat="0" applyProtection="0">
      <alignment horizontal="right" vertical="center"/>
    </xf>
    <xf numFmtId="4" fontId="48" fillId="68" borderId="25" applyNumberFormat="0" applyProtection="0">
      <alignment horizontal="left" vertical="center" indent="1"/>
    </xf>
    <xf numFmtId="4" fontId="38" fillId="59" borderId="20" applyNumberFormat="0" applyProtection="0">
      <alignment horizontal="right" vertical="center"/>
    </xf>
    <xf numFmtId="0" fontId="43" fillId="68" borderId="20" applyNumberFormat="0" applyProtection="0">
      <alignment horizontal="left" vertical="top" indent="1"/>
    </xf>
    <xf numFmtId="4" fontId="44" fillId="69" borderId="20" applyNumberFormat="0" applyProtection="0">
      <alignment horizontal="right" vertical="center"/>
    </xf>
    <xf numFmtId="4" fontId="38" fillId="63" borderId="20" applyNumberFormat="0" applyProtection="0">
      <alignment horizontal="right" vertical="center"/>
    </xf>
    <xf numFmtId="4" fontId="36" fillId="66" borderId="25" applyNumberFormat="0" applyProtection="0">
      <alignment horizontal="left" vertical="center" indent="1"/>
    </xf>
    <xf numFmtId="0" fontId="4" fillId="66" borderId="20" applyNumberFormat="0" applyProtection="0">
      <alignment horizontal="left" vertical="center" indent="1"/>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horizontal="left" vertical="center" indent="1"/>
    </xf>
    <xf numFmtId="4" fontId="85" fillId="72" borderId="20" applyNumberFormat="0" applyProtection="0">
      <alignmen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101" borderId="20" applyNumberFormat="0" applyProtection="0">
      <alignment horizontal="right" vertical="center"/>
    </xf>
    <xf numFmtId="0" fontId="43" fillId="72" borderId="20" applyNumberFormat="0" applyProtection="0">
      <alignment horizontal="left" vertical="top" indent="1"/>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91" fillId="101" borderId="20" applyNumberFormat="0" applyProtection="0">
      <alignment horizontal="right" vertical="center"/>
    </xf>
    <xf numFmtId="4" fontId="85" fillId="101" borderId="20" applyNumberFormat="0" applyProtection="0">
      <alignment horizontal="right" vertical="center"/>
    </xf>
    <xf numFmtId="4" fontId="39" fillId="54" borderId="20" applyNumberFormat="0" applyProtection="0">
      <alignment horizontal="left" vertical="center" indent="1"/>
    </xf>
    <xf numFmtId="4" fontId="116" fillId="54" borderId="20" applyNumberFormat="0" applyProtection="0">
      <alignment vertical="center"/>
    </xf>
    <xf numFmtId="4" fontId="39" fillId="82" borderId="20" applyNumberFormat="0" applyProtection="0">
      <alignment vertical="center"/>
    </xf>
    <xf numFmtId="4" fontId="43" fillId="102"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90"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95" borderId="20" applyNumberFormat="0" applyProtection="0">
      <alignment horizontal="right" vertical="center"/>
    </xf>
    <xf numFmtId="0" fontId="4" fillId="69"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82" borderId="20" applyNumberFormat="0" applyProtection="0">
      <alignment vertical="center"/>
    </xf>
    <xf numFmtId="4" fontId="43" fillId="88" borderId="20" applyNumberFormat="0" applyProtection="0">
      <alignment horizontal="right" vertical="center"/>
    </xf>
    <xf numFmtId="4" fontId="85" fillId="100" borderId="34" applyNumberFormat="0" applyProtection="0">
      <alignment horizontal="right" vertical="center"/>
    </xf>
    <xf numFmtId="0" fontId="4" fillId="103" borderId="34" applyNumberFormat="0" applyProtection="0">
      <alignment horizontal="left" vertical="center" indent="1"/>
    </xf>
    <xf numFmtId="0" fontId="25" fillId="101"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25" fillId="71" borderId="20" applyNumberFormat="0" applyProtection="0">
      <alignment horizontal="left" vertical="top" indent="1"/>
    </xf>
    <xf numFmtId="0" fontId="43" fillId="68" borderId="20" applyNumberFormat="0" applyProtection="0">
      <alignment horizontal="left" vertical="top" indent="1"/>
    </xf>
    <xf numFmtId="4" fontId="38" fillId="57" borderId="20" applyNumberFormat="0" applyProtection="0">
      <alignment horizontal="right" vertical="center"/>
    </xf>
    <xf numFmtId="0" fontId="4" fillId="4" borderId="34" applyNumberFormat="0" applyProtection="0">
      <alignment horizontal="left" vertical="center" indent="1"/>
    </xf>
    <xf numFmtId="4" fontId="43" fillId="88" borderId="20" applyNumberFormat="0" applyProtection="0">
      <alignment horizontal="right" vertical="center"/>
    </xf>
    <xf numFmtId="0" fontId="4" fillId="55" borderId="20" applyNumberFormat="0" applyProtection="0">
      <alignment horizontal="left" vertical="center" indent="1"/>
    </xf>
    <xf numFmtId="4" fontId="43" fillId="56" borderId="34" applyNumberFormat="0" applyProtection="0">
      <alignment horizontal="right" vertical="center"/>
    </xf>
    <xf numFmtId="4" fontId="43" fillId="87" borderId="20" applyNumberFormat="0" applyProtection="0">
      <alignment horizontal="right" vertical="center"/>
    </xf>
    <xf numFmtId="0" fontId="87" fillId="82" borderId="20" applyNumberFormat="0" applyProtection="0">
      <alignment horizontal="left" vertical="top" indent="1"/>
    </xf>
    <xf numFmtId="4" fontId="43" fillId="72" borderId="34" applyNumberFormat="0" applyProtection="0">
      <alignment vertical="center"/>
    </xf>
    <xf numFmtId="4" fontId="39" fillId="82" borderId="20" applyNumberFormat="0" applyProtection="0">
      <alignment vertical="center"/>
    </xf>
    <xf numFmtId="0" fontId="15" fillId="71" borderId="24" applyBorder="0"/>
    <xf numFmtId="4" fontId="38" fillId="69" borderId="20" applyNumberFormat="0" applyProtection="0">
      <alignment horizontal="right" vertical="center"/>
    </xf>
    <xf numFmtId="0" fontId="25" fillId="107" borderId="20" applyNumberFormat="0" applyProtection="0">
      <alignment horizontal="left" vertical="top" indent="1"/>
    </xf>
    <xf numFmtId="4" fontId="38" fillId="62"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4" fontId="43" fillId="101" borderId="20" applyNumberFormat="0" applyProtection="0">
      <alignment horizontal="right" vertical="center"/>
    </xf>
    <xf numFmtId="0" fontId="4" fillId="55"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3" fillId="68" borderId="20" applyNumberFormat="0" applyProtection="0">
      <alignment horizontal="left" vertical="top" indent="1"/>
    </xf>
    <xf numFmtId="0" fontId="4" fillId="55" borderId="20" applyNumberFormat="0" applyProtection="0">
      <alignment horizontal="left" vertical="top" indent="1"/>
    </xf>
    <xf numFmtId="4" fontId="43" fillId="72" borderId="20" applyNumberFormat="0" applyProtection="0">
      <alignment vertical="center"/>
    </xf>
    <xf numFmtId="4" fontId="43" fillId="89" borderId="20" applyNumberFormat="0" applyProtection="0">
      <alignment horizontal="right" vertical="center"/>
    </xf>
    <xf numFmtId="4" fontId="91" fillId="101" borderId="20" applyNumberFormat="0" applyProtection="0">
      <alignment horizontal="right" vertical="center"/>
    </xf>
    <xf numFmtId="0" fontId="4" fillId="68" borderId="20" applyNumberFormat="0" applyProtection="0">
      <alignment horizontal="left" vertical="center" indent="1"/>
    </xf>
    <xf numFmtId="4" fontId="91" fillId="101" borderId="20" applyNumberFormat="0" applyProtection="0">
      <alignment horizontal="right" vertical="center"/>
    </xf>
    <xf numFmtId="0" fontId="25" fillId="107" borderId="20" applyNumberFormat="0" applyProtection="0">
      <alignment horizontal="left" vertical="top" indent="1"/>
    </xf>
    <xf numFmtId="4" fontId="38" fillId="62" borderId="20" applyNumberFormat="0" applyProtection="0">
      <alignment horizontal="right" vertical="center"/>
    </xf>
    <xf numFmtId="4" fontId="85" fillId="72" borderId="20" applyNumberFormat="0" applyProtection="0">
      <alignment vertical="center"/>
    </xf>
    <xf numFmtId="0" fontId="43" fillId="68" borderId="20" applyNumberFormat="0" applyProtection="0">
      <alignment horizontal="left" vertical="top" indent="1"/>
    </xf>
    <xf numFmtId="4" fontId="91" fillId="101" borderId="20" applyNumberFormat="0" applyProtection="0">
      <alignment horizontal="right" vertical="center"/>
    </xf>
    <xf numFmtId="0" fontId="4" fillId="68" borderId="20" applyNumberFormat="0" applyProtection="0">
      <alignment horizontal="left" vertical="center" indent="1"/>
    </xf>
    <xf numFmtId="4" fontId="85" fillId="72" borderId="20" applyNumberFormat="0" applyProtection="0">
      <alignmen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1" borderId="20" applyNumberFormat="0" applyProtection="0">
      <alignment horizontal="righ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horizontal="left" vertical="center" indent="1"/>
    </xf>
    <xf numFmtId="0" fontId="4" fillId="55" borderId="20" applyNumberFormat="0" applyProtection="0">
      <alignment horizontal="left" vertical="top" indent="1"/>
    </xf>
    <xf numFmtId="0" fontId="25" fillId="101" borderId="20" applyNumberFormat="0" applyProtection="0">
      <alignment horizontal="left" vertical="top" indent="1"/>
    </xf>
    <xf numFmtId="4" fontId="36" fillId="66" borderId="20" applyNumberFormat="0" applyProtection="0">
      <alignment horizontal="left" vertical="center" indent="1"/>
    </xf>
    <xf numFmtId="4" fontId="38" fillId="60"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center" indent="1"/>
    </xf>
    <xf numFmtId="4" fontId="39" fillId="82" borderId="20" applyNumberFormat="0" applyProtection="0">
      <alignment vertical="center"/>
    </xf>
    <xf numFmtId="0" fontId="4" fillId="69" borderId="20" applyNumberFormat="0" applyProtection="0">
      <alignment horizontal="left" vertical="top" indent="1"/>
    </xf>
    <xf numFmtId="4" fontId="39" fillId="54" borderId="20" applyNumberFormat="0" applyProtection="0">
      <alignment horizontal="left" vertical="center" indent="1"/>
    </xf>
    <xf numFmtId="4" fontId="38" fillId="56" borderId="20" applyNumberFormat="0" applyProtection="0">
      <alignment horizontal="right" vertical="center"/>
    </xf>
    <xf numFmtId="4" fontId="38" fillId="60" borderId="20" applyNumberFormat="0" applyProtection="0">
      <alignment horizontal="right" vertical="center"/>
    </xf>
    <xf numFmtId="0" fontId="4" fillId="55" borderId="20" applyNumberFormat="0" applyProtection="0">
      <alignment horizontal="left" vertical="top" indent="1"/>
    </xf>
    <xf numFmtId="4" fontId="38" fillId="64" borderId="20" applyNumberFormat="0" applyProtection="0">
      <alignment horizontal="righ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4" fontId="38" fillId="69" borderId="20" applyNumberFormat="0" applyProtection="0">
      <alignment horizontal="right" vertical="center"/>
    </xf>
    <xf numFmtId="4" fontId="36" fillId="66" borderId="25" applyNumberFormat="0" applyProtection="0">
      <alignment horizontal="left" vertical="center" indent="1"/>
    </xf>
    <xf numFmtId="0" fontId="124" fillId="104" borderId="91" applyNumberFormat="0" applyAlignment="0" applyProtection="0"/>
    <xf numFmtId="0" fontId="123" fillId="0" borderId="44" applyFill="0" applyProtection="0">
      <alignment horizontal="right"/>
    </xf>
    <xf numFmtId="0" fontId="138" fillId="116" borderId="91" applyNumberFormat="0" applyAlignment="0" applyProtection="0"/>
    <xf numFmtId="0" fontId="39" fillId="54" borderId="20" applyNumberFormat="0" applyProtection="0">
      <alignment horizontal="left" vertical="top" indent="1"/>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102" borderId="20" applyNumberFormat="0" applyProtection="0">
      <alignment horizontal="right" vertical="center"/>
    </xf>
    <xf numFmtId="4" fontId="43" fillId="95"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vertical="center"/>
    </xf>
    <xf numFmtId="4" fontId="43" fillId="72" borderId="20" applyNumberFormat="0" applyProtection="0">
      <alignment vertical="center"/>
    </xf>
    <xf numFmtId="4" fontId="44" fillId="69" borderId="20" applyNumberFormat="0" applyProtection="0">
      <alignmen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39" fillId="54" borderId="20" applyNumberFormat="0" applyProtection="0">
      <alignment horizontal="left" vertical="top" indent="1"/>
    </xf>
    <xf numFmtId="0" fontId="4" fillId="55" borderId="20" applyNumberFormat="0" applyProtection="0">
      <alignment horizontal="left" vertical="top" indent="1"/>
    </xf>
    <xf numFmtId="0" fontId="39" fillId="0" borderId="93" applyNumberFormat="0" applyFill="0" applyAlignment="0" applyProtection="0"/>
    <xf numFmtId="0" fontId="43" fillId="68" borderId="20" applyNumberFormat="0" applyProtection="0">
      <alignment horizontal="left" vertical="top" indent="1"/>
    </xf>
    <xf numFmtId="4" fontId="43" fillId="101" borderId="20" applyNumberFormat="0" applyProtection="0">
      <alignment horizontal="right" vertical="center"/>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0" fontId="4" fillId="69" borderId="20" applyNumberFormat="0" applyProtection="0">
      <alignment horizontal="left" vertical="top" indent="1"/>
    </xf>
    <xf numFmtId="4" fontId="43" fillId="72" borderId="20"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0" fontId="43" fillId="108" borderId="92" applyNumberFormat="0" applyFont="0" applyAlignment="0" applyProtection="0"/>
    <xf numFmtId="4" fontId="39" fillId="54" borderId="20" applyNumberFormat="0" applyProtection="0">
      <alignment horizontal="left" vertical="center" indent="1"/>
    </xf>
    <xf numFmtId="0" fontId="25" fillId="71" borderId="20" applyNumberFormat="0" applyProtection="0">
      <alignment horizontal="left" vertical="top" indent="1"/>
    </xf>
    <xf numFmtId="4" fontId="85" fillId="54" borderId="34" applyNumberFormat="0" applyProtection="0">
      <alignment vertical="center"/>
    </xf>
    <xf numFmtId="4" fontId="43" fillId="57" borderId="34" applyNumberFormat="0" applyProtection="0">
      <alignment horizontal="right" vertical="center"/>
    </xf>
    <xf numFmtId="4" fontId="43" fillId="56" borderId="34" applyNumberFormat="0" applyProtection="0">
      <alignment horizontal="right" vertical="center"/>
    </xf>
    <xf numFmtId="4" fontId="38" fillId="58" borderId="20" applyNumberFormat="0" applyProtection="0">
      <alignment horizontal="right" vertical="center"/>
    </xf>
    <xf numFmtId="4" fontId="43" fillId="102" borderId="20" applyNumberFormat="0" applyProtection="0">
      <alignment horizontal="right" vertical="center"/>
    </xf>
    <xf numFmtId="4" fontId="43" fillId="72" borderId="34" applyNumberFormat="0" applyProtection="0">
      <alignment vertical="center"/>
    </xf>
    <xf numFmtId="0" fontId="25" fillId="101" borderId="20" applyNumberFormat="0" applyProtection="0">
      <alignment horizontal="left" vertical="top" indent="1"/>
    </xf>
    <xf numFmtId="4" fontId="43" fillId="72" borderId="20" applyNumberFormat="0" applyProtection="0">
      <alignment vertical="center"/>
    </xf>
    <xf numFmtId="0" fontId="25" fillId="71" borderId="20" applyNumberFormat="0" applyProtection="0">
      <alignment horizontal="left" vertical="top" indent="1"/>
    </xf>
    <xf numFmtId="0" fontId="25" fillId="102"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center" indent="1"/>
    </xf>
    <xf numFmtId="4" fontId="38" fillId="60" borderId="20" applyNumberFormat="0" applyProtection="0">
      <alignment horizontal="right" vertical="center"/>
    </xf>
    <xf numFmtId="4" fontId="37" fillId="54" borderId="20" applyNumberFormat="0" applyProtection="0">
      <alignment vertical="center"/>
    </xf>
    <xf numFmtId="4" fontId="91" fillId="101" borderId="20" applyNumberFormat="0" applyProtection="0">
      <alignment horizontal="right" vertical="center"/>
    </xf>
    <xf numFmtId="4" fontId="43" fillId="85" borderId="20" applyNumberFormat="0" applyProtection="0">
      <alignment horizontal="right" vertical="center"/>
    </xf>
    <xf numFmtId="0" fontId="4" fillId="103" borderId="34" applyNumberFormat="0" applyProtection="0">
      <alignment horizontal="left" vertical="center" indent="1"/>
    </xf>
    <xf numFmtId="4" fontId="91" fillId="101" borderId="20" applyNumberFormat="0" applyProtection="0">
      <alignment horizontal="right" vertical="center"/>
    </xf>
    <xf numFmtId="0" fontId="4" fillId="55" borderId="20" applyNumberFormat="0" applyProtection="0">
      <alignment horizontal="left" vertical="top" indent="1"/>
    </xf>
    <xf numFmtId="4" fontId="36" fillId="66" borderId="20" applyNumberFormat="0" applyProtection="0">
      <alignment horizontal="left" vertical="center" indent="1"/>
    </xf>
    <xf numFmtId="0" fontId="88" fillId="102" borderId="20" applyNumberFormat="0" applyProtection="0">
      <alignment horizontal="left" vertical="top" indent="1"/>
    </xf>
    <xf numFmtId="4" fontId="91" fillId="101" borderId="20" applyNumberFormat="0" applyProtection="0">
      <alignment horizontal="right" vertical="center"/>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93" fillId="67" borderId="84">
      <protection locked="0"/>
    </xf>
    <xf numFmtId="4" fontId="36" fillId="66" borderId="20" applyNumberFormat="0" applyProtection="0">
      <alignment horizontal="left" vertical="center" indent="1"/>
    </xf>
    <xf numFmtId="4" fontId="43" fillId="89" borderId="20" applyNumberFormat="0" applyProtection="0">
      <alignment horizontal="right" vertical="center"/>
    </xf>
    <xf numFmtId="4" fontId="116" fillId="54" borderId="20" applyNumberFormat="0" applyProtection="0">
      <alignment vertical="center"/>
    </xf>
    <xf numFmtId="4" fontId="38" fillId="58" borderId="20" applyNumberFormat="0" applyProtection="0">
      <alignment horizontal="right" vertical="center"/>
    </xf>
    <xf numFmtId="4" fontId="43" fillId="0" borderId="34" applyNumberFormat="0" applyProtection="0">
      <alignment horizontal="right" vertical="center"/>
    </xf>
    <xf numFmtId="4" fontId="43" fillId="101" borderId="20" applyNumberFormat="0" applyProtection="0">
      <alignment horizontal="right" vertical="center"/>
    </xf>
    <xf numFmtId="4" fontId="38" fillId="63"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center" indent="1"/>
    </xf>
    <xf numFmtId="4" fontId="91" fillId="101" borderId="20" applyNumberFormat="0" applyProtection="0">
      <alignment horizontal="right" vertical="center"/>
    </xf>
    <xf numFmtId="4" fontId="48" fillId="68" borderId="25" applyNumberFormat="0" applyProtection="0">
      <alignment horizontal="left" vertical="center" indent="1"/>
    </xf>
    <xf numFmtId="0" fontId="4" fillId="103" borderId="34" applyNumberFormat="0" applyProtection="0">
      <alignment horizontal="left" vertical="center" indent="1"/>
    </xf>
    <xf numFmtId="4" fontId="43" fillId="54" borderId="34" applyNumberFormat="0" applyProtection="0">
      <alignment horizontal="left" vertical="center" indent="1"/>
    </xf>
    <xf numFmtId="0" fontId="4" fillId="84" borderId="34"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43" fillId="87" borderId="20" applyNumberFormat="0" applyProtection="0">
      <alignment horizontal="right" vertical="center"/>
    </xf>
    <xf numFmtId="0" fontId="25" fillId="71" borderId="20" applyNumberFormat="0" applyProtection="0">
      <alignment horizontal="left" vertical="top" indent="1"/>
    </xf>
    <xf numFmtId="4" fontId="43" fillId="89"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84" borderId="34" applyNumberFormat="0" applyProtection="0">
      <alignment horizontal="left" vertical="center" indent="1"/>
    </xf>
    <xf numFmtId="4" fontId="39" fillId="54"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6" borderId="20" applyNumberFormat="0" applyProtection="0">
      <alignment horizontal="left" vertical="top" indent="1"/>
    </xf>
    <xf numFmtId="4" fontId="43" fillId="102" borderId="20" applyNumberFormat="0" applyProtection="0">
      <alignment horizontal="right" vertical="center"/>
    </xf>
    <xf numFmtId="4" fontId="43" fillId="87" borderId="20" applyNumberFormat="0" applyProtection="0">
      <alignment horizontal="right" vertical="center"/>
    </xf>
    <xf numFmtId="0" fontId="4" fillId="84" borderId="34" applyNumberFormat="0" applyProtection="0">
      <alignment horizontal="left" vertical="center" indent="1"/>
    </xf>
    <xf numFmtId="0" fontId="4" fillId="68" borderId="20" applyNumberFormat="0" applyProtection="0">
      <alignment horizontal="left" vertical="top" indent="1"/>
    </xf>
    <xf numFmtId="4" fontId="43" fillId="102" borderId="20" applyNumberFormat="0" applyProtection="0">
      <alignment horizontal="left" vertical="center" indent="1"/>
    </xf>
    <xf numFmtId="0" fontId="4" fillId="106" borderId="34" applyNumberFormat="0" applyProtection="0">
      <alignment horizontal="left" vertical="center" indent="1"/>
    </xf>
    <xf numFmtId="4" fontId="85" fillId="72" borderId="20" applyNumberFormat="0" applyProtection="0">
      <alignment vertical="center"/>
    </xf>
    <xf numFmtId="0" fontId="4" fillId="68" borderId="20" applyNumberFormat="0" applyProtection="0">
      <alignment horizontal="left" vertical="top" indent="1"/>
    </xf>
    <xf numFmtId="0" fontId="4" fillId="68" borderId="20" applyNumberFormat="0" applyProtection="0">
      <alignment horizontal="left" vertical="center" indent="1"/>
    </xf>
    <xf numFmtId="0" fontId="39" fillId="54" borderId="20" applyNumberFormat="0" applyProtection="0">
      <alignment horizontal="left" vertical="top" indent="1"/>
    </xf>
    <xf numFmtId="4" fontId="43" fillId="87" borderId="20" applyNumberFormat="0" applyProtection="0">
      <alignment horizontal="right" vertical="center"/>
    </xf>
    <xf numFmtId="4" fontId="39" fillId="82" borderId="20" applyNumberFormat="0" applyProtection="0">
      <alignment vertical="center"/>
    </xf>
    <xf numFmtId="4" fontId="39" fillId="82" borderId="20" applyNumberFormat="0" applyProtection="0">
      <alignment vertical="center"/>
    </xf>
    <xf numFmtId="4" fontId="43" fillId="90" borderId="20" applyNumberFormat="0" applyProtection="0">
      <alignment horizontal="right" vertical="center"/>
    </xf>
    <xf numFmtId="4" fontId="43" fillId="72" borderId="20" applyNumberFormat="0" applyProtection="0">
      <alignment vertical="center"/>
    </xf>
    <xf numFmtId="0" fontId="4" fillId="55" borderId="20" applyNumberFormat="0" applyProtection="0">
      <alignment horizontal="left" vertical="top" indent="1"/>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89" borderId="20" applyNumberFormat="0" applyProtection="0">
      <alignment horizontal="righ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4" fillId="103" borderId="34" applyNumberFormat="0" applyProtection="0">
      <alignment horizontal="left" vertical="center" indent="1"/>
    </xf>
    <xf numFmtId="4" fontId="43" fillId="103" borderId="34" applyNumberFormat="0" applyProtection="0">
      <alignment horizontal="left" vertical="center" indent="1"/>
    </xf>
    <xf numFmtId="4" fontId="38" fillId="58"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center" indent="1"/>
    </xf>
    <xf numFmtId="0" fontId="43" fillId="72"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center" indent="1"/>
    </xf>
    <xf numFmtId="0" fontId="43" fillId="72"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64" borderId="34"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4" fillId="84" borderId="34" applyNumberFormat="0" applyProtection="0">
      <alignment horizontal="left" vertical="center" indent="1"/>
    </xf>
    <xf numFmtId="0" fontId="39" fillId="54" borderId="20" applyNumberFormat="0" applyProtection="0">
      <alignment horizontal="left" vertical="top" indent="1"/>
    </xf>
    <xf numFmtId="0" fontId="25" fillId="71" borderId="20" applyNumberFormat="0" applyProtection="0">
      <alignment horizontal="left" vertical="top" indent="1"/>
    </xf>
    <xf numFmtId="0" fontId="25" fillId="71" borderId="20" applyNumberFormat="0" applyProtection="0">
      <alignment horizontal="left" vertical="top" indent="1"/>
    </xf>
    <xf numFmtId="4" fontId="85" fillId="72" borderId="20" applyNumberFormat="0" applyProtection="0">
      <alignment vertical="center"/>
    </xf>
    <xf numFmtId="4" fontId="43" fillId="97" borderId="34" applyNumberFormat="0" applyProtection="0">
      <alignment horizontal="right" vertical="center"/>
    </xf>
    <xf numFmtId="0" fontId="4" fillId="103" borderId="34" applyNumberFormat="0" applyProtection="0">
      <alignment horizontal="left" vertical="center" indent="1"/>
    </xf>
    <xf numFmtId="4" fontId="43" fillId="101" borderId="20" applyNumberFormat="0" applyProtection="0">
      <alignment horizontal="right" vertical="center"/>
    </xf>
    <xf numFmtId="4" fontId="38" fillId="62" borderId="20" applyNumberFormat="0" applyProtection="0">
      <alignment horizontal="right" vertical="center"/>
    </xf>
    <xf numFmtId="4" fontId="43" fillId="97" borderId="34"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9" fillId="99" borderId="34" applyNumberFormat="0" applyProtection="0">
      <alignment horizontal="left" vertical="center" indent="1"/>
    </xf>
    <xf numFmtId="4" fontId="48" fillId="68" borderId="25" applyNumberFormat="0" applyProtection="0">
      <alignment horizontal="left" vertical="center" indent="1"/>
    </xf>
    <xf numFmtId="4" fontId="38" fillId="64" borderId="20" applyNumberFormat="0" applyProtection="0">
      <alignment horizontal="right" vertical="center"/>
    </xf>
    <xf numFmtId="0" fontId="4" fillId="103" borderId="34" applyNumberFormat="0" applyProtection="0">
      <alignment horizontal="left" vertical="center" indent="1"/>
    </xf>
    <xf numFmtId="0" fontId="4" fillId="69" borderId="20" applyNumberFormat="0" applyProtection="0">
      <alignment horizontal="left" vertical="top" indent="1"/>
    </xf>
    <xf numFmtId="0" fontId="4" fillId="84" borderId="34" applyNumberFormat="0" applyProtection="0">
      <alignment horizontal="left" vertical="center" indent="1"/>
    </xf>
    <xf numFmtId="4" fontId="43" fillId="95" borderId="20" applyNumberFormat="0" applyProtection="0">
      <alignment horizontal="right" vertical="center"/>
    </xf>
    <xf numFmtId="4" fontId="43" fillId="63" borderId="34" applyNumberFormat="0" applyProtection="0">
      <alignment horizontal="right" vertical="center"/>
    </xf>
    <xf numFmtId="4" fontId="43" fillId="102" borderId="20" applyNumberFormat="0" applyProtection="0">
      <alignment horizontal="left" vertical="center"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 fillId="84" borderId="34" applyNumberFormat="0" applyProtection="0">
      <alignment horizontal="left" vertical="center"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95" borderId="20" applyNumberFormat="0" applyProtection="0">
      <alignment horizontal="righ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55" borderId="20" applyNumberFormat="0" applyProtection="0">
      <alignment horizontal="left" vertical="center" indent="1"/>
    </xf>
    <xf numFmtId="4" fontId="36" fillId="66"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85" fillId="72" borderId="20" applyNumberFormat="0" applyProtection="0">
      <alignment vertical="center"/>
    </xf>
    <xf numFmtId="4" fontId="43" fillId="102" borderId="20" applyNumberFormat="0" applyProtection="0">
      <alignment horizontal="left" vertical="center" indent="1"/>
    </xf>
    <xf numFmtId="0" fontId="25" fillId="71" borderId="20" applyNumberFormat="0" applyProtection="0">
      <alignment horizontal="left" vertical="top" indent="1"/>
    </xf>
    <xf numFmtId="4" fontId="85" fillId="101" borderId="20" applyNumberFormat="0" applyProtection="0">
      <alignment horizontal="right" vertical="center"/>
    </xf>
    <xf numFmtId="0" fontId="4" fillId="69" borderId="20" applyNumberFormat="0" applyProtection="0">
      <alignment horizontal="left" vertical="top" indent="1"/>
    </xf>
    <xf numFmtId="0" fontId="4" fillId="103" borderId="34" applyNumberFormat="0" applyProtection="0">
      <alignment horizontal="left" vertical="center" indent="1"/>
    </xf>
    <xf numFmtId="0" fontId="4" fillId="66" borderId="20" applyNumberFormat="0" applyProtection="0">
      <alignment horizontal="left" vertical="top" indent="1"/>
    </xf>
    <xf numFmtId="4" fontId="43" fillId="100" borderId="34" applyNumberFormat="0" applyProtection="0">
      <alignment horizontal="left" vertical="center" indent="1"/>
    </xf>
    <xf numFmtId="0" fontId="4" fillId="68" borderId="20" applyNumberFormat="0" applyProtection="0">
      <alignment horizontal="left" vertical="top" indent="1"/>
    </xf>
    <xf numFmtId="4" fontId="43" fillId="100" borderId="34" applyNumberFormat="0" applyProtection="0">
      <alignment horizontal="left" vertical="center" indent="1"/>
    </xf>
    <xf numFmtId="4" fontId="91" fillId="101" borderId="20" applyNumberFormat="0" applyProtection="0">
      <alignment horizontal="right" vertical="center"/>
    </xf>
    <xf numFmtId="4" fontId="116" fillId="54" borderId="20" applyNumberFormat="0" applyProtection="0">
      <alignment vertical="center"/>
    </xf>
    <xf numFmtId="0" fontId="4" fillId="106" borderId="34" applyNumberFormat="0" applyProtection="0">
      <alignment horizontal="left" vertical="center" indent="1"/>
    </xf>
    <xf numFmtId="4" fontId="43" fillId="97" borderId="34" applyNumberFormat="0" applyProtection="0">
      <alignment horizontal="right" vertical="center"/>
    </xf>
    <xf numFmtId="4" fontId="43" fillId="100" borderId="34" applyNumberFormat="0" applyProtection="0">
      <alignment horizontal="left" vertical="center" indent="1"/>
    </xf>
    <xf numFmtId="0" fontId="39" fillId="54"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4" fontId="43" fillId="102" borderId="20" applyNumberFormat="0" applyProtection="0">
      <alignment horizontal="right" vertical="center"/>
    </xf>
    <xf numFmtId="0" fontId="25" fillId="71"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0" fontId="4" fillId="69"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25" fillId="101"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7"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25" fillId="102"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4" fontId="43" fillId="102"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56" borderId="34" applyNumberFormat="0" applyProtection="0">
      <alignment horizontal="right" vertical="center"/>
    </xf>
    <xf numFmtId="4" fontId="43" fillId="61" borderId="34" applyNumberFormat="0" applyProtection="0">
      <alignment horizontal="right" vertical="center"/>
    </xf>
    <xf numFmtId="0" fontId="4" fillId="4" borderId="34" applyNumberFormat="0" applyProtection="0">
      <alignment horizontal="left" vertical="center" indent="1"/>
    </xf>
    <xf numFmtId="4" fontId="43" fillId="72" borderId="20" applyNumberFormat="0" applyProtection="0">
      <alignment vertical="center"/>
    </xf>
    <xf numFmtId="0" fontId="4" fillId="68" borderId="20" applyNumberFormat="0" applyProtection="0">
      <alignment horizontal="left" vertical="top" indent="1"/>
    </xf>
    <xf numFmtId="4" fontId="88" fillId="104" borderId="20" applyNumberFormat="0" applyProtection="0">
      <alignment horizontal="left" vertical="center" indent="1"/>
    </xf>
    <xf numFmtId="4" fontId="43" fillId="72" borderId="34" applyNumberFormat="0" applyProtection="0">
      <alignment horizontal="left" vertical="center" indent="1"/>
    </xf>
    <xf numFmtId="4" fontId="43" fillId="72" borderId="34" applyNumberFormat="0" applyProtection="0">
      <alignment horizontal="left" vertical="center" indent="1"/>
    </xf>
    <xf numFmtId="0" fontId="43" fillId="72" borderId="20" applyNumberFormat="0" applyProtection="0">
      <alignment horizontal="left" vertical="top" indent="1"/>
    </xf>
    <xf numFmtId="4" fontId="38" fillId="69" borderId="20" applyNumberFormat="0" applyProtection="0">
      <alignment horizontal="right" vertical="center"/>
    </xf>
    <xf numFmtId="4" fontId="43" fillId="0" borderId="34" applyNumberFormat="0" applyProtection="0">
      <alignment horizontal="right" vertical="center"/>
    </xf>
    <xf numFmtId="4" fontId="43" fillId="0" borderId="20" applyNumberFormat="0" applyProtection="0">
      <alignment horizontal="right" vertical="center"/>
    </xf>
    <xf numFmtId="0" fontId="43" fillId="72" borderId="20" applyNumberFormat="0" applyProtection="0">
      <alignment horizontal="left" vertical="top" indent="1"/>
    </xf>
    <xf numFmtId="4" fontId="85" fillId="101"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25" fillId="102" borderId="20" applyNumberFormat="0" applyProtection="0">
      <alignment horizontal="left" vertical="top" indent="1"/>
    </xf>
    <xf numFmtId="0" fontId="123" fillId="0" borderId="44" applyFill="0" applyProtection="0">
      <alignment horizontal="right"/>
    </xf>
    <xf numFmtId="0" fontId="124" fillId="104" borderId="91" applyNumberFormat="0" applyAlignment="0" applyProtection="0"/>
    <xf numFmtId="0" fontId="124" fillId="104" borderId="91" applyNumberFormat="0" applyAlignment="0" applyProtection="0"/>
    <xf numFmtId="0" fontId="43" fillId="68" borderId="20" applyNumberFormat="0" applyProtection="0">
      <alignment horizontal="left" vertical="top" indent="1"/>
    </xf>
    <xf numFmtId="4" fontId="85" fillId="100" borderId="34" applyNumberFormat="0" applyProtection="0">
      <alignment horizontal="right" vertical="center"/>
    </xf>
    <xf numFmtId="4" fontId="43" fillId="0" borderId="34" applyNumberFormat="0" applyProtection="0">
      <alignment horizontal="right" vertical="center"/>
    </xf>
    <xf numFmtId="4" fontId="43" fillId="72" borderId="34" applyNumberFormat="0" applyProtection="0">
      <alignment horizontal="left" vertical="center" indent="1"/>
    </xf>
    <xf numFmtId="4" fontId="43" fillId="72" borderId="34" applyNumberFormat="0" applyProtection="0">
      <alignment horizontal="left" vertical="center" indent="1"/>
    </xf>
    <xf numFmtId="4" fontId="85" fillId="72" borderId="34" applyNumberFormat="0" applyProtection="0">
      <alignment vertical="center"/>
    </xf>
    <xf numFmtId="4" fontId="43" fillId="72" borderId="34" applyNumberFormat="0" applyProtection="0">
      <alignment vertical="center"/>
    </xf>
    <xf numFmtId="4" fontId="88" fillId="108" borderId="20" applyNumberFormat="0" applyProtection="0">
      <alignment vertical="center"/>
    </xf>
    <xf numFmtId="4" fontId="43" fillId="72" borderId="34" applyNumberFormat="0" applyProtection="0">
      <alignment vertical="center"/>
    </xf>
    <xf numFmtId="4" fontId="91" fillId="101" borderId="20" applyNumberFormat="0" applyProtection="0">
      <alignment horizontal="right" vertical="center"/>
    </xf>
    <xf numFmtId="0" fontId="4" fillId="84" borderId="34" applyNumberFormat="0" applyProtection="0">
      <alignment horizontal="left" vertical="center" indent="1"/>
    </xf>
    <xf numFmtId="0" fontId="25" fillId="107" borderId="20" applyNumberFormat="0" applyProtection="0">
      <alignment horizontal="left" vertical="top" indent="1"/>
    </xf>
    <xf numFmtId="0" fontId="25" fillId="107" borderId="20" applyNumberFormat="0" applyProtection="0">
      <alignment horizontal="left" vertical="top" indent="1"/>
    </xf>
    <xf numFmtId="0" fontId="4" fillId="4" borderId="34" applyNumberFormat="0" applyProtection="0">
      <alignment horizontal="left" vertical="center" indent="1"/>
    </xf>
    <xf numFmtId="0" fontId="4" fillId="4" borderId="34" applyNumberFormat="0" applyProtection="0">
      <alignment horizontal="left" vertical="center" indent="1"/>
    </xf>
    <xf numFmtId="0" fontId="25" fillId="102" borderId="20" applyNumberFormat="0" applyProtection="0">
      <alignment horizontal="left" vertical="top"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0" fontId="4" fillId="55" borderId="20" applyNumberFormat="0" applyProtection="0">
      <alignment horizontal="left" vertical="center" indent="1"/>
    </xf>
    <xf numFmtId="4" fontId="91" fillId="101" borderId="20" applyNumberFormat="0" applyProtection="0">
      <alignment horizontal="right" vertical="center"/>
    </xf>
    <xf numFmtId="4" fontId="43" fillId="100" borderId="34" applyNumberFormat="0" applyProtection="0">
      <alignment horizontal="left" vertical="center" indent="1"/>
    </xf>
    <xf numFmtId="4" fontId="43" fillId="100"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102"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89"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3" borderId="34"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3" borderId="34" applyNumberFormat="0" applyProtection="0">
      <alignment horizontal="right" vertical="center"/>
    </xf>
    <xf numFmtId="4" fontId="43" fillId="91" borderId="34" applyNumberFormat="0" applyProtection="0">
      <alignment horizontal="right" vertical="center"/>
    </xf>
    <xf numFmtId="4" fontId="43" fillId="90" borderId="20" applyNumberFormat="0" applyProtection="0">
      <alignment horizontal="right" vertical="center"/>
    </xf>
    <xf numFmtId="4" fontId="43" fillId="91" borderId="34" applyNumberFormat="0" applyProtection="0">
      <alignment horizontal="right" vertical="center"/>
    </xf>
    <xf numFmtId="4" fontId="38" fillId="60" borderId="20" applyNumberFormat="0" applyProtection="0">
      <alignment horizontal="right" vertical="center"/>
    </xf>
    <xf numFmtId="4" fontId="43" fillId="61" borderId="34"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61" borderId="34" applyNumberFormat="0" applyProtection="0">
      <alignment horizontal="right" vertical="center"/>
    </xf>
    <xf numFmtId="4" fontId="43" fillId="56" borderId="34"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4" fontId="43" fillId="57" borderId="34"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54" borderId="34" applyNumberFormat="0" applyProtection="0">
      <alignment horizontal="left" vertical="center" indent="1"/>
    </xf>
    <xf numFmtId="0" fontId="87" fillId="82" borderId="20" applyNumberFormat="0" applyProtection="0">
      <alignment horizontal="left" vertical="top" indent="1"/>
    </xf>
    <xf numFmtId="4" fontId="43" fillId="54" borderId="34" applyNumberFormat="0" applyProtection="0">
      <alignment horizontal="left" vertical="center" indent="1"/>
    </xf>
    <xf numFmtId="0" fontId="138" fillId="116" borderId="91" applyNumberFormat="0" applyAlignment="0" applyProtection="0"/>
    <xf numFmtId="0" fontId="138" fillId="116" borderId="91" applyNumberFormat="0" applyAlignment="0" applyProtection="0"/>
    <xf numFmtId="4" fontId="43" fillId="54" borderId="34" applyNumberFormat="0" applyProtection="0">
      <alignment horizontal="left" vertical="center" indent="1"/>
    </xf>
    <xf numFmtId="200" fontId="127" fillId="0" borderId="86">
      <alignment horizontal="right"/>
    </xf>
    <xf numFmtId="4" fontId="43" fillId="54" borderId="34" applyNumberFormat="0" applyProtection="0">
      <alignment horizontal="left" vertical="center" indent="1"/>
    </xf>
    <xf numFmtId="4" fontId="38" fillId="54" borderId="20" applyNumberFormat="0" applyProtection="0">
      <alignment horizontal="left" vertical="center" indent="1"/>
    </xf>
    <xf numFmtId="4" fontId="37" fillId="54" borderId="20" applyNumberFormat="0" applyProtection="0">
      <alignment vertical="center"/>
    </xf>
    <xf numFmtId="4" fontId="43" fillId="54" borderId="34" applyNumberFormat="0" applyProtection="0">
      <alignment vertical="center"/>
    </xf>
    <xf numFmtId="0" fontId="81" fillId="79" borderId="34" applyNumberFormat="0" applyAlignment="0" applyProtection="0"/>
    <xf numFmtId="0" fontId="81" fillId="79" borderId="34" applyNumberFormat="0" applyAlignment="0" applyProtection="0"/>
    <xf numFmtId="0" fontId="4" fillId="69" borderId="20" applyNumberFormat="0" applyProtection="0">
      <alignment horizontal="left" vertical="top" indent="1"/>
    </xf>
    <xf numFmtId="4" fontId="38" fillId="58" borderId="20" applyNumberFormat="0" applyProtection="0">
      <alignment horizontal="right" vertical="center"/>
    </xf>
    <xf numFmtId="0" fontId="4" fillId="103" borderId="34" applyNumberFormat="0" applyProtection="0">
      <alignment horizontal="left" vertical="center" indent="1"/>
    </xf>
    <xf numFmtId="4" fontId="43" fillId="95" borderId="20" applyNumberFormat="0" applyProtection="0">
      <alignment horizontal="right" vertical="center"/>
    </xf>
    <xf numFmtId="0" fontId="4" fillId="55" borderId="20" applyNumberFormat="0" applyProtection="0">
      <alignment horizontal="left" vertical="center" indent="1"/>
    </xf>
    <xf numFmtId="0" fontId="43" fillId="72" borderId="20" applyNumberFormat="0" applyProtection="0">
      <alignment horizontal="left" vertical="top" indent="1"/>
    </xf>
    <xf numFmtId="0" fontId="43" fillId="108" borderId="92" applyNumberFormat="0" applyFont="0" applyAlignment="0" applyProtection="0"/>
    <xf numFmtId="0" fontId="43" fillId="108" borderId="92" applyNumberFormat="0" applyFont="0" applyAlignment="0" applyProtection="0"/>
    <xf numFmtId="0" fontId="143" fillId="104" borderId="34" applyNumberFormat="0" applyAlignment="0" applyProtection="0"/>
    <xf numFmtId="0" fontId="143" fillId="104" borderId="34" applyNumberFormat="0" applyAlignment="0" applyProtection="0"/>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3" fontId="127" fillId="0" borderId="42"/>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4" fillId="55" borderId="20" applyNumberFormat="0" applyProtection="0">
      <alignment horizontal="left" vertical="top" indent="1"/>
    </xf>
    <xf numFmtId="4" fontId="39" fillId="82" borderId="20" applyNumberFormat="0" applyProtection="0">
      <alignmen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9" borderId="20" applyNumberFormat="0" applyProtection="0">
      <alignment horizontal="left" vertical="top"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66"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0" borderId="34"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0" borderId="20" applyNumberFormat="0" applyProtection="0">
      <alignment horizontal="right" vertical="center"/>
    </xf>
    <xf numFmtId="0" fontId="4" fillId="55" borderId="20" applyNumberFormat="0" applyProtection="0">
      <alignment horizontal="left" vertical="top" indent="1"/>
    </xf>
    <xf numFmtId="4" fontId="43" fillId="102"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0" fontId="4" fillId="66" borderId="20"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63" borderId="34" applyNumberFormat="0" applyProtection="0">
      <alignment horizontal="right" vertical="center"/>
    </xf>
    <xf numFmtId="0" fontId="4" fillId="84" borderId="34" applyNumberFormat="0" applyProtection="0">
      <alignment horizontal="left" vertical="center" indent="1"/>
    </xf>
    <xf numFmtId="0" fontId="25" fillId="102" borderId="20" applyNumberFormat="0" applyProtection="0">
      <alignment horizontal="left" vertical="top"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130" fillId="0" borderId="85" applyFill="0" applyBorder="0" applyProtection="0">
      <alignment horizontal="left" vertical="top"/>
    </xf>
    <xf numFmtId="0" fontId="39" fillId="0" borderId="93" applyNumberFormat="0" applyFill="0" applyAlignment="0" applyProtection="0"/>
    <xf numFmtId="0" fontId="39" fillId="0" borderId="93" applyNumberFormat="0" applyFill="0" applyAlignment="0" applyProtection="0"/>
    <xf numFmtId="3" fontId="127" fillId="0" borderId="42"/>
    <xf numFmtId="0" fontId="25" fillId="101" borderId="20" applyNumberFormat="0" applyProtection="0">
      <alignment horizontal="left" vertical="top" indent="1"/>
    </xf>
    <xf numFmtId="0" fontId="25" fillId="101" borderId="20" applyNumberFormat="0" applyProtection="0">
      <alignment horizontal="left" vertical="top" indent="1"/>
    </xf>
    <xf numFmtId="4" fontId="91" fillId="101" borderId="20" applyNumberFormat="0" applyProtection="0">
      <alignment horizontal="right" vertical="center"/>
    </xf>
    <xf numFmtId="4" fontId="88" fillId="104" borderId="20" applyNumberFormat="0" applyProtection="0">
      <alignment horizontal="left" vertical="center" indent="1"/>
    </xf>
    <xf numFmtId="0" fontId="4" fillId="4" borderId="34" applyNumberFormat="0" applyProtection="0">
      <alignment horizontal="left" vertical="center" indent="1"/>
    </xf>
    <xf numFmtId="4" fontId="91"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43" fillId="108" borderId="92" applyNumberFormat="0" applyFont="0" applyAlignment="0" applyProtection="0"/>
    <xf numFmtId="0" fontId="43" fillId="108" borderId="92" applyNumberFormat="0" applyFont="0" applyAlignment="0" applyProtection="0"/>
    <xf numFmtId="0" fontId="138" fillId="116" borderId="91" applyNumberFormat="0" applyAlignment="0" applyProtection="0"/>
    <xf numFmtId="0" fontId="138" fillId="116" borderId="91" applyNumberFormat="0" applyAlignment="0" applyProtection="0"/>
    <xf numFmtId="4" fontId="38" fillId="61" borderId="20" applyNumberFormat="0" applyProtection="0">
      <alignment horizontal="right" vertical="center"/>
    </xf>
    <xf numFmtId="0" fontId="124" fillId="104" borderId="91" applyNumberFormat="0" applyAlignment="0" applyProtection="0"/>
    <xf numFmtId="0" fontId="124" fillId="104" borderId="91" applyNumberFormat="0" applyAlignment="0" applyProtection="0"/>
    <xf numFmtId="0" fontId="123" fillId="0" borderId="44" applyFill="0" applyProtection="0">
      <alignment horizontal="right"/>
    </xf>
    <xf numFmtId="4" fontId="49" fillId="69" borderId="20" applyNumberFormat="0" applyProtection="0">
      <alignment horizontal="right" vertical="center"/>
    </xf>
    <xf numFmtId="4" fontId="48" fillId="68" borderId="25" applyNumberFormat="0" applyProtection="0">
      <alignment horizontal="left" vertical="center" indent="1"/>
    </xf>
    <xf numFmtId="0" fontId="43" fillId="68" borderId="20" applyNumberFormat="0" applyProtection="0">
      <alignment horizontal="left" vertical="top" indent="1"/>
    </xf>
    <xf numFmtId="4" fontId="44" fillId="69" borderId="20" applyNumberFormat="0" applyProtection="0">
      <alignment horizontal="right" vertical="center"/>
    </xf>
    <xf numFmtId="4" fontId="38" fillId="69" borderId="20" applyNumberFormat="0" applyProtection="0">
      <alignment horizontal="right" vertical="center"/>
    </xf>
    <xf numFmtId="0" fontId="43" fillId="72" borderId="20" applyNumberFormat="0" applyProtection="0">
      <alignment horizontal="left" vertical="top" indent="1"/>
    </xf>
    <xf numFmtId="4" fontId="36" fillId="66" borderId="25" applyNumberFormat="0" applyProtection="0">
      <alignment horizontal="left" vertical="center" indent="1"/>
    </xf>
    <xf numFmtId="4" fontId="44" fillId="69" borderId="20" applyNumberFormat="0" applyProtection="0">
      <alignment vertical="center"/>
    </xf>
    <xf numFmtId="4" fontId="38" fillId="69" borderId="20" applyNumberFormat="0" applyProtection="0">
      <alignment vertical="center"/>
    </xf>
    <xf numFmtId="0" fontId="15" fillId="71" borderId="24" applyBorder="0"/>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38" fillId="62" borderId="20" applyNumberFormat="0" applyProtection="0">
      <alignment horizontal="right" vertical="center"/>
    </xf>
    <xf numFmtId="4" fontId="38" fillId="64" borderId="20" applyNumberFormat="0" applyProtection="0">
      <alignment horizontal="right" vertical="center"/>
    </xf>
    <xf numFmtId="4" fontId="38" fillId="63" borderId="20" applyNumberFormat="0" applyProtection="0">
      <alignment horizontal="right" vertical="center"/>
    </xf>
    <xf numFmtId="4" fontId="38" fillId="59"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8" fillId="54" borderId="20" applyNumberFormat="0" applyProtection="0">
      <alignment horizontal="left" vertical="center" indent="1"/>
    </xf>
    <xf numFmtId="4" fontId="37" fillId="54" borderId="20" applyNumberFormat="0" applyProtection="0">
      <alignment vertical="center"/>
    </xf>
    <xf numFmtId="4" fontId="36" fillId="54" borderId="20" applyNumberFormat="0" applyProtection="0">
      <alignment vertical="center"/>
    </xf>
    <xf numFmtId="0" fontId="39" fillId="0" borderId="93" applyNumberFormat="0" applyFill="0" applyAlignment="0" applyProtection="0"/>
    <xf numFmtId="0" fontId="39" fillId="0" borderId="93" applyNumberFormat="0" applyFill="0" applyAlignment="0" applyProtection="0"/>
    <xf numFmtId="0" fontId="4" fillId="84" borderId="34"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38" fillId="59" borderId="20" applyNumberFormat="0" applyProtection="0">
      <alignment horizontal="right" vertical="center"/>
    </xf>
    <xf numFmtId="0" fontId="4" fillId="0" borderId="34" applyNumberFormat="0" applyProtection="0">
      <alignment horizontal="left" vertical="center" indent="1"/>
    </xf>
    <xf numFmtId="0" fontId="4" fillId="106" borderId="34" applyNumberFormat="0" applyProtection="0">
      <alignment horizontal="left" vertical="center" indent="1"/>
    </xf>
    <xf numFmtId="0" fontId="4" fillId="84" borderId="34" applyNumberFormat="0" applyProtection="0">
      <alignment horizontal="left" vertical="center" indent="1"/>
    </xf>
    <xf numFmtId="0" fontId="4" fillId="55" borderId="20" applyNumberFormat="0" applyProtection="0">
      <alignment horizontal="left" vertical="top" indent="1"/>
    </xf>
    <xf numFmtId="0" fontId="25" fillId="71"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4" fontId="43" fillId="100" borderId="34" applyNumberFormat="0" applyProtection="0">
      <alignment horizontal="left" vertical="center" indent="1"/>
    </xf>
    <xf numFmtId="0" fontId="25" fillId="71" borderId="20" applyNumberFormat="0" applyProtection="0">
      <alignment horizontal="left" vertical="top" indent="1"/>
    </xf>
    <xf numFmtId="4" fontId="85" fillId="72" borderId="20" applyNumberFormat="0" applyProtection="0">
      <alignment vertical="center"/>
    </xf>
    <xf numFmtId="0" fontId="25" fillId="71" borderId="20" applyNumberFormat="0" applyProtection="0">
      <alignment horizontal="left" vertical="top" indent="1"/>
    </xf>
    <xf numFmtId="0" fontId="25" fillId="71" borderId="20" applyNumberFormat="0" applyProtection="0">
      <alignment horizontal="left" vertical="top" indent="1"/>
    </xf>
    <xf numFmtId="0" fontId="4" fillId="103" borderId="34" applyNumberFormat="0" applyProtection="0">
      <alignment horizontal="left" vertical="center" indent="1"/>
    </xf>
    <xf numFmtId="4" fontId="38" fillId="64" borderId="20" applyNumberFormat="0" applyProtection="0">
      <alignment horizontal="right" vertical="center"/>
    </xf>
    <xf numFmtId="0" fontId="4" fillId="103" borderId="34" applyNumberFormat="0" applyProtection="0">
      <alignment horizontal="left" vertical="center" indent="1"/>
    </xf>
    <xf numFmtId="4" fontId="38" fillId="62" borderId="20" applyNumberFormat="0" applyProtection="0">
      <alignment horizontal="right" vertical="center"/>
    </xf>
    <xf numFmtId="0" fontId="4" fillId="103" borderId="34"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4" fontId="43" fillId="103" borderId="34" applyNumberFormat="0" applyProtection="0">
      <alignment horizontal="left" vertical="center" indent="1"/>
    </xf>
    <xf numFmtId="0" fontId="4" fillId="103" borderId="34" applyNumberFormat="0" applyProtection="0">
      <alignment horizontal="left" vertical="center" indent="1"/>
    </xf>
    <xf numFmtId="4" fontId="43" fillId="103" borderId="34" applyNumberFormat="0" applyProtection="0">
      <alignment horizontal="left" vertical="center" indent="1"/>
    </xf>
    <xf numFmtId="0" fontId="4" fillId="103" borderId="34" applyNumberFormat="0" applyProtection="0">
      <alignment horizontal="left" vertical="center" indent="1"/>
    </xf>
    <xf numFmtId="0" fontId="4" fillId="103" borderId="34" applyNumberFormat="0" applyProtection="0">
      <alignment horizontal="left" vertical="center" indent="1"/>
    </xf>
    <xf numFmtId="4" fontId="43" fillId="97" borderId="34" applyNumberFormat="0" applyProtection="0">
      <alignment horizontal="right" vertical="center"/>
    </xf>
    <xf numFmtId="4" fontId="48" fillId="68" borderId="25" applyNumberFormat="0" applyProtection="0">
      <alignment horizontal="left" vertical="center" indent="1"/>
    </xf>
    <xf numFmtId="4" fontId="43" fillId="102" borderId="20" applyNumberFormat="0" applyProtection="0">
      <alignment horizontal="left" vertical="center"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84" borderId="34" applyNumberFormat="0" applyProtection="0">
      <alignment horizontal="left" vertical="center" indent="1"/>
    </xf>
    <xf numFmtId="0" fontId="4" fillId="55" borderId="20" applyNumberFormat="0" applyProtection="0">
      <alignment horizontal="left" vertical="center" indent="1"/>
    </xf>
    <xf numFmtId="4" fontId="36" fillId="66" borderId="20" applyNumberFormat="0" applyProtection="0">
      <alignment horizontal="left" vertical="center" indent="1"/>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123" fillId="0" borderId="44" applyFill="0" applyProtection="0">
      <alignment horizontal="right"/>
    </xf>
    <xf numFmtId="0" fontId="4" fillId="69" borderId="20" applyNumberFormat="0" applyProtection="0">
      <alignment horizontal="left" vertical="top" indent="1"/>
    </xf>
    <xf numFmtId="4" fontId="43" fillId="102"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85" fillId="101" borderId="20" applyNumberFormat="0" applyProtection="0">
      <alignment horizontal="right" vertical="center"/>
    </xf>
    <xf numFmtId="0" fontId="4" fillId="69" borderId="20" applyNumberFormat="0" applyProtection="0">
      <alignment horizontal="left" vertical="center" indent="1"/>
    </xf>
    <xf numFmtId="0" fontId="43" fillId="72" borderId="20" applyNumberFormat="0" applyProtection="0">
      <alignment horizontal="left" vertical="top" indent="1"/>
    </xf>
    <xf numFmtId="0" fontId="124" fillId="104" borderId="91" applyNumberFormat="0" applyAlignment="0" applyProtection="0"/>
    <xf numFmtId="0" fontId="4" fillId="66" borderId="20" applyNumberFormat="0" applyProtection="0">
      <alignment horizontal="left" vertical="top" indent="1"/>
    </xf>
    <xf numFmtId="0" fontId="4" fillId="55" borderId="20" applyNumberFormat="0" applyProtection="0">
      <alignment horizontal="left" vertical="top" indent="1"/>
    </xf>
    <xf numFmtId="4" fontId="91" fillId="101" borderId="20" applyNumberFormat="0" applyProtection="0">
      <alignment horizontal="right" vertical="center"/>
    </xf>
    <xf numFmtId="4" fontId="38" fillId="54" borderId="20" applyNumberFormat="0" applyProtection="0">
      <alignment horizontal="left" vertical="center" indent="1"/>
    </xf>
    <xf numFmtId="0" fontId="124" fillId="104" borderId="91" applyNumberFormat="0" applyAlignment="0" applyProtection="0"/>
    <xf numFmtId="0" fontId="43" fillId="72" borderId="20" applyNumberFormat="0" applyProtection="0">
      <alignment horizontal="left" vertical="top" indent="1"/>
    </xf>
    <xf numFmtId="0" fontId="124" fillId="104" borderId="91" applyNumberFormat="0" applyAlignment="0" applyProtection="0"/>
    <xf numFmtId="0" fontId="4" fillId="69" borderId="20" applyNumberFormat="0" applyProtection="0">
      <alignment horizontal="left" vertical="top" indent="1"/>
    </xf>
    <xf numFmtId="0" fontId="4" fillId="69" borderId="20" applyNumberFormat="0" applyProtection="0">
      <alignment horizontal="left" vertical="center" indent="1"/>
    </xf>
    <xf numFmtId="4" fontId="91" fillId="101"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39" fillId="54" borderId="20" applyNumberFormat="0" applyProtection="0">
      <alignment horizontal="left" vertical="center"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25" fillId="101" borderId="20" applyNumberFormat="0" applyProtection="0">
      <alignment horizontal="left" vertical="top" indent="1"/>
    </xf>
    <xf numFmtId="0" fontId="25" fillId="107" borderId="20" applyNumberFormat="0" applyProtection="0">
      <alignment horizontal="left" vertical="top" indent="1"/>
    </xf>
    <xf numFmtId="4" fontId="43" fillId="102" borderId="20" applyNumberFormat="0" applyProtection="0">
      <alignment horizontal="left" vertical="center" indent="1"/>
    </xf>
    <xf numFmtId="0" fontId="25" fillId="102" borderId="20" applyNumberFormat="0" applyProtection="0">
      <alignment horizontal="left" vertical="top" indent="1"/>
    </xf>
    <xf numFmtId="4" fontId="43" fillId="85"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25" fillId="71"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39" fillId="82"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4" fontId="43" fillId="85" borderId="20" applyNumberFormat="0" applyProtection="0">
      <alignment horizontal="right" vertical="center"/>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4" fontId="116" fillId="54" borderId="20" applyNumberFormat="0" applyProtection="0">
      <alignment vertical="center"/>
    </xf>
    <xf numFmtId="0" fontId="123" fillId="0" borderId="44" applyFill="0" applyProtection="0">
      <alignment horizontal="right"/>
    </xf>
    <xf numFmtId="0" fontId="124" fillId="104" borderId="91" applyNumberFormat="0" applyAlignment="0" applyProtection="0"/>
    <xf numFmtId="0" fontId="124" fillId="104" borderId="91" applyNumberFormat="0" applyAlignment="0" applyProtection="0"/>
    <xf numFmtId="0" fontId="43" fillId="68" borderId="20" applyNumberFormat="0" applyProtection="0">
      <alignment horizontal="left" vertical="top" indent="1"/>
    </xf>
    <xf numFmtId="0" fontId="4" fillId="0" borderId="34" applyNumberFormat="0" applyProtection="0">
      <alignment horizontal="left" vertical="center" indent="1"/>
    </xf>
    <xf numFmtId="4" fontId="36" fillId="66" borderId="20" applyNumberFormat="0" applyProtection="0">
      <alignment horizontal="left" vertical="center" indent="1"/>
    </xf>
    <xf numFmtId="4" fontId="44" fillId="69" borderId="20" applyNumberFormat="0" applyProtection="0">
      <alignment horizontal="right" vertical="center"/>
    </xf>
    <xf numFmtId="4" fontId="85" fillId="100" borderId="34" applyNumberFormat="0" applyProtection="0">
      <alignment horizontal="right" vertical="center"/>
    </xf>
    <xf numFmtId="4" fontId="43" fillId="72" borderId="34" applyNumberFormat="0" applyProtection="0">
      <alignment horizontal="left" vertical="center" indent="1"/>
    </xf>
    <xf numFmtId="4" fontId="43" fillId="72" borderId="20" applyNumberFormat="0" applyProtection="0">
      <alignment horizontal="left" vertical="center" indent="1"/>
    </xf>
    <xf numFmtId="4" fontId="43" fillId="72" borderId="34" applyNumberFormat="0" applyProtection="0">
      <alignment horizontal="left" vertical="center" indent="1"/>
    </xf>
    <xf numFmtId="4" fontId="44" fillId="69" borderId="20" applyNumberFormat="0" applyProtection="0">
      <alignment vertical="center"/>
    </xf>
    <xf numFmtId="4" fontId="85" fillId="72" borderId="34" applyNumberFormat="0" applyProtection="0">
      <alignment vertical="center"/>
    </xf>
    <xf numFmtId="4" fontId="38" fillId="69" borderId="20" applyNumberFormat="0" applyProtection="0">
      <alignment vertical="center"/>
    </xf>
    <xf numFmtId="4" fontId="43" fillId="72" borderId="34" applyNumberFormat="0" applyProtection="0">
      <alignment vertical="center"/>
    </xf>
    <xf numFmtId="4" fontId="91" fillId="101" borderId="20" applyNumberFormat="0" applyProtection="0">
      <alignment horizontal="right" vertical="center"/>
    </xf>
    <xf numFmtId="0" fontId="4" fillId="84" borderId="34" applyNumberFormat="0" applyProtection="0">
      <alignment horizontal="left" vertical="center" indent="1"/>
    </xf>
    <xf numFmtId="0" fontId="25" fillId="101" borderId="20" applyNumberFormat="0" applyProtection="0">
      <alignment horizontal="left" vertical="top" indent="1"/>
    </xf>
    <xf numFmtId="0" fontId="4" fillId="84" borderId="34" applyNumberFormat="0" applyProtection="0">
      <alignment horizontal="left" vertical="center" indent="1"/>
    </xf>
    <xf numFmtId="0" fontId="25" fillId="107" borderId="20" applyNumberFormat="0" applyProtection="0">
      <alignment horizontal="left" vertical="top" indent="1"/>
    </xf>
    <xf numFmtId="0" fontId="25" fillId="102" borderId="20" applyNumberFormat="0" applyProtection="0">
      <alignment horizontal="left" vertical="top" indent="1"/>
    </xf>
    <xf numFmtId="0" fontId="4" fillId="106" borderId="34" applyNumberFormat="0" applyProtection="0">
      <alignment horizontal="left" vertical="center" indent="1"/>
    </xf>
    <xf numFmtId="0" fontId="4" fillId="106" borderId="34" applyNumberFormat="0" applyProtection="0">
      <alignment horizontal="left" vertical="center" indent="1"/>
    </xf>
    <xf numFmtId="4" fontId="91" fillId="101" borderId="20" applyNumberFormat="0" applyProtection="0">
      <alignment horizontal="right" vertical="center"/>
    </xf>
    <xf numFmtId="4" fontId="38" fillId="66"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4" fontId="43" fillId="63" borderId="34" applyNumberFormat="0" applyProtection="0">
      <alignment horizontal="right" vertical="center"/>
    </xf>
    <xf numFmtId="4" fontId="38" fillId="59" borderId="20" applyNumberFormat="0" applyProtection="0">
      <alignment horizontal="right" vertical="center"/>
    </xf>
    <xf numFmtId="0" fontId="4" fillId="55" borderId="20" applyNumberFormat="0" applyProtection="0">
      <alignment horizontal="left" vertical="center" indent="1"/>
    </xf>
    <xf numFmtId="4" fontId="43" fillId="93" borderId="34" applyNumberFormat="0" applyProtection="0">
      <alignment horizontal="right" vertical="center"/>
    </xf>
    <xf numFmtId="4" fontId="43" fillId="91" borderId="34" applyNumberFormat="0" applyProtection="0">
      <alignment horizontal="right" vertical="center"/>
    </xf>
    <xf numFmtId="4" fontId="43" fillId="91" borderId="34" applyNumberFormat="0" applyProtection="0">
      <alignment horizontal="right" vertical="center"/>
    </xf>
    <xf numFmtId="4" fontId="38" fillId="60" borderId="20" applyNumberFormat="0" applyProtection="0">
      <alignment horizontal="right" vertical="center"/>
    </xf>
    <xf numFmtId="4" fontId="43" fillId="61" borderId="34" applyNumberFormat="0" applyProtection="0">
      <alignment horizontal="right" vertical="center"/>
    </xf>
    <xf numFmtId="4" fontId="43" fillId="56" borderId="34" applyNumberFormat="0" applyProtection="0">
      <alignment horizontal="right" vertical="center"/>
    </xf>
    <xf numFmtId="4" fontId="38" fillId="57" borderId="20" applyNumberFormat="0" applyProtection="0">
      <alignment horizontal="right" vertical="center"/>
    </xf>
    <xf numFmtId="4" fontId="43" fillId="57" borderId="34" applyNumberFormat="0" applyProtection="0">
      <alignment horizontal="right" vertical="center"/>
    </xf>
    <xf numFmtId="4" fontId="43" fillId="57" borderId="34"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4" fillId="84" borderId="34" applyNumberFormat="0" applyProtection="0">
      <alignment horizontal="left" vertical="center" indent="1"/>
    </xf>
    <xf numFmtId="0" fontId="138" fillId="116" borderId="91" applyNumberFormat="0" applyAlignment="0" applyProtection="0"/>
    <xf numFmtId="0" fontId="138" fillId="116" borderId="91" applyNumberFormat="0" applyAlignment="0" applyProtection="0"/>
    <xf numFmtId="4" fontId="43" fillId="54" borderId="34" applyNumberFormat="0" applyProtection="0">
      <alignment horizontal="left" vertical="center" indent="1"/>
    </xf>
    <xf numFmtId="200" fontId="127" fillId="0" borderId="86">
      <alignment horizontal="right"/>
    </xf>
    <xf numFmtId="4" fontId="43" fillId="54" borderId="34" applyNumberFormat="0" applyProtection="0">
      <alignment horizontal="left" vertical="center" indent="1"/>
    </xf>
    <xf numFmtId="4" fontId="38" fillId="54" borderId="20" applyNumberFormat="0" applyProtection="0">
      <alignment horizontal="left" vertical="center" indent="1"/>
    </xf>
    <xf numFmtId="4" fontId="37" fillId="54" borderId="20" applyNumberFormat="0" applyProtection="0">
      <alignment vertical="center"/>
    </xf>
    <xf numFmtId="4" fontId="43" fillId="54" borderId="34" applyNumberFormat="0" applyProtection="0">
      <alignment vertical="center"/>
    </xf>
    <xf numFmtId="0" fontId="39" fillId="54" borderId="20" applyNumberFormat="0" applyProtection="0">
      <alignment horizontal="left" vertical="top" indent="1"/>
    </xf>
    <xf numFmtId="4" fontId="38" fillId="58" borderId="20" applyNumberFormat="0" applyProtection="0">
      <alignment horizontal="right" vertical="center"/>
    </xf>
    <xf numFmtId="4" fontId="38" fillId="59" borderId="20" applyNumberFormat="0" applyProtection="0">
      <alignment horizontal="right" vertical="center"/>
    </xf>
    <xf numFmtId="4" fontId="38" fillId="62" borderId="20" applyNumberFormat="0" applyProtection="0">
      <alignment horizontal="right" vertical="center"/>
    </xf>
    <xf numFmtId="0" fontId="43" fillId="68" borderId="20" applyNumberFormat="0" applyProtection="0">
      <alignment horizontal="left" vertical="top" indent="1"/>
    </xf>
    <xf numFmtId="4" fontId="39" fillId="82" borderId="20" applyNumberFormat="0" applyProtection="0">
      <alignment vertical="center"/>
    </xf>
    <xf numFmtId="4" fontId="39" fillId="82" borderId="20" applyNumberFormat="0" applyProtection="0">
      <alignment vertical="center"/>
    </xf>
    <xf numFmtId="4" fontId="39" fillId="54" borderId="20" applyNumberFormat="0" applyProtection="0">
      <alignment horizontal="left" vertical="center" indent="1"/>
    </xf>
    <xf numFmtId="0" fontId="81" fillId="79" borderId="34" applyNumberFormat="0" applyAlignment="0" applyProtection="0"/>
    <xf numFmtId="0" fontId="81" fillId="79" borderId="34" applyNumberFormat="0" applyAlignment="0" applyProtection="0"/>
    <xf numFmtId="4" fontId="39" fillId="54"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69" borderId="20" applyNumberFormat="0" applyProtection="0">
      <alignment horizontal="left" vertical="center" indent="1"/>
    </xf>
    <xf numFmtId="0" fontId="43" fillId="108" borderId="92" applyNumberFormat="0" applyFont="0" applyAlignment="0" applyProtection="0"/>
    <xf numFmtId="0" fontId="43" fillId="108" borderId="92" applyNumberFormat="0" applyFont="0" applyAlignment="0" applyProtection="0"/>
    <xf numFmtId="0" fontId="143" fillId="104" borderId="34" applyNumberFormat="0" applyAlignment="0" applyProtection="0"/>
    <xf numFmtId="0" fontId="143" fillId="104" borderId="34" applyNumberFormat="0" applyAlignment="0" applyProtection="0"/>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3" fontId="127" fillId="0" borderId="42"/>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9" borderId="20" applyNumberFormat="0" applyProtection="0">
      <alignment horizontal="left" vertical="top"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0" borderId="20" applyNumberFormat="0" applyProtection="0">
      <alignment horizontal="right" vertical="center"/>
    </xf>
    <xf numFmtId="0" fontId="4" fillId="55" borderId="20" applyNumberFormat="0" applyProtection="0">
      <alignment horizontal="left" vertical="top" indent="1"/>
    </xf>
    <xf numFmtId="4" fontId="43" fillId="102"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0" fontId="4" fillId="66" borderId="20"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0" fontId="4" fillId="69"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0" fontId="4" fillId="69"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49" fillId="69"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3" fillId="72" borderId="20" applyNumberFormat="0" applyProtection="0">
      <alignment horizontal="left" vertical="top" indent="1"/>
    </xf>
    <xf numFmtId="0" fontId="93" fillId="67" borderId="84">
      <protection locked="0"/>
    </xf>
    <xf numFmtId="49" fontId="95" fillId="110" borderId="84"/>
    <xf numFmtId="0" fontId="130" fillId="0" borderId="85" applyFill="0" applyBorder="0" applyProtection="0">
      <alignment horizontal="left" vertical="top"/>
    </xf>
    <xf numFmtId="0" fontId="39" fillId="0" borderId="93" applyNumberFormat="0" applyFill="0" applyAlignment="0" applyProtection="0"/>
    <xf numFmtId="0" fontId="39" fillId="0" borderId="93" applyNumberFormat="0" applyFill="0" applyAlignment="0" applyProtection="0"/>
    <xf numFmtId="3" fontId="127" fillId="0" borderId="42"/>
    <xf numFmtId="4" fontId="43" fillId="87" borderId="20" applyNumberFormat="0" applyProtection="0">
      <alignment horizontal="right" vertical="center"/>
    </xf>
    <xf numFmtId="4" fontId="116" fillId="54" borderId="20" applyNumberFormat="0" applyProtection="0">
      <alignment vertical="center"/>
    </xf>
    <xf numFmtId="0" fontId="4" fillId="55" borderId="20" applyNumberFormat="0" applyProtection="0">
      <alignment horizontal="left" vertical="top" indent="1"/>
    </xf>
    <xf numFmtId="0" fontId="43" fillId="72" borderId="20" applyNumberFormat="0" applyProtection="0">
      <alignment horizontal="left" vertical="top" indent="1"/>
    </xf>
    <xf numFmtId="4" fontId="44" fillId="69" borderId="20" applyNumberFormat="0" applyProtection="0">
      <alignment horizontal="right" vertical="center"/>
    </xf>
    <xf numFmtId="4" fontId="38" fillId="57" borderId="20" applyNumberFormat="0" applyProtection="0">
      <alignment horizontal="right" vertical="center"/>
    </xf>
    <xf numFmtId="4" fontId="116" fillId="54" borderId="20" applyNumberFormat="0" applyProtection="0">
      <alignmen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88" fillId="102" borderId="20" applyNumberFormat="0" applyProtection="0">
      <alignment horizontal="left" vertical="top" indent="1"/>
    </xf>
    <xf numFmtId="0" fontId="88" fillId="108" borderId="20" applyNumberFormat="0" applyProtection="0">
      <alignment horizontal="left" vertical="top" indent="1"/>
    </xf>
    <xf numFmtId="0" fontId="25" fillId="107" borderId="20" applyNumberFormat="0" applyProtection="0">
      <alignment horizontal="left" vertical="top" indent="1"/>
    </xf>
    <xf numFmtId="4" fontId="43" fillId="95" borderId="20" applyNumberFormat="0" applyProtection="0">
      <alignment horizontal="right" vertical="center"/>
    </xf>
    <xf numFmtId="0" fontId="4" fillId="55" borderId="20" applyNumberFormat="0" applyProtection="0">
      <alignment horizontal="left" vertical="top" indent="1"/>
    </xf>
    <xf numFmtId="0" fontId="43" fillId="72" borderId="20" applyNumberFormat="0" applyProtection="0">
      <alignment horizontal="left" vertical="top" indent="1"/>
    </xf>
    <xf numFmtId="4" fontId="49" fillId="69" borderId="20" applyNumberFormat="0" applyProtection="0">
      <alignment horizontal="right" vertical="center"/>
    </xf>
    <xf numFmtId="4" fontId="91"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4" fillId="69"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4" fillId="69"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38" fillId="69"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58" borderId="34"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38" fillId="59"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38" fillId="5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38" fillId="56"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7"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4" fillId="84" borderId="34" applyNumberFormat="0" applyProtection="0">
      <alignment horizontal="left" vertical="center" indent="1"/>
    </xf>
    <xf numFmtId="0" fontId="43" fillId="68" borderId="20" applyNumberFormat="0" applyProtection="0">
      <alignment horizontal="left" vertical="top" indent="1"/>
    </xf>
    <xf numFmtId="4" fontId="43" fillId="63" borderId="34" applyNumberFormat="0" applyProtection="0">
      <alignment horizontal="right" vertical="center"/>
    </xf>
    <xf numFmtId="0" fontId="43" fillId="108" borderId="92" applyNumberFormat="0" applyFont="0" applyAlignment="0" applyProtection="0"/>
    <xf numFmtId="0" fontId="43" fillId="108" borderId="92" applyNumberFormat="0" applyFont="0" applyAlignment="0" applyProtection="0"/>
    <xf numFmtId="0" fontId="138" fillId="116" borderId="91" applyNumberFormat="0" applyAlignment="0" applyProtection="0"/>
    <xf numFmtId="0" fontId="138" fillId="116" borderId="91" applyNumberFormat="0" applyAlignment="0" applyProtection="0"/>
    <xf numFmtId="4" fontId="43" fillId="54" borderId="34" applyNumberFormat="0" applyProtection="0">
      <alignment horizontal="left" vertical="center" indent="1"/>
    </xf>
    <xf numFmtId="4" fontId="43" fillId="93" borderId="34" applyNumberFormat="0" applyProtection="0">
      <alignment horizontal="right" vertical="center"/>
    </xf>
    <xf numFmtId="0" fontId="124" fillId="104" borderId="91" applyNumberFormat="0" applyAlignment="0" applyProtection="0"/>
    <xf numFmtId="0" fontId="124" fillId="104" borderId="91" applyNumberFormat="0" applyAlignment="0" applyProtection="0"/>
    <xf numFmtId="0" fontId="123" fillId="0" borderId="44" applyFill="0" applyProtection="0">
      <alignment horizontal="right"/>
    </xf>
    <xf numFmtId="4" fontId="43" fillId="64" borderId="34" applyNumberFormat="0" applyProtection="0">
      <alignment horizontal="right" vertical="center"/>
    </xf>
    <xf numFmtId="4" fontId="49" fillId="69" borderId="20" applyNumberFormat="0" applyProtection="0">
      <alignment horizontal="right" vertical="center"/>
    </xf>
    <xf numFmtId="4" fontId="48" fillId="68" borderId="25" applyNumberFormat="0" applyProtection="0">
      <alignment horizontal="left" vertical="center" indent="1"/>
    </xf>
    <xf numFmtId="0" fontId="43" fillId="68" borderId="20" applyNumberFormat="0" applyProtection="0">
      <alignment horizontal="left" vertical="top" indent="1"/>
    </xf>
    <xf numFmtId="4" fontId="44" fillId="69" borderId="20" applyNumberFormat="0" applyProtection="0">
      <alignment horizontal="right" vertical="center"/>
    </xf>
    <xf numFmtId="4" fontId="38" fillId="69" borderId="20" applyNumberFormat="0" applyProtection="0">
      <alignment horizontal="right" vertical="center"/>
    </xf>
    <xf numFmtId="0" fontId="43" fillId="72" borderId="20" applyNumberFormat="0" applyProtection="0">
      <alignment horizontal="left" vertical="top" indent="1"/>
    </xf>
    <xf numFmtId="4" fontId="36" fillId="66" borderId="25" applyNumberFormat="0" applyProtection="0">
      <alignment horizontal="left" vertical="center" indent="1"/>
    </xf>
    <xf numFmtId="4" fontId="44" fillId="69" borderId="20" applyNumberFormat="0" applyProtection="0">
      <alignment vertical="center"/>
    </xf>
    <xf numFmtId="4" fontId="38" fillId="69" borderId="20" applyNumberFormat="0" applyProtection="0">
      <alignment vertical="center"/>
    </xf>
    <xf numFmtId="0" fontId="15" fillId="71" borderId="24" applyBorder="0"/>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top" indent="1"/>
    </xf>
    <xf numFmtId="4" fontId="38" fillId="62" borderId="20" applyNumberFormat="0" applyProtection="0">
      <alignment horizontal="right" vertical="center"/>
    </xf>
    <xf numFmtId="4" fontId="38" fillId="64" borderId="20" applyNumberFormat="0" applyProtection="0">
      <alignment horizontal="right" vertical="center"/>
    </xf>
    <xf numFmtId="4" fontId="38" fillId="63" borderId="20" applyNumberFormat="0" applyProtection="0">
      <alignment horizontal="right" vertical="center"/>
    </xf>
    <xf numFmtId="4" fontId="38" fillId="59"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8"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8" fillId="54" borderId="20" applyNumberFormat="0" applyProtection="0">
      <alignment horizontal="left" vertical="center" indent="1"/>
    </xf>
    <xf numFmtId="4" fontId="37" fillId="54" borderId="20" applyNumberFormat="0" applyProtection="0">
      <alignment vertical="center"/>
    </xf>
    <xf numFmtId="4" fontId="36" fillId="54" borderId="20" applyNumberFormat="0" applyProtection="0">
      <alignment vertical="center"/>
    </xf>
    <xf numFmtId="0" fontId="39" fillId="0" borderId="93" applyNumberFormat="0" applyFill="0" applyAlignment="0" applyProtection="0"/>
    <xf numFmtId="0" fontId="39" fillId="0" borderId="93" applyNumberFormat="0" applyFill="0" applyAlignment="0" applyProtection="0"/>
    <xf numFmtId="0" fontId="4" fillId="84" borderId="34"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64" borderId="34" applyNumberFormat="0" applyProtection="0">
      <alignment horizontal="right" vertical="center"/>
    </xf>
    <xf numFmtId="4" fontId="38" fillId="63" borderId="20" applyNumberFormat="0" applyProtection="0">
      <alignment horizontal="right" vertical="center"/>
    </xf>
    <xf numFmtId="0" fontId="4" fillId="84" borderId="34" applyNumberFormat="0" applyProtection="0">
      <alignment horizontal="left" vertical="center" indent="1"/>
    </xf>
    <xf numFmtId="0" fontId="4" fillId="84" borderId="34" applyNumberFormat="0" applyProtection="0">
      <alignment horizontal="left" vertical="center" indent="1"/>
    </xf>
    <xf numFmtId="4" fontId="85" fillId="72" borderId="20" applyNumberFormat="0" applyProtection="0">
      <alignment vertical="center"/>
    </xf>
    <xf numFmtId="200" fontId="127" fillId="0" borderId="86">
      <alignment horizontal="right"/>
    </xf>
    <xf numFmtId="0" fontId="4" fillId="66" borderId="20" applyNumberFormat="0" applyProtection="0">
      <alignment horizontal="left" vertical="center" indent="1"/>
    </xf>
    <xf numFmtId="0" fontId="138" fillId="116" borderId="91" applyNumberFormat="0" applyAlignment="0" applyProtection="0"/>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96" borderId="20" applyNumberFormat="0" applyProtection="0">
      <alignment horizontal="right" vertical="center"/>
    </xf>
    <xf numFmtId="0" fontId="4" fillId="66" borderId="20" applyNumberFormat="0" applyProtection="0">
      <alignment horizontal="left" vertical="top" indent="1"/>
    </xf>
    <xf numFmtId="4" fontId="43" fillId="102" borderId="20" applyNumberFormat="0" applyProtection="0">
      <alignment horizontal="right" vertical="center"/>
    </xf>
    <xf numFmtId="0" fontId="4" fillId="55" borderId="20" applyNumberFormat="0" applyProtection="0">
      <alignment horizontal="left" vertical="top" indent="1"/>
    </xf>
    <xf numFmtId="4" fontId="43" fillId="72" borderId="20" applyNumberFormat="0" applyProtection="0">
      <alignment horizontal="left" vertical="center" indent="1"/>
    </xf>
    <xf numFmtId="0" fontId="4" fillId="55" borderId="20" applyNumberFormat="0" applyProtection="0">
      <alignment horizontal="left" vertical="center"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4" fontId="43" fillId="72" borderId="20" applyNumberFormat="0" applyProtection="0">
      <alignment vertical="center"/>
    </xf>
    <xf numFmtId="4" fontId="85" fillId="72" borderId="20" applyNumberFormat="0" applyProtection="0">
      <alignment vertical="center"/>
    </xf>
    <xf numFmtId="0" fontId="130" fillId="0" borderId="85" applyFill="0" applyBorder="0" applyProtection="0">
      <alignment horizontal="left" vertical="top"/>
    </xf>
    <xf numFmtId="4" fontId="43" fillId="92" borderId="20" applyNumberFormat="0" applyProtection="0">
      <alignment horizontal="right" vertical="center"/>
    </xf>
    <xf numFmtId="0" fontId="43" fillId="68" borderId="20" applyNumberFormat="0" applyProtection="0">
      <alignment horizontal="left" vertical="top" indent="1"/>
    </xf>
    <xf numFmtId="0" fontId="4" fillId="66" borderId="20" applyNumberFormat="0" applyProtection="0">
      <alignment horizontal="left" vertical="top" indent="1"/>
    </xf>
    <xf numFmtId="4" fontId="91" fillId="101" borderId="20" applyNumberFormat="0" applyProtection="0">
      <alignment horizontal="right" vertical="center"/>
    </xf>
    <xf numFmtId="200" fontId="127" fillId="0" borderId="86">
      <alignment horizontal="right"/>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88" borderId="20" applyNumberFormat="0" applyProtection="0">
      <alignment horizontal="right" vertical="center"/>
    </xf>
    <xf numFmtId="4" fontId="43" fillId="94" borderId="20" applyNumberFormat="0" applyProtection="0">
      <alignment horizontal="right" vertical="center"/>
    </xf>
    <xf numFmtId="4" fontId="43" fillId="88" borderId="20" applyNumberFormat="0" applyProtection="0">
      <alignment horizontal="right" vertical="center"/>
    </xf>
    <xf numFmtId="4" fontId="38" fillId="56" borderId="20" applyNumberFormat="0" applyProtection="0">
      <alignment horizontal="right" vertical="center"/>
    </xf>
    <xf numFmtId="0" fontId="39" fillId="54" borderId="20" applyNumberFormat="0" applyProtection="0">
      <alignment horizontal="left" vertical="top" indent="1"/>
    </xf>
    <xf numFmtId="4" fontId="39" fillId="54" borderId="20" applyNumberFormat="0" applyProtection="0">
      <alignment horizontal="left" vertical="center" indent="1"/>
    </xf>
    <xf numFmtId="0" fontId="143" fillId="104" borderId="34" applyNumberFormat="0" applyAlignment="0" applyProtection="0"/>
    <xf numFmtId="0" fontId="143" fillId="104" borderId="34" applyNumberFormat="0" applyAlignment="0" applyProtection="0"/>
    <xf numFmtId="4" fontId="39" fillId="54" borderId="20" applyNumberFormat="0" applyProtection="0">
      <alignment horizontal="left" vertical="center" indent="1"/>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0" fontId="4" fillId="69" borderId="20" applyNumberFormat="0" applyProtection="0">
      <alignment horizontal="left" vertical="center" indent="1"/>
    </xf>
    <xf numFmtId="0" fontId="43" fillId="108" borderId="92" applyNumberFormat="0" applyFont="0" applyAlignment="0" applyProtection="0"/>
    <xf numFmtId="0" fontId="138" fillId="116" borderId="91" applyNumberFormat="0" applyAlignment="0" applyProtection="0"/>
    <xf numFmtId="4" fontId="44" fillId="69" borderId="20" applyNumberFormat="0" applyProtection="0">
      <alignment horizontal="right" vertical="center"/>
    </xf>
    <xf numFmtId="4" fontId="36" fillId="66" borderId="25" applyNumberFormat="0" applyProtection="0">
      <alignment horizontal="left" vertical="center" indent="1"/>
    </xf>
    <xf numFmtId="4" fontId="38" fillId="69" borderId="20" applyNumberFormat="0" applyProtection="0">
      <alignment vertical="center"/>
    </xf>
    <xf numFmtId="0" fontId="15" fillId="71" borderId="24" applyBorder="0"/>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center" indent="1"/>
    </xf>
    <xf numFmtId="4" fontId="38" fillId="64" borderId="20" applyNumberFormat="0" applyProtection="0">
      <alignment horizontal="right" vertical="center"/>
    </xf>
    <xf numFmtId="4" fontId="38" fillId="63" borderId="20" applyNumberFormat="0" applyProtection="0">
      <alignment horizontal="right" vertical="center"/>
    </xf>
    <xf numFmtId="4" fontId="38" fillId="61" borderId="20" applyNumberFormat="0" applyProtection="0">
      <alignment horizontal="right" vertical="center"/>
    </xf>
    <xf numFmtId="4" fontId="38" fillId="60" borderId="20" applyNumberFormat="0" applyProtection="0">
      <alignment horizontal="right" vertical="center"/>
    </xf>
    <xf numFmtId="4" fontId="38" fillId="57" borderId="20" applyNumberFormat="0" applyProtection="0">
      <alignment horizontal="right" vertical="center"/>
    </xf>
    <xf numFmtId="4" fontId="38" fillId="56" borderId="20" applyNumberFormat="0" applyProtection="0">
      <alignment horizontal="right" vertical="center"/>
    </xf>
    <xf numFmtId="4" fontId="37" fillId="54" borderId="20" applyNumberFormat="0" applyProtection="0">
      <alignment vertical="center"/>
    </xf>
    <xf numFmtId="4" fontId="36" fillId="54" borderId="20" applyNumberFormat="0" applyProtection="0">
      <alignment vertical="center"/>
    </xf>
    <xf numFmtId="0" fontId="39" fillId="0" borderId="93" applyNumberFormat="0" applyFill="0" applyAlignment="0" applyProtection="0"/>
    <xf numFmtId="0" fontId="39" fillId="0" borderId="93" applyNumberFormat="0" applyFill="0" applyAlignment="0" applyProtection="0"/>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4" fillId="69"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0" fontId="4" fillId="68" borderId="20" applyNumberFormat="0" applyProtection="0">
      <alignment horizontal="left" vertical="top" indent="1"/>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39" fillId="82" borderId="20" applyNumberFormat="0" applyProtection="0">
      <alignment vertical="center"/>
    </xf>
    <xf numFmtId="4" fontId="116" fillId="54" borderId="20" applyNumberFormat="0" applyProtection="0">
      <alignment vertical="center"/>
    </xf>
    <xf numFmtId="3" fontId="127" fillId="0" borderId="42"/>
    <xf numFmtId="4" fontId="116" fillId="54"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85" fillId="72"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85" fillId="72"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43" fillId="72" borderId="20" applyNumberFormat="0" applyProtection="0">
      <alignment vertical="center"/>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0" fontId="39" fillId="54" borderId="20" applyNumberFormat="0" applyProtection="0">
      <alignment horizontal="left" vertical="top" indent="1"/>
    </xf>
    <xf numFmtId="0" fontId="39" fillId="54" borderId="20" applyNumberFormat="0" applyProtection="0">
      <alignment horizontal="left" vertical="top" indent="1"/>
    </xf>
    <xf numFmtId="4" fontId="43" fillId="72" borderId="20" applyNumberFormat="0" applyProtection="0">
      <alignment vertical="center"/>
    </xf>
    <xf numFmtId="0" fontId="4" fillId="66" borderId="20" applyNumberFormat="0" applyProtection="0">
      <alignment horizontal="left" vertical="center" indent="1"/>
    </xf>
    <xf numFmtId="4" fontId="43" fillId="85" borderId="20" applyNumberFormat="0" applyProtection="0">
      <alignment horizontal="right" vertical="center"/>
    </xf>
    <xf numFmtId="4" fontId="43" fillId="85" borderId="20" applyNumberFormat="0" applyProtection="0">
      <alignment horizontal="right" vertical="center"/>
    </xf>
    <xf numFmtId="0" fontId="4" fillId="69" borderId="20" applyNumberFormat="0" applyProtection="0">
      <alignment horizontal="left" vertical="top" indent="1"/>
    </xf>
    <xf numFmtId="4" fontId="43" fillId="72" borderId="20" applyNumberFormat="0" applyProtection="0">
      <alignmen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top" indent="1"/>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66" borderId="20" applyNumberFormat="0" applyProtection="0">
      <alignment horizontal="left" vertical="center" indent="1"/>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130" fillId="0" borderId="85" applyFill="0" applyBorder="0" applyProtection="0">
      <alignment horizontal="left" vertical="top"/>
    </xf>
    <xf numFmtId="0" fontId="39" fillId="0" borderId="93" applyNumberFormat="0" applyFill="0" applyAlignment="0" applyProtection="0"/>
    <xf numFmtId="0" fontId="4" fillId="55" borderId="20" applyNumberFormat="0" applyProtection="0">
      <alignment horizontal="left" vertical="center" indent="1"/>
    </xf>
    <xf numFmtId="0" fontId="4" fillId="55" borderId="20" applyNumberFormat="0" applyProtection="0">
      <alignment horizontal="left" vertical="center" indent="1"/>
    </xf>
    <xf numFmtId="4" fontId="91" fillId="101" borderId="20" applyNumberFormat="0" applyProtection="0">
      <alignment horizontal="right" vertical="center"/>
    </xf>
    <xf numFmtId="4" fontId="43" fillId="102" borderId="20" applyNumberFormat="0" applyProtection="0">
      <alignment horizontal="left" vertical="center" indent="1"/>
    </xf>
    <xf numFmtId="4" fontId="43" fillId="102"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1"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1" borderId="20" applyNumberFormat="0" applyProtection="0">
      <alignment horizontal="right" vertical="center"/>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4" fillId="69"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55"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0" fontId="4" fillId="68"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38" fillId="6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96" borderId="20" applyNumberFormat="0" applyProtection="0">
      <alignment horizontal="right" vertical="center"/>
    </xf>
    <xf numFmtId="0" fontId="4" fillId="68" borderId="20" applyNumberFormat="0" applyProtection="0">
      <alignment horizontal="left" vertical="center" indent="1"/>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0" fontId="4" fillId="55" borderId="20" applyNumberFormat="0" applyProtection="0">
      <alignment horizontal="left" vertical="center" indent="1"/>
    </xf>
    <xf numFmtId="4" fontId="43" fillId="95" borderId="20" applyNumberFormat="0" applyProtection="0">
      <alignment horizontal="right" vertical="center"/>
    </xf>
    <xf numFmtId="4" fontId="38" fillId="6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0" fontId="4" fillId="68" borderId="20" applyNumberFormat="0" applyProtection="0">
      <alignment horizontal="left" vertical="center" indent="1"/>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0" fontId="4" fillId="68" borderId="20" applyNumberFormat="0" applyProtection="0">
      <alignment horizontal="left" vertical="center" indent="1"/>
    </xf>
    <xf numFmtId="4" fontId="43" fillId="90" borderId="20" applyNumberFormat="0" applyProtection="0">
      <alignment horizontal="right" vertical="center"/>
    </xf>
    <xf numFmtId="0" fontId="4" fillId="68" borderId="20" applyNumberFormat="0" applyProtection="0">
      <alignment horizontal="left" vertical="center" indent="1"/>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38" fillId="60" borderId="20" applyNumberFormat="0" applyProtection="0">
      <alignment horizontal="right" vertical="center"/>
    </xf>
    <xf numFmtId="4" fontId="43" fillId="89" borderId="20" applyNumberFormat="0" applyProtection="0">
      <alignment horizontal="right" vertical="center"/>
    </xf>
    <xf numFmtId="0" fontId="4" fillId="68" borderId="20" applyNumberFormat="0" applyProtection="0">
      <alignment horizontal="left" vertical="center" indent="1"/>
    </xf>
    <xf numFmtId="4" fontId="43" fillId="89"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0" fontId="4" fillId="68" borderId="20" applyNumberFormat="0" applyProtection="0">
      <alignment horizontal="left" vertical="center" indent="1"/>
    </xf>
    <xf numFmtId="4" fontId="38" fillId="5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85" borderId="20" applyNumberFormat="0" applyProtection="0">
      <alignment horizontal="right" vertical="center"/>
    </xf>
    <xf numFmtId="0" fontId="4" fillId="55"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4" fontId="43" fillId="102"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102" borderId="20"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4" fontId="43" fillId="96" borderId="20" applyNumberFormat="0" applyProtection="0">
      <alignment horizontal="right" vertical="center"/>
    </xf>
    <xf numFmtId="0" fontId="4" fillId="66" borderId="20" applyNumberFormat="0" applyProtection="0">
      <alignment horizontal="left" vertical="top" indent="1"/>
    </xf>
    <xf numFmtId="4" fontId="43" fillId="94" borderId="20" applyNumberFormat="0" applyProtection="0">
      <alignment horizontal="right" vertical="center"/>
    </xf>
    <xf numFmtId="0" fontId="124" fillId="104" borderId="91" applyNumberFormat="0" applyAlignment="0" applyProtection="0"/>
    <xf numFmtId="0" fontId="4" fillId="66" borderId="20" applyNumberFormat="0" applyProtection="0">
      <alignment horizontal="left" vertical="top" indent="1"/>
    </xf>
    <xf numFmtId="0" fontId="43" fillId="68"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3" fillId="108" borderId="92" applyNumberFormat="0" applyFont="0" applyAlignment="0" applyProtection="0"/>
    <xf numFmtId="0" fontId="4" fillId="66" borderId="20" applyNumberFormat="0" applyProtection="0">
      <alignment horizontal="left" vertical="top" indent="1"/>
    </xf>
    <xf numFmtId="0" fontId="4" fillId="66" borderId="20" applyNumberFormat="0" applyProtection="0">
      <alignment horizontal="left" vertical="top" indent="1"/>
    </xf>
    <xf numFmtId="4" fontId="43" fillId="90" borderId="20" applyNumberFormat="0" applyProtection="0">
      <alignment horizontal="right" vertical="center"/>
    </xf>
    <xf numFmtId="4" fontId="43" fillId="87" borderId="20" applyNumberFormat="0" applyProtection="0">
      <alignment horizontal="right" vertical="center"/>
    </xf>
    <xf numFmtId="0" fontId="4" fillId="69" borderId="20" applyNumberFormat="0" applyProtection="0">
      <alignment horizontal="left" vertical="center" indent="1"/>
    </xf>
    <xf numFmtId="3" fontId="127" fillId="0" borderId="42"/>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43" fillId="90" borderId="20" applyNumberFormat="0" applyProtection="0">
      <alignment horizontal="right" vertical="center"/>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4" fontId="43" fillId="72" borderId="20" applyNumberFormat="0" applyProtection="0">
      <alignment vertical="center"/>
    </xf>
    <xf numFmtId="4" fontId="43" fillId="72" borderId="20" applyNumberFormat="0" applyProtection="0">
      <alignment vertical="center"/>
    </xf>
    <xf numFmtId="4" fontId="43" fillId="72" borderId="20" applyNumberFormat="0" applyProtection="0">
      <alignment vertical="center"/>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8" borderId="20" applyNumberFormat="0" applyProtection="0">
      <alignment horizontal="left" vertical="top" indent="1"/>
    </xf>
    <xf numFmtId="4" fontId="85" fillId="72" borderId="20" applyNumberFormat="0" applyProtection="0">
      <alignment vertical="center"/>
    </xf>
    <xf numFmtId="4" fontId="85" fillId="72" borderId="20" applyNumberFormat="0" applyProtection="0">
      <alignment vertical="center"/>
    </xf>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3" fillId="72" borderId="20" applyNumberFormat="0" applyProtection="0">
      <alignment horizontal="left" vertical="top" indent="1"/>
    </xf>
    <xf numFmtId="0" fontId="43" fillId="72"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4" fontId="85" fillId="101" borderId="20" applyNumberFormat="0" applyProtection="0">
      <alignment horizontal="right" vertical="center"/>
    </xf>
    <xf numFmtId="4" fontId="85" fillId="101" borderId="20" applyNumberFormat="0" applyProtection="0">
      <alignment horizontal="right" vertical="center"/>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9"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9"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3" fillId="68" borderId="20" applyNumberFormat="0" applyProtection="0">
      <alignment horizontal="left" vertical="top" indent="1"/>
    </xf>
    <xf numFmtId="0" fontId="4" fillId="69" borderId="20" applyNumberFormat="0" applyProtection="0">
      <alignment horizontal="left" vertical="center" indent="1"/>
    </xf>
    <xf numFmtId="0" fontId="43" fillId="68"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43" fillId="95" borderId="20" applyNumberFormat="0" applyProtection="0">
      <alignment horizontal="right" vertical="center"/>
    </xf>
    <xf numFmtId="4" fontId="91" fillId="101" borderId="20" applyNumberFormat="0" applyProtection="0">
      <alignment horizontal="right" vertical="center"/>
    </xf>
    <xf numFmtId="0" fontId="4" fillId="66" borderId="20" applyNumberFormat="0" applyProtection="0">
      <alignment horizontal="left" vertical="top" indent="1"/>
    </xf>
    <xf numFmtId="4" fontId="91" fillId="101" borderId="20" applyNumberFormat="0" applyProtection="0">
      <alignment horizontal="right" vertical="center"/>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55"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8" borderId="20" applyNumberFormat="0" applyProtection="0">
      <alignment horizontal="left" vertical="top" indent="1"/>
    </xf>
    <xf numFmtId="0" fontId="130" fillId="0" borderId="85" applyFill="0" applyBorder="0" applyProtection="0">
      <alignment horizontal="left" vertical="top"/>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55" borderId="20" applyNumberFormat="0" applyProtection="0">
      <alignment horizontal="left" vertical="top" indent="1"/>
    </xf>
    <xf numFmtId="3" fontId="127" fillId="0" borderId="42"/>
    <xf numFmtId="0" fontId="43" fillId="72" borderId="20" applyNumberFormat="0" applyProtection="0">
      <alignment horizontal="left" vertical="top" indent="1"/>
    </xf>
    <xf numFmtId="4" fontId="85" fillId="72" borderId="20" applyNumberFormat="0" applyProtection="0">
      <alignment vertical="center"/>
    </xf>
    <xf numFmtId="0" fontId="4" fillId="68"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center" indent="1"/>
    </xf>
    <xf numFmtId="4" fontId="85" fillId="101" borderId="20" applyNumberFormat="0" applyProtection="0">
      <alignment horizontal="right" vertical="center"/>
    </xf>
    <xf numFmtId="0" fontId="43" fillId="72" borderId="20" applyNumberFormat="0" applyProtection="0">
      <alignment horizontal="left" vertical="top" indent="1"/>
    </xf>
    <xf numFmtId="0" fontId="43" fillId="72" borderId="20" applyNumberFormat="0" applyProtection="0">
      <alignment horizontal="left" vertical="top" indent="1"/>
    </xf>
    <xf numFmtId="4" fontId="116" fillId="54" borderId="20" applyNumberFormat="0" applyProtection="0">
      <alignment vertical="center"/>
    </xf>
    <xf numFmtId="4" fontId="116" fillId="54" borderId="20" applyNumberFormat="0" applyProtection="0">
      <alignment vertical="center"/>
    </xf>
    <xf numFmtId="4" fontId="39" fillId="82" borderId="20" applyNumberFormat="0" applyProtection="0">
      <alignment vertical="center"/>
    </xf>
    <xf numFmtId="0" fontId="4" fillId="69"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143" fillId="104" borderId="34" applyNumberFormat="0" applyAlignment="0" applyProtection="0"/>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91" fillId="101" borderId="20" applyNumberFormat="0" applyProtection="0">
      <alignment horizontal="right" vertical="center"/>
    </xf>
    <xf numFmtId="0" fontId="4" fillId="68" borderId="20" applyNumberFormat="0" applyProtection="0">
      <alignment horizontal="left" vertical="top" indent="1"/>
    </xf>
    <xf numFmtId="0" fontId="4" fillId="55" borderId="20" applyNumberFormat="0" applyProtection="0">
      <alignment horizontal="left" vertical="center" indent="1"/>
    </xf>
    <xf numFmtId="4" fontId="43" fillId="102" borderId="20" applyNumberFormat="0" applyProtection="0">
      <alignment horizontal="left" vertical="center" indent="1"/>
    </xf>
    <xf numFmtId="4" fontId="43" fillId="102" borderId="20" applyNumberFormat="0" applyProtection="0">
      <alignment horizontal="left" vertical="center" indent="1"/>
    </xf>
    <xf numFmtId="0" fontId="4" fillId="55" borderId="20" applyNumberFormat="0" applyProtection="0">
      <alignment horizontal="left" vertical="center" indent="1"/>
    </xf>
    <xf numFmtId="4" fontId="43" fillId="102"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0" fontId="43" fillId="68" borderId="20" applyNumberFormat="0" applyProtection="0">
      <alignment horizontal="left" vertical="top" indent="1"/>
    </xf>
    <xf numFmtId="0" fontId="43" fillId="68" borderId="20" applyNumberFormat="0" applyProtection="0">
      <alignment horizontal="left" vertical="top" indent="1"/>
    </xf>
    <xf numFmtId="4" fontId="43" fillId="102" borderId="20" applyNumberFormat="0" applyProtection="0">
      <alignment horizontal="left" vertical="center" indent="1"/>
    </xf>
    <xf numFmtId="4" fontId="39" fillId="54" borderId="20" applyNumberFormat="0" applyProtection="0">
      <alignment horizontal="left" vertical="center" indent="1"/>
    </xf>
    <xf numFmtId="4" fontId="39" fillId="54" borderId="20" applyNumberFormat="0" applyProtection="0">
      <alignment horizontal="left" vertical="center" indent="1"/>
    </xf>
    <xf numFmtId="49" fontId="95" fillId="110" borderId="84"/>
    <xf numFmtId="0" fontId="93" fillId="67" borderId="84">
      <protection locked="0"/>
    </xf>
    <xf numFmtId="0" fontId="4" fillId="55" borderId="20" applyNumberFormat="0" applyProtection="0">
      <alignment horizontal="left" vertical="top" indent="1"/>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5"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7"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8"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89"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38" fillId="61"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0"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2"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38" fillId="63"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4"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5"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38" fillId="62"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4" fontId="43" fillId="96" borderId="20" applyNumberFormat="0" applyProtection="0">
      <alignment horizontal="right" vertical="center"/>
    </xf>
    <xf numFmtId="4" fontId="43" fillId="102" borderId="20" applyNumberFormat="0" applyProtection="0">
      <alignment horizontal="right" vertical="center"/>
    </xf>
    <xf numFmtId="4" fontId="43" fillId="102" borderId="20" applyNumberFormat="0" applyProtection="0">
      <alignment horizontal="right" vertical="center"/>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center"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6"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38" fillId="69" borderId="20" applyNumberFormat="0" applyProtection="0">
      <alignment vertical="center"/>
    </xf>
    <xf numFmtId="4" fontId="43" fillId="72" borderId="20" applyNumberFormat="0" applyProtection="0">
      <alignment horizontal="left" vertical="center" indent="1"/>
    </xf>
    <xf numFmtId="4" fontId="36" fillId="66" borderId="25"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4" fontId="43" fillId="72" borderId="20" applyNumberFormat="0" applyProtection="0">
      <alignment horizontal="left" vertical="center" indent="1"/>
    </xf>
    <xf numFmtId="0" fontId="43" fillId="72" borderId="20" applyNumberFormat="0" applyProtection="0">
      <alignment horizontal="left" vertical="top" indent="1"/>
    </xf>
    <xf numFmtId="4" fontId="43" fillId="72" borderId="20" applyNumberFormat="0" applyProtection="0">
      <alignment horizontal="left" vertical="center" indent="1"/>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43"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85" fillId="101" borderId="20" applyNumberFormat="0" applyProtection="0">
      <alignment horizontal="right" vertical="center"/>
    </xf>
    <xf numFmtId="4" fontId="43" fillId="102" borderId="20" applyNumberFormat="0" applyProtection="0">
      <alignment horizontal="left" vertical="center" indent="1"/>
    </xf>
    <xf numFmtId="4" fontId="85" fillId="101" borderId="20" applyNumberFormat="0" applyProtection="0">
      <alignment horizontal="right" vertical="center"/>
    </xf>
    <xf numFmtId="4" fontId="43" fillId="102" borderId="20" applyNumberFormat="0" applyProtection="0">
      <alignment horizontal="left" vertical="center" indent="1"/>
    </xf>
    <xf numFmtId="0" fontId="39" fillId="0" borderId="93" applyNumberFormat="0" applyFill="0" applyAlignment="0" applyProtection="0"/>
    <xf numFmtId="0" fontId="4" fillId="69" borderId="20" applyNumberFormat="0" applyProtection="0">
      <alignment horizontal="left" vertical="top" indent="1"/>
    </xf>
    <xf numFmtId="0" fontId="4" fillId="68"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102" borderId="20" applyNumberFormat="0" applyProtection="0">
      <alignment horizontal="left" vertical="center" indent="1"/>
    </xf>
    <xf numFmtId="0" fontId="4" fillId="55"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center" indent="1"/>
    </xf>
    <xf numFmtId="0" fontId="4" fillId="69" borderId="20" applyNumberFormat="0" applyProtection="0">
      <alignment horizontal="left" vertical="top" indent="1"/>
    </xf>
    <xf numFmtId="4" fontId="85" fillId="72" borderId="20" applyNumberFormat="0" applyProtection="0">
      <alignment vertical="center"/>
    </xf>
    <xf numFmtId="0" fontId="4" fillId="69" borderId="20" applyNumberFormat="0" applyProtection="0">
      <alignment horizontal="left" vertical="top" indent="1"/>
    </xf>
    <xf numFmtId="0" fontId="4" fillId="66" borderId="20" applyNumberFormat="0" applyProtection="0">
      <alignment horizontal="left" vertical="top" indent="1"/>
    </xf>
    <xf numFmtId="4" fontId="43" fillId="72" borderId="20" applyNumberFormat="0" applyProtection="0">
      <alignmen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72" borderId="20" applyNumberFormat="0" applyProtection="0">
      <alignment vertical="center"/>
    </xf>
    <xf numFmtId="0" fontId="4" fillId="69" borderId="20" applyNumberFormat="0" applyProtection="0">
      <alignment horizontal="left" vertical="top" indent="1"/>
    </xf>
    <xf numFmtId="4" fontId="43" fillId="72" borderId="20" applyNumberFormat="0" applyProtection="0">
      <alignment vertical="center"/>
    </xf>
    <xf numFmtId="4" fontId="85" fillId="72" borderId="20" applyNumberFormat="0" applyProtection="0">
      <alignment vertical="center"/>
    </xf>
    <xf numFmtId="4" fontId="85" fillId="72" borderId="20" applyNumberFormat="0" applyProtection="0">
      <alignment vertical="center"/>
    </xf>
    <xf numFmtId="4" fontId="43" fillId="102" borderId="20" applyNumberFormat="0" applyProtection="0">
      <alignment horizontal="left" vertical="center" indent="1"/>
    </xf>
    <xf numFmtId="4" fontId="43" fillId="72" borderId="20" applyNumberFormat="0" applyProtection="0">
      <alignment vertical="center"/>
    </xf>
    <xf numFmtId="0" fontId="4" fillId="66" borderId="20" applyNumberFormat="0" applyProtection="0">
      <alignment horizontal="left" vertical="center" indent="1"/>
    </xf>
    <xf numFmtId="0" fontId="4" fillId="69" borderId="20" applyNumberFormat="0" applyProtection="0">
      <alignment horizontal="left" vertical="top"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4" fontId="39" fillId="54" borderId="20" applyNumberFormat="0" applyProtection="0">
      <alignment horizontal="left" vertical="center" indent="1"/>
    </xf>
    <xf numFmtId="0" fontId="39" fillId="54" borderId="20" applyNumberFormat="0" applyProtection="0">
      <alignment horizontal="left" vertical="top" indent="1"/>
    </xf>
    <xf numFmtId="4" fontId="85" fillId="101" borderId="20" applyNumberFormat="0" applyProtection="0">
      <alignment horizontal="right" vertical="center"/>
    </xf>
    <xf numFmtId="4" fontId="39" fillId="54" borderId="20" applyNumberFormat="0" applyProtection="0">
      <alignment horizontal="left" vertical="center" indent="1"/>
    </xf>
    <xf numFmtId="0" fontId="4" fillId="55" borderId="20" applyNumberFormat="0" applyProtection="0">
      <alignment horizontal="left" vertical="top"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center" indent="1"/>
    </xf>
    <xf numFmtId="0" fontId="4" fillId="68" borderId="20" applyNumberFormat="0" applyProtection="0">
      <alignment horizontal="left" vertical="top"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6" borderId="20" applyNumberFormat="0" applyProtection="0">
      <alignment horizontal="left" vertical="center" indent="1"/>
    </xf>
    <xf numFmtId="0" fontId="4" fillId="69" borderId="20" applyNumberFormat="0" applyProtection="0">
      <alignment horizontal="left" vertical="top" indent="1"/>
    </xf>
    <xf numFmtId="4" fontId="43" fillId="95" borderId="20" applyNumberFormat="0" applyProtection="0">
      <alignment horizontal="right" vertical="center"/>
    </xf>
    <xf numFmtId="0" fontId="4" fillId="68" borderId="20" applyNumberFormat="0" applyProtection="0">
      <alignment horizontal="left" vertical="top" indent="1"/>
    </xf>
    <xf numFmtId="0" fontId="4" fillId="69" borderId="20" applyNumberFormat="0" applyProtection="0">
      <alignment horizontal="left" vertical="top" indent="1"/>
    </xf>
    <xf numFmtId="4" fontId="85" fillId="72" borderId="20" applyNumberFormat="0" applyProtection="0">
      <alignment vertical="center"/>
    </xf>
    <xf numFmtId="0" fontId="4" fillId="66" borderId="20" applyNumberFormat="0" applyProtection="0">
      <alignment horizontal="left" vertical="center" indent="1"/>
    </xf>
    <xf numFmtId="4" fontId="85" fillId="101" borderId="20" applyNumberFormat="0" applyProtection="0">
      <alignment horizontal="right" vertical="center"/>
    </xf>
    <xf numFmtId="0" fontId="4" fillId="55" borderId="20" applyNumberFormat="0" applyProtection="0">
      <alignment horizontal="left" vertical="top" indent="1"/>
    </xf>
    <xf numFmtId="0" fontId="4" fillId="55" borderId="20" applyNumberFormat="0" applyProtection="0">
      <alignment horizontal="left" vertical="top" indent="1"/>
    </xf>
    <xf numFmtId="4" fontId="85" fillId="101" borderId="20" applyNumberFormat="0" applyProtection="0">
      <alignment horizontal="right" vertical="center"/>
    </xf>
    <xf numFmtId="4" fontId="85" fillId="101" borderId="20" applyNumberFormat="0" applyProtection="0">
      <alignment horizontal="right" vertical="center"/>
    </xf>
    <xf numFmtId="0" fontId="4"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0" fontId="43" fillId="68" borderId="20" applyNumberFormat="0" applyProtection="0">
      <alignment horizontal="left" vertical="top" indent="1"/>
    </xf>
    <xf numFmtId="4" fontId="91" fillId="101" borderId="20" applyNumberFormat="0" applyProtection="0">
      <alignment horizontal="right" vertical="center"/>
    </xf>
    <xf numFmtId="4" fontId="91" fillId="101" borderId="20" applyNumberFormat="0" applyProtection="0">
      <alignment horizontal="right" vertical="center"/>
    </xf>
    <xf numFmtId="4" fontId="91" fillId="101" borderId="20" applyNumberFormat="0" applyProtection="0">
      <alignment horizontal="right" vertical="center"/>
    </xf>
    <xf numFmtId="4" fontId="36" fillId="66" borderId="20" applyNumberFormat="0" applyProtection="0">
      <alignment horizontal="left" vertical="center" indent="1"/>
    </xf>
    <xf numFmtId="0" fontId="4" fillId="68" borderId="20" applyNumberFormat="0" applyProtection="0">
      <alignment horizontal="left" vertical="top" indent="1"/>
    </xf>
    <xf numFmtId="0" fontId="4" fillId="66"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center"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43" fillId="102" borderId="20" applyNumberFormat="0" applyProtection="0">
      <alignment horizontal="left" vertical="center" indent="1"/>
    </xf>
    <xf numFmtId="0" fontId="138" fillId="116" borderId="91" applyNumberFormat="0" applyAlignment="0" applyProtection="0"/>
    <xf numFmtId="0" fontId="43" fillId="108" borderId="92" applyNumberFormat="0" applyFont="0" applyAlignment="0" applyProtection="0"/>
    <xf numFmtId="0" fontId="4" fillId="69" borderId="20" applyNumberFormat="0" applyProtection="0">
      <alignment horizontal="left" vertical="top" indent="1"/>
    </xf>
    <xf numFmtId="4" fontId="38" fillId="66" borderId="20" applyNumberFormat="0" applyProtection="0">
      <alignment horizontal="right" vertical="center"/>
    </xf>
    <xf numFmtId="4" fontId="85" fillId="72" borderId="20" applyNumberFormat="0" applyProtection="0">
      <alignment vertical="center"/>
    </xf>
    <xf numFmtId="4" fontId="85" fillId="72" borderId="20" applyNumberFormat="0" applyProtection="0">
      <alignment vertical="center"/>
    </xf>
    <xf numFmtId="4" fontId="43" fillId="102" borderId="20" applyNumberFormat="0" applyProtection="0">
      <alignment horizontal="right" vertical="center"/>
    </xf>
    <xf numFmtId="0" fontId="4" fillId="69" borderId="20" applyNumberFormat="0" applyProtection="0">
      <alignment horizontal="left" vertical="top" indent="1"/>
    </xf>
    <xf numFmtId="0" fontId="4" fillId="69" borderId="20" applyNumberFormat="0" applyProtection="0">
      <alignment horizontal="left" vertical="top" indent="1"/>
    </xf>
    <xf numFmtId="0" fontId="4" fillId="69" borderId="20" applyNumberFormat="0" applyProtection="0">
      <alignment horizontal="left" vertical="top" indent="1"/>
    </xf>
    <xf numFmtId="4" fontId="85" fillId="72" borderId="20" applyNumberFormat="0" applyProtection="0">
      <alignment vertical="center"/>
    </xf>
    <xf numFmtId="4" fontId="43" fillId="72" borderId="20" applyNumberFormat="0" applyProtection="0">
      <alignment horizontal="left" vertical="center" indent="1"/>
    </xf>
    <xf numFmtId="4" fontId="85" fillId="72" borderId="20" applyNumberFormat="0" applyProtection="0">
      <alignment vertical="center"/>
    </xf>
    <xf numFmtId="4" fontId="85" fillId="72" borderId="20" applyNumberFormat="0" applyProtection="0">
      <alignment vertical="center"/>
    </xf>
    <xf numFmtId="0" fontId="4" fillId="69" borderId="20" applyNumberFormat="0" applyProtection="0">
      <alignment horizontal="left" vertical="top" indent="1"/>
    </xf>
    <xf numFmtId="0" fontId="4" fillId="0" borderId="0"/>
    <xf numFmtId="43" fontId="4" fillId="0" borderId="0" applyFont="0" applyFill="0" applyBorder="0" applyAlignment="0" applyProtection="0"/>
    <xf numFmtId="44" fontId="4" fillId="0" borderId="0" applyFont="0" applyFill="0" applyBorder="0" applyAlignment="0" applyProtection="0"/>
    <xf numFmtId="6" fontId="4" fillId="0" borderId="0">
      <protection locked="0"/>
    </xf>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4" fontId="25" fillId="92" borderId="87" applyNumberFormat="0" applyProtection="0">
      <alignment horizontal="right" vertical="center"/>
    </xf>
    <xf numFmtId="4" fontId="25" fillId="98" borderId="88" applyNumberFormat="0" applyProtection="0">
      <alignment horizontal="left" vertical="center" indent="1"/>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2" borderId="87" applyNumberFormat="0" applyProtection="0">
      <alignment horizontal="right" vertical="center"/>
    </xf>
    <xf numFmtId="0" fontId="25" fillId="107" borderId="87" applyNumberFormat="0" applyProtection="0">
      <alignment horizontal="left" vertical="center" indent="1"/>
    </xf>
    <xf numFmtId="4" fontId="25" fillId="0" borderId="87" applyNumberFormat="0" applyProtection="0">
      <alignment horizontal="right" vertical="center"/>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98" borderId="88" applyNumberFormat="0" applyProtection="0">
      <alignment horizontal="left" vertical="center" indent="1"/>
    </xf>
    <xf numFmtId="4" fontId="25" fillId="92" borderId="87"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54" borderId="87" applyNumberFormat="0" applyProtection="0">
      <alignment horizontal="left" vertical="center" indent="1"/>
    </xf>
    <xf numFmtId="4" fontId="25" fillId="82" borderId="87" applyNumberFormat="0" applyProtection="0">
      <alignment vertical="center"/>
    </xf>
    <xf numFmtId="0" fontId="33" fillId="74" borderId="0" applyNumberFormat="0" applyBorder="0" applyAlignment="0" applyProtection="0"/>
    <xf numFmtId="0" fontId="33" fillId="75" borderId="0" applyNumberFormat="0" applyBorder="0" applyAlignment="0" applyProtection="0"/>
    <xf numFmtId="0" fontId="33" fillId="76" borderId="0" applyNumberFormat="0" applyBorder="0" applyAlignment="0" applyProtection="0"/>
    <xf numFmtId="0" fontId="33" fillId="77" borderId="0" applyNumberFormat="0" applyBorder="0" applyAlignment="0" applyProtection="0"/>
    <xf numFmtId="0" fontId="35" fillId="0" borderId="90" applyNumberFormat="0" applyFill="0" applyAlignment="0" applyProtection="0"/>
    <xf numFmtId="0" fontId="35" fillId="0" borderId="90" applyNumberFormat="0" applyFill="0" applyAlignment="0" applyProtection="0"/>
    <xf numFmtId="4" fontId="92" fillId="70" borderId="87" applyNumberFormat="0" applyProtection="0">
      <alignment horizontal="right" vertical="center"/>
    </xf>
    <xf numFmtId="4" fontId="90" fillId="109" borderId="88" applyNumberFormat="0" applyProtection="0">
      <alignment horizontal="left" vertical="center" indent="1"/>
    </xf>
    <xf numFmtId="0" fontId="33" fillId="38" borderId="0" applyNumberFormat="0" applyBorder="0" applyAlignment="0" applyProtection="0"/>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86" fillId="67"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4" fontId="25" fillId="0" borderId="87" applyNumberFormat="0" applyProtection="0">
      <alignment horizontal="right" vertical="center"/>
    </xf>
    <xf numFmtId="0" fontId="33" fillId="78" borderId="0" applyNumberFormat="0" applyBorder="0" applyAlignment="0" applyProtection="0"/>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58" fillId="48" borderId="0" applyNumberFormat="0" applyBorder="0" applyAlignment="0" applyProtection="0"/>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60" fillId="79" borderId="87" applyNumberFormat="0" applyAlignment="0" applyProtection="0"/>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5" borderId="87" applyNumberFormat="0" applyProtection="0">
      <alignment horizontal="left" vertical="center" indent="1"/>
    </xf>
    <xf numFmtId="43" fontId="4" fillId="0" borderId="0" applyFont="0" applyFill="0" applyBorder="0" applyAlignment="0" applyProtection="0"/>
    <xf numFmtId="0" fontId="25" fillId="104" borderId="87"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1" borderId="88" applyNumberFormat="0" applyProtection="0">
      <alignment horizontal="left" vertical="center" indent="1"/>
    </xf>
    <xf numFmtId="0" fontId="67" fillId="0" borderId="30" applyNumberFormat="0" applyFill="0" applyAlignment="0" applyProtection="0"/>
    <xf numFmtId="4" fontId="25" fillId="101" borderId="88" applyNumberFormat="0" applyProtection="0">
      <alignment horizontal="left" vertical="center" indent="1"/>
    </xf>
    <xf numFmtId="4" fontId="25" fillId="101" borderId="88" applyNumberFormat="0" applyProtection="0">
      <alignment horizontal="left" vertical="center" indent="1"/>
    </xf>
    <xf numFmtId="0" fontId="69" fillId="0" borderId="31" applyNumberFormat="0" applyFill="0" applyAlignment="0" applyProtection="0"/>
    <xf numFmtId="0" fontId="71" fillId="0" borderId="0" applyNumberFormat="0" applyFill="0" applyBorder="0" applyAlignment="0" applyProtection="0"/>
    <xf numFmtId="0" fontId="73" fillId="49" borderId="87" applyNumberFormat="0" applyAlignment="0" applyProtection="0"/>
    <xf numFmtId="4" fontId="25" fillId="102" borderId="87" applyNumberFormat="0" applyProtection="0">
      <alignment horizontal="right" vertical="center"/>
    </xf>
    <xf numFmtId="4" fontId="25" fillId="102" borderId="87" applyNumberFormat="0" applyProtection="0">
      <alignment horizontal="right" vertical="center"/>
    </xf>
    <xf numFmtId="0" fontId="75" fillId="0" borderId="33" applyNumberFormat="0" applyFill="0" applyAlignment="0" applyProtection="0"/>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4" fillId="71" borderId="88" applyNumberFormat="0" applyProtection="0">
      <alignment horizontal="left" vertical="center" indent="1"/>
    </xf>
    <xf numFmtId="4" fontId="4" fillId="71" borderId="88" applyNumberFormat="0" applyProtection="0">
      <alignment horizontal="left" vertical="center" indent="1"/>
    </xf>
    <xf numFmtId="4" fontId="4" fillId="71" borderId="88" applyNumberFormat="0" applyProtection="0">
      <alignment horizontal="left" vertical="center" indent="1"/>
    </xf>
    <xf numFmtId="0" fontId="4" fillId="0" borderId="0"/>
    <xf numFmtId="4" fontId="25" fillId="98" borderId="88" applyNumberFormat="0" applyProtection="0">
      <alignment horizontal="left" vertical="center" indent="1"/>
    </xf>
    <xf numFmtId="4" fontId="25" fillId="96"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0" fontId="25" fillId="48" borderId="87" applyNumberFormat="0" applyFont="0" applyAlignment="0" applyProtection="0"/>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0" fontId="84" fillId="0" borderId="66">
      <alignment horizont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86" fillId="54" borderId="87" applyNumberFormat="0" applyProtection="0">
      <alignmen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25" fillId="54" borderId="87" applyNumberFormat="0" applyProtection="0">
      <alignment horizontal="left" vertical="center" indent="1"/>
    </xf>
    <xf numFmtId="4" fontId="86" fillId="54"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73" fillId="49" borderId="87" applyNumberFormat="0" applyAlignment="0" applyProtection="0"/>
    <xf numFmtId="0" fontId="73" fillId="49" borderId="87" applyNumberFormat="0" applyAlignment="0" applyProtection="0"/>
    <xf numFmtId="0" fontId="60" fillId="79" borderId="87" applyNumberFormat="0" applyAlignment="0" applyProtection="0"/>
    <xf numFmtId="4" fontId="4" fillId="71" borderId="88" applyNumberFormat="0" applyProtection="0">
      <alignment horizontal="left" vertical="center" indent="1"/>
    </xf>
    <xf numFmtId="4" fontId="4" fillId="71" borderId="88" applyNumberFormat="0" applyProtection="0">
      <alignment horizontal="left" vertical="center" indent="1"/>
    </xf>
    <xf numFmtId="4" fontId="86" fillId="67" borderId="87" applyNumberFormat="0" applyProtection="0">
      <alignment horizontal="right" vertical="center"/>
    </xf>
    <xf numFmtId="4" fontId="90" fillId="109" borderId="88" applyNumberFormat="0" applyProtection="0">
      <alignment horizontal="left" vertical="center" indent="1"/>
    </xf>
    <xf numFmtId="4" fontId="92" fillId="70" borderId="87" applyNumberFormat="0" applyProtection="0">
      <alignment horizontal="right" vertical="center"/>
    </xf>
    <xf numFmtId="0" fontId="35" fillId="0" borderId="90" applyNumberFormat="0" applyFill="0" applyAlignment="0" applyProtection="0"/>
    <xf numFmtId="0" fontId="98" fillId="0" borderId="0" applyNumberFormat="0" applyFill="0" applyBorder="0" applyAlignment="0" applyProtection="0"/>
    <xf numFmtId="0" fontId="25" fillId="104" borderId="87" applyNumberFormat="0" applyProtection="0">
      <alignment horizontal="left" vertical="center" indent="1"/>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 fontId="25" fillId="0" borderId="87" applyNumberFormat="0" applyProtection="0">
      <alignment horizontal="right" vertical="center"/>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 fontId="25" fillId="102" borderId="88" applyNumberFormat="0" applyProtection="0">
      <alignment horizontal="left" vertical="center" indent="1"/>
    </xf>
    <xf numFmtId="44" fontId="2" fillId="0" borderId="0" applyFont="0" applyFill="0" applyBorder="0" applyAlignment="0" applyProtection="0"/>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4" fillId="71" borderId="8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25" fillId="98" borderId="8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0" fontId="2" fillId="0" borderId="0"/>
    <xf numFmtId="0" fontId="2" fillId="0" borderId="0"/>
    <xf numFmtId="4" fontId="25" fillId="98" borderId="8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25" fillId="98" borderId="8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0" fontId="2" fillId="0" borderId="0"/>
    <xf numFmtId="4" fontId="25" fillId="96" borderId="87" applyNumberFormat="0" applyProtection="0">
      <alignment horizontal="right" vertical="center"/>
    </xf>
    <xf numFmtId="0" fontId="2" fillId="0" borderId="0"/>
    <xf numFmtId="4" fontId="25" fillId="96" borderId="87" applyNumberFormat="0" applyProtection="0">
      <alignment horizontal="right" vertical="center"/>
    </xf>
    <xf numFmtId="4" fontId="25" fillId="96" borderId="87"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25" fillId="95" borderId="87" applyNumberFormat="0" applyProtection="0">
      <alignment horizontal="right" vertical="center"/>
    </xf>
    <xf numFmtId="4" fontId="25" fillId="95" borderId="87"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0" fontId="2" fillId="11" borderId="18" applyNumberFormat="0" applyFont="0" applyAlignment="0" applyProtection="0"/>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8" borderId="88" applyNumberFormat="0" applyProtection="0">
      <alignment horizontal="right" vertical="center"/>
    </xf>
    <xf numFmtId="4" fontId="25" fillId="85" borderId="87" applyNumberFormat="0" applyProtection="0">
      <alignment horizontal="right" vertic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54" borderId="87" applyNumberFormat="0" applyProtection="0">
      <alignment horizontal="left" vertical="center" indent="1"/>
    </xf>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0" fontId="25" fillId="48" borderId="87" applyNumberFormat="0" applyFont="0" applyAlignment="0" applyProtection="0"/>
    <xf numFmtId="0" fontId="25" fillId="48" borderId="87" applyNumberFormat="0" applyFont="0" applyAlignment="0" applyProtection="0"/>
    <xf numFmtId="0" fontId="25" fillId="48" borderId="87" applyNumberFormat="0" applyFont="0" applyAlignment="0" applyProtection="0"/>
    <xf numFmtId="0" fontId="60" fillId="79" borderId="87" applyNumberFormat="0" applyAlignment="0" applyProtection="0"/>
    <xf numFmtId="200" fontId="127" fillId="0" borderId="5">
      <alignment horizontal="right"/>
    </xf>
    <xf numFmtId="44"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25" fillId="48" borderId="87" applyNumberFormat="0" applyFont="0" applyAlignment="0" applyProtection="0"/>
    <xf numFmtId="4" fontId="25" fillId="82" borderId="87" applyNumberFormat="0" applyProtection="0">
      <alignment vertical="center"/>
    </xf>
    <xf numFmtId="4" fontId="25" fillId="82" borderId="87" applyNumberFormat="0" applyProtection="0">
      <alignment vertical="center"/>
    </xf>
    <xf numFmtId="4" fontId="25" fillId="82" borderId="87" applyNumberFormat="0" applyProtection="0">
      <alignment vertical="center"/>
    </xf>
    <xf numFmtId="4" fontId="25" fillId="54" borderId="87" applyNumberFormat="0" applyProtection="0">
      <alignment horizontal="left" vertical="center" indent="1"/>
    </xf>
    <xf numFmtId="4" fontId="25" fillId="83" borderId="87" applyNumberFormat="0" applyProtection="0">
      <alignment horizontal="left" vertical="center" indent="1"/>
    </xf>
    <xf numFmtId="4" fontId="25" fillId="85" borderId="87" applyNumberFormat="0" applyProtection="0">
      <alignment horizontal="right" vertical="center"/>
    </xf>
    <xf numFmtId="4" fontId="25" fillId="85" borderId="87" applyNumberFormat="0" applyProtection="0">
      <alignment horizontal="right" vertical="center"/>
    </xf>
    <xf numFmtId="4" fontId="25" fillId="85"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6" borderId="87"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8" borderId="88"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89"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0"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2"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4"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5"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6" borderId="87" applyNumberFormat="0" applyProtection="0">
      <alignment horizontal="right" vertical="center"/>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98" borderId="88" applyNumberFormat="0" applyProtection="0">
      <alignment horizontal="left" vertical="center" indent="1"/>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2" borderId="87" applyNumberFormat="0" applyProtection="0">
      <alignment horizontal="right" vertical="center"/>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1"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4" fontId="25" fillId="102" borderId="88"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4"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5"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7"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0" fontId="25" fillId="101" borderId="87" applyNumberFormat="0" applyProtection="0">
      <alignment horizontal="left" vertical="center" indent="1"/>
    </xf>
    <xf numFmtId="4" fontId="25" fillId="0" borderId="87" applyNumberFormat="0" applyProtection="0">
      <alignment horizontal="right" vertical="center"/>
    </xf>
    <xf numFmtId="4" fontId="25" fillId="83" borderId="87" applyNumberFormat="0" applyProtection="0">
      <alignment horizontal="left" vertical="center" indent="1"/>
    </xf>
    <xf numFmtId="0" fontId="84" fillId="0" borderId="66">
      <alignment horizontal="center"/>
    </xf>
    <xf numFmtId="4" fontId="25" fillId="83"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0" fontId="130" fillId="0" borderId="3" applyFill="0" applyBorder="0" applyProtection="0">
      <alignment horizontal="left" vertical="top"/>
    </xf>
    <xf numFmtId="8" fontId="4" fillId="0" borderId="94" applyFont="0" applyFill="0" applyBorder="0" applyProtection="0">
      <alignment horizontal="right"/>
    </xf>
    <xf numFmtId="0" fontId="139" fillId="0" borderId="66">
      <alignment horizontal="right"/>
    </xf>
    <xf numFmtId="0" fontId="139" fillId="0" borderId="66">
      <alignment horizontal="left"/>
    </xf>
    <xf numFmtId="0" fontId="84" fillId="0" borderId="66">
      <alignment horizontal="center"/>
    </xf>
    <xf numFmtId="0" fontId="139" fillId="0" borderId="66">
      <alignment horizontal="right"/>
    </xf>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56"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 fontId="86" fillId="54" borderId="87" applyNumberFormat="0" applyProtection="0">
      <alignment vertical="center"/>
    </xf>
    <xf numFmtId="4" fontId="25" fillId="83" borderId="87" applyNumberFormat="0" applyProtection="0">
      <alignment horizontal="left" vertical="center" indent="1"/>
    </xf>
    <xf numFmtId="4" fontId="4" fillId="71" borderId="88" applyNumberFormat="0" applyProtection="0">
      <alignment horizontal="left" vertical="center" indent="1"/>
    </xf>
    <xf numFmtId="4" fontId="4" fillId="71" borderId="88" applyNumberFormat="0" applyProtection="0">
      <alignment horizontal="left" vertical="center" indent="1"/>
    </xf>
    <xf numFmtId="4" fontId="25" fillId="101" borderId="88" applyNumberFormat="0" applyProtection="0">
      <alignment horizontal="left" vertical="center" indent="1"/>
    </xf>
    <xf numFmtId="4" fontId="25" fillId="102" borderId="88" applyNumberFormat="0" applyProtection="0">
      <alignment horizontal="left" vertical="center" indent="1"/>
    </xf>
    <xf numFmtId="4" fontId="86" fillId="67" borderId="87" applyNumberFormat="0" applyProtection="0">
      <alignment horizontal="right" vertical="center"/>
    </xf>
    <xf numFmtId="4" fontId="25" fillId="83" borderId="87" applyNumberFormat="0" applyProtection="0">
      <alignment horizontal="left" vertical="center" indent="1"/>
    </xf>
    <xf numFmtId="4" fontId="92" fillId="70" borderId="87" applyNumberFormat="0" applyProtection="0">
      <alignment horizontal="right" vertical="center"/>
    </xf>
    <xf numFmtId="4" fontId="25" fillId="83" borderId="87" applyNumberFormat="0" applyProtection="0">
      <alignment horizontal="left" vertical="center" indent="1"/>
    </xf>
    <xf numFmtId="4" fontId="25" fillId="102" borderId="87" applyNumberFormat="0" applyProtection="0">
      <alignment horizontal="right" vertical="center"/>
    </xf>
    <xf numFmtId="0" fontId="25" fillId="104" borderId="87" applyNumberFormat="0" applyProtection="0">
      <alignment horizontal="left" vertical="center" indent="1"/>
    </xf>
    <xf numFmtId="0" fontId="25" fillId="105" borderId="87" applyNumberFormat="0" applyProtection="0">
      <alignment horizontal="left" vertical="center" indent="1"/>
    </xf>
    <xf numFmtId="0" fontId="25" fillId="107" borderId="87" applyNumberFormat="0" applyProtection="0">
      <alignment horizontal="left" vertical="center" indent="1"/>
    </xf>
    <xf numFmtId="0" fontId="25" fillId="101" borderId="87" applyNumberFormat="0" applyProtection="0">
      <alignment horizontal="left" vertical="center" indent="1"/>
    </xf>
    <xf numFmtId="4" fontId="25" fillId="83" borderId="87" applyNumberFormat="0" applyProtection="0">
      <alignment horizontal="left" vertical="center" indent="1"/>
    </xf>
    <xf numFmtId="4" fontId="25" fillId="83" borderId="87" applyNumberFormat="0" applyProtection="0">
      <alignment horizontal="left" vertical="center" indent="1"/>
    </xf>
    <xf numFmtId="0" fontId="25" fillId="70" borderId="98" applyNumberFormat="0">
      <protection locked="0"/>
    </xf>
    <xf numFmtId="4" fontId="36" fillId="65" borderId="97" applyNumberFormat="0" applyProtection="0">
      <alignment horizontal="left" vertical="center" indent="1"/>
    </xf>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156"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81" fillId="79" borderId="99" applyNumberFormat="0" applyAlignment="0" applyProtection="0"/>
    <xf numFmtId="4" fontId="43" fillId="54" borderId="99" applyNumberFormat="0" applyProtection="0">
      <alignment vertical="center"/>
    </xf>
    <xf numFmtId="4" fontId="43" fillId="54" borderId="99" applyNumberFormat="0" applyProtection="0">
      <alignment vertical="center"/>
    </xf>
    <xf numFmtId="4" fontId="43" fillId="54" borderId="99" applyNumberFormat="0" applyProtection="0">
      <alignment vertical="center"/>
    </xf>
    <xf numFmtId="4" fontId="85" fillId="54" borderId="99" applyNumberFormat="0" applyProtection="0">
      <alignment vertical="center"/>
    </xf>
    <xf numFmtId="4" fontId="43" fillId="54" borderId="99" applyNumberFormat="0" applyProtection="0">
      <alignment horizontal="left" vertical="center" indent="1"/>
    </xf>
    <xf numFmtId="4" fontId="43" fillId="54" borderId="99" applyNumberFormat="0" applyProtection="0">
      <alignment horizontal="left" vertical="center" indent="1"/>
    </xf>
    <xf numFmtId="4" fontId="43" fillId="54" borderId="99" applyNumberFormat="0" applyProtection="0">
      <alignment horizontal="left" vertical="center" indent="1"/>
    </xf>
    <xf numFmtId="4" fontId="43" fillId="54" borderId="99" applyNumberFormat="0" applyProtection="0">
      <alignment horizontal="left" vertical="center" indent="1"/>
    </xf>
    <xf numFmtId="4" fontId="43" fillId="54" borderId="99" applyNumberFormat="0" applyProtection="0">
      <alignment horizontal="left" vertical="center" indent="1"/>
    </xf>
    <xf numFmtId="4" fontId="43" fillId="5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4" fontId="43" fillId="57" borderId="99" applyNumberFormat="0" applyProtection="0">
      <alignment horizontal="right" vertical="center"/>
    </xf>
    <xf numFmtId="4" fontId="43" fillId="57" borderId="99" applyNumberFormat="0" applyProtection="0">
      <alignment horizontal="right" vertical="center"/>
    </xf>
    <xf numFmtId="4" fontId="43" fillId="57" borderId="99" applyNumberFormat="0" applyProtection="0">
      <alignment horizontal="right" vertical="center"/>
    </xf>
    <xf numFmtId="4" fontId="43" fillId="58" borderId="99" applyNumberFormat="0" applyProtection="0">
      <alignment horizontal="right" vertical="center"/>
    </xf>
    <xf numFmtId="4" fontId="43" fillId="58" borderId="99" applyNumberFormat="0" applyProtection="0">
      <alignment horizontal="right" vertical="center"/>
    </xf>
    <xf numFmtId="4" fontId="43" fillId="58" borderId="99" applyNumberFormat="0" applyProtection="0">
      <alignment horizontal="right" vertical="center"/>
    </xf>
    <xf numFmtId="4" fontId="25" fillId="88" borderId="100" applyNumberFormat="0" applyProtection="0">
      <alignment horizontal="right" vertical="center"/>
    </xf>
    <xf numFmtId="4" fontId="43" fillId="56" borderId="99" applyNumberFormat="0" applyProtection="0">
      <alignment horizontal="right" vertical="center"/>
    </xf>
    <xf numFmtId="4" fontId="43" fillId="56" borderId="99" applyNumberFormat="0" applyProtection="0">
      <alignment horizontal="right" vertical="center"/>
    </xf>
    <xf numFmtId="4" fontId="43" fillId="56" borderId="99"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25" fillId="88" borderId="100" applyNumberFormat="0" applyProtection="0">
      <alignment horizontal="right" vertical="center"/>
    </xf>
    <xf numFmtId="4" fontId="43" fillId="61" borderId="99" applyNumberFormat="0" applyProtection="0">
      <alignment horizontal="right" vertical="center"/>
    </xf>
    <xf numFmtId="4" fontId="43" fillId="61" borderId="99" applyNumberFormat="0" applyProtection="0">
      <alignment horizontal="right" vertical="center"/>
    </xf>
    <xf numFmtId="4" fontId="43" fillId="61" borderId="99" applyNumberFormat="0" applyProtection="0">
      <alignment horizontal="right" vertical="center"/>
    </xf>
    <xf numFmtId="4" fontId="43" fillId="91" borderId="99" applyNumberFormat="0" applyProtection="0">
      <alignment horizontal="right" vertical="center"/>
    </xf>
    <xf numFmtId="4" fontId="43" fillId="91" borderId="99" applyNumberFormat="0" applyProtection="0">
      <alignment horizontal="right" vertical="center"/>
    </xf>
    <xf numFmtId="4" fontId="43" fillId="91" borderId="99" applyNumberFormat="0" applyProtection="0">
      <alignment horizontal="right" vertical="center"/>
    </xf>
    <xf numFmtId="4" fontId="43" fillId="93" borderId="99" applyNumberFormat="0" applyProtection="0">
      <alignment horizontal="right" vertical="center"/>
    </xf>
    <xf numFmtId="4" fontId="43" fillId="93" borderId="99" applyNumberFormat="0" applyProtection="0">
      <alignment horizontal="right" vertical="center"/>
    </xf>
    <xf numFmtId="4" fontId="43" fillId="93" borderId="99" applyNumberFormat="0" applyProtection="0">
      <alignment horizontal="right" vertical="center"/>
    </xf>
    <xf numFmtId="4" fontId="43" fillId="64" borderId="99" applyNumberFormat="0" applyProtection="0">
      <alignment horizontal="right" vertical="center"/>
    </xf>
    <xf numFmtId="4" fontId="43" fillId="64" borderId="99" applyNumberFormat="0" applyProtection="0">
      <alignment horizontal="right" vertical="center"/>
    </xf>
    <xf numFmtId="4" fontId="43" fillId="64" borderId="99" applyNumberFormat="0" applyProtection="0">
      <alignment horizontal="right" vertical="center"/>
    </xf>
    <xf numFmtId="4" fontId="43" fillId="63" borderId="99" applyNumberFormat="0" applyProtection="0">
      <alignment horizontal="right" vertical="center"/>
    </xf>
    <xf numFmtId="4" fontId="43" fillId="63" borderId="99" applyNumberFormat="0" applyProtection="0">
      <alignment horizontal="right" vertical="center"/>
    </xf>
    <xf numFmtId="4" fontId="43" fillId="63" borderId="99" applyNumberFormat="0" applyProtection="0">
      <alignment horizontal="right" vertical="center"/>
    </xf>
    <xf numFmtId="4" fontId="43" fillId="97" borderId="99" applyNumberFormat="0" applyProtection="0">
      <alignment horizontal="right" vertical="center"/>
    </xf>
    <xf numFmtId="4" fontId="43" fillId="97" borderId="99" applyNumberFormat="0" applyProtection="0">
      <alignment horizontal="right" vertical="center"/>
    </xf>
    <xf numFmtId="4" fontId="43" fillId="97" borderId="99" applyNumberFormat="0" applyProtection="0">
      <alignment horizontal="right" vertical="center"/>
    </xf>
    <xf numFmtId="4" fontId="39" fillId="99" borderId="99" applyNumberFormat="0" applyProtection="0">
      <alignment horizontal="left" vertical="center" indent="1"/>
    </xf>
    <xf numFmtId="4" fontId="39" fillId="98" borderId="97"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25" fillId="98" borderId="100" applyNumberFormat="0" applyProtection="0">
      <alignment horizontal="left" vertical="center" indent="1"/>
    </xf>
    <xf numFmtId="4" fontId="36" fillId="65" borderId="97" applyNumberFormat="0" applyProtection="0">
      <alignment horizontal="left" vertical="center" indent="1"/>
    </xf>
    <xf numFmtId="4" fontId="25" fillId="98" borderId="100" applyNumberFormat="0" applyProtection="0">
      <alignment horizontal="left" vertical="center" indent="1"/>
    </xf>
    <xf numFmtId="4" fontId="43" fillId="100" borderId="101" applyNumberFormat="0" applyProtection="0">
      <alignment horizontal="left" vertical="center" indent="1"/>
    </xf>
    <xf numFmtId="4" fontId="43" fillId="100" borderId="101" applyNumberFormat="0" applyProtection="0">
      <alignment horizontal="left" vertical="center" indent="1"/>
    </xf>
    <xf numFmtId="4" fontId="43" fillId="100" borderId="101" applyNumberFormat="0" applyProtection="0">
      <alignment horizontal="left" vertical="center" indent="1"/>
    </xf>
    <xf numFmtId="4" fontId="4" fillId="71" borderId="100" applyNumberFormat="0" applyProtection="0">
      <alignment horizontal="left" vertical="center" indent="1"/>
    </xf>
    <xf numFmtId="4" fontId="4" fillId="71" borderId="100"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4" fontId="25" fillId="101" borderId="100" applyNumberFormat="0" applyProtection="0">
      <alignment horizontal="left" vertical="center" indent="1"/>
    </xf>
    <xf numFmtId="4" fontId="43" fillId="100" borderId="99" applyNumberFormat="0" applyProtection="0">
      <alignment horizontal="left" vertical="center" indent="1"/>
    </xf>
    <xf numFmtId="4" fontId="43" fillId="100" borderId="99" applyNumberFormat="0" applyProtection="0">
      <alignment horizontal="left" vertical="center" indent="1"/>
    </xf>
    <xf numFmtId="4" fontId="43" fillId="100" borderId="99" applyNumberFormat="0" applyProtection="0">
      <alignment horizontal="left" vertical="center" indent="1"/>
    </xf>
    <xf numFmtId="4" fontId="43" fillId="100" borderId="99" applyNumberFormat="0" applyProtection="0">
      <alignment horizontal="left" vertical="center" indent="1"/>
    </xf>
    <xf numFmtId="4" fontId="43" fillId="100" borderId="99"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1" borderId="100" applyNumberFormat="0" applyProtection="0">
      <alignment horizontal="left" vertical="center" indent="1"/>
    </xf>
    <xf numFmtId="4" fontId="25" fillId="102" borderId="100" applyNumberFormat="0" applyProtection="0">
      <alignment horizontal="left" vertical="center" indent="1"/>
    </xf>
    <xf numFmtId="4" fontId="43" fillId="103" borderId="99" applyNumberFormat="0" applyProtection="0">
      <alignment horizontal="left" vertical="center" indent="1"/>
    </xf>
    <xf numFmtId="4" fontId="43" fillId="103" borderId="99" applyNumberFormat="0" applyProtection="0">
      <alignment horizontal="left" vertical="center" indent="1"/>
    </xf>
    <xf numFmtId="4" fontId="43" fillId="103" borderId="99" applyNumberFormat="0" applyProtection="0">
      <alignment horizontal="left" vertical="center" indent="1"/>
    </xf>
    <xf numFmtId="4" fontId="43" fillId="103" borderId="99" applyNumberFormat="0" applyProtection="0">
      <alignment horizontal="left" vertical="center" indent="1"/>
    </xf>
    <xf numFmtId="4" fontId="43" fillId="103" borderId="99"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4" fontId="25" fillId="102" borderId="100"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3"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106"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25" fillId="70" borderId="98" applyNumberFormat="0">
      <protection locked="0"/>
    </xf>
    <xf numFmtId="0" fontId="25" fillId="70" borderId="98" applyNumberFormat="0">
      <protection locked="0"/>
    </xf>
    <xf numFmtId="0" fontId="25" fillId="70" borderId="98" applyNumberFormat="0">
      <protection locked="0"/>
    </xf>
    <xf numFmtId="0" fontId="25" fillId="70" borderId="98" applyNumberFormat="0">
      <protection locked="0"/>
    </xf>
    <xf numFmtId="4" fontId="43" fillId="72" borderId="99" applyNumberFormat="0" applyProtection="0">
      <alignment vertical="center"/>
    </xf>
    <xf numFmtId="4" fontId="43" fillId="72" borderId="99" applyNumberFormat="0" applyProtection="0">
      <alignment vertical="center"/>
    </xf>
    <xf numFmtId="4" fontId="43" fillId="72" borderId="99" applyNumberFormat="0" applyProtection="0">
      <alignment vertical="center"/>
    </xf>
    <xf numFmtId="4" fontId="85" fillId="72" borderId="99" applyNumberFormat="0" applyProtection="0">
      <alignment vertical="center"/>
    </xf>
    <xf numFmtId="4" fontId="43" fillId="72" borderId="99" applyNumberFormat="0" applyProtection="0">
      <alignment horizontal="left" vertical="center" indent="1"/>
    </xf>
    <xf numFmtId="4" fontId="43" fillId="72" borderId="99" applyNumberFormat="0" applyProtection="0">
      <alignment horizontal="left" vertical="center" indent="1"/>
    </xf>
    <xf numFmtId="4" fontId="43" fillId="72" borderId="99" applyNumberFormat="0" applyProtection="0">
      <alignment horizontal="left" vertical="center" indent="1"/>
    </xf>
    <xf numFmtId="4" fontId="43" fillId="72" borderId="99" applyNumberFormat="0" applyProtection="0">
      <alignment horizontal="left" vertical="center" indent="1"/>
    </xf>
    <xf numFmtId="4" fontId="43" fillId="72" borderId="99" applyNumberFormat="0" applyProtection="0">
      <alignment horizontal="left" vertical="center" indent="1"/>
    </xf>
    <xf numFmtId="4" fontId="43" fillId="72" borderId="99" applyNumberFormat="0" applyProtection="0">
      <alignment horizontal="left" vertical="center" indent="1"/>
    </xf>
    <xf numFmtId="4" fontId="43" fillId="0" borderId="99" applyNumberFormat="0" applyProtection="0">
      <alignment horizontal="right" vertical="center"/>
    </xf>
    <xf numFmtId="4" fontId="43" fillId="0" borderId="99" applyNumberFormat="0" applyProtection="0">
      <alignment horizontal="right" vertical="center"/>
    </xf>
    <xf numFmtId="4" fontId="43" fillId="0" borderId="99" applyNumberFormat="0" applyProtection="0">
      <alignment horizontal="right" vertical="center"/>
    </xf>
    <xf numFmtId="4" fontId="85" fillId="100" borderId="99" applyNumberFormat="0" applyProtection="0">
      <alignment horizontal="right" vertical="center"/>
    </xf>
    <xf numFmtId="0" fontId="4" fillId="0" borderId="99" applyNumberFormat="0" applyProtection="0">
      <alignment horizontal="left" vertical="center" indent="1"/>
    </xf>
    <xf numFmtId="0" fontId="4" fillId="0" borderId="99" applyNumberFormat="0" applyProtection="0">
      <alignment horizontal="left" vertical="center" indent="1"/>
    </xf>
    <xf numFmtId="0" fontId="4" fillId="0" borderId="99" applyNumberFormat="0" applyProtection="0">
      <alignment horizontal="left" vertical="center" indent="1"/>
    </xf>
    <xf numFmtId="0" fontId="4" fillId="0" borderId="99" applyNumberFormat="0" applyProtection="0">
      <alignment horizontal="left" vertical="center" indent="1"/>
    </xf>
    <xf numFmtId="0" fontId="4" fillId="0"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0" fontId="4" fillId="84" borderId="99" applyNumberFormat="0" applyProtection="0">
      <alignment horizontal="left" vertical="center" indent="1"/>
    </xf>
    <xf numFmtId="4" fontId="91" fillId="100" borderId="99" applyNumberFormat="0" applyProtection="0">
      <alignment horizontal="right" vertical="center"/>
    </xf>
    <xf numFmtId="0" fontId="35" fillId="0" borderId="102" applyNumberFormat="0" applyFill="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35" fillId="0" borderId="103" applyNumberFormat="0" applyFill="0" applyAlignment="0" applyProtection="0"/>
    <xf numFmtId="41"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6" fillId="0" borderId="0"/>
    <xf numFmtId="43" fontId="4" fillId="0" borderId="0" applyFont="0" applyFill="0" applyBorder="0" applyAlignment="0" applyProtection="0"/>
    <xf numFmtId="44" fontId="4" fillId="0" borderId="0" applyFont="0" applyFill="0" applyBorder="0" applyAlignment="0" applyProtection="0"/>
  </cellStyleXfs>
  <cellXfs count="1350">
    <xf numFmtId="0" fontId="0" fillId="0" borderId="0" xfId="0"/>
    <xf numFmtId="0" fontId="11" fillId="0" borderId="0" xfId="4" applyFont="1" applyAlignment="1">
      <alignment horizontal="center"/>
    </xf>
    <xf numFmtId="0" fontId="11" fillId="0" borderId="0" xfId="4" quotePrefix="1" applyFont="1" applyAlignment="1">
      <alignment horizontal="center"/>
    </xf>
    <xf numFmtId="0" fontId="5" fillId="0" borderId="0" xfId="0" applyFont="1"/>
    <xf numFmtId="0" fontId="5" fillId="0" borderId="0" xfId="0" applyFont="1" applyAlignment="1">
      <alignment horizontal="center"/>
    </xf>
    <xf numFmtId="5" fontId="5" fillId="0" borderId="0" xfId="0" applyNumberFormat="1" applyFont="1" applyAlignment="1">
      <alignment horizontal="center"/>
    </xf>
    <xf numFmtId="0" fontId="5" fillId="0" borderId="0" xfId="0" applyFont="1" applyAlignment="1">
      <alignment horizontal="left"/>
    </xf>
    <xf numFmtId="0" fontId="10" fillId="0" borderId="0" xfId="0" applyFont="1" applyAlignment="1">
      <alignment horizontal="left"/>
    </xf>
    <xf numFmtId="166" fontId="5" fillId="0" borderId="0" xfId="1" applyNumberFormat="1" applyFont="1" applyFill="1" applyBorder="1"/>
    <xf numFmtId="172" fontId="5" fillId="0" borderId="0" xfId="1" applyNumberFormat="1" applyFont="1" applyFill="1" applyBorder="1"/>
    <xf numFmtId="172" fontId="5" fillId="0" borderId="0" xfId="0" applyNumberFormat="1" applyFont="1"/>
    <xf numFmtId="165" fontId="5" fillId="0" borderId="0" xfId="2" applyNumberFormat="1" applyFont="1" applyFill="1" applyBorder="1"/>
    <xf numFmtId="166" fontId="5" fillId="0" borderId="0" xfId="1" applyNumberFormat="1" applyFont="1" applyBorder="1"/>
    <xf numFmtId="0" fontId="27" fillId="0" borderId="0" xfId="0" applyFont="1"/>
    <xf numFmtId="165" fontId="5" fillId="0" borderId="0" xfId="2011" applyNumberFormat="1" applyFont="1"/>
    <xf numFmtId="0" fontId="13" fillId="0" borderId="0" xfId="1965" applyFont="1"/>
    <xf numFmtId="0" fontId="5" fillId="0" borderId="0" xfId="4" applyFont="1"/>
    <xf numFmtId="0" fontId="5" fillId="0" borderId="0" xfId="4" applyFont="1" applyAlignment="1">
      <alignment horizontal="left"/>
    </xf>
    <xf numFmtId="0" fontId="5" fillId="0" borderId="0" xfId="4" applyFont="1" applyAlignment="1">
      <alignment horizontal="left" vertical="center"/>
    </xf>
    <xf numFmtId="0" fontId="10" fillId="0" borderId="0" xfId="4" applyFont="1"/>
    <xf numFmtId="0" fontId="10" fillId="0" borderId="0" xfId="4" applyFont="1" applyAlignment="1">
      <alignment horizontal="left"/>
    </xf>
    <xf numFmtId="0" fontId="5" fillId="0" borderId="0" xfId="1965" applyFont="1" applyAlignment="1">
      <alignment horizontal="center"/>
    </xf>
    <xf numFmtId="172" fontId="5" fillId="0" borderId="0" xfId="1963" applyNumberFormat="1" applyFont="1"/>
    <xf numFmtId="165" fontId="6" fillId="0" borderId="0" xfId="1963" applyNumberFormat="1" applyFont="1"/>
    <xf numFmtId="166" fontId="6" fillId="0" borderId="49" xfId="22" applyNumberFormat="1" applyFont="1" applyBorder="1"/>
    <xf numFmtId="181" fontId="5" fillId="0" borderId="4" xfId="4" applyNumberFormat="1" applyFont="1" applyBorder="1" applyAlignment="1">
      <alignment horizontal="right"/>
    </xf>
    <xf numFmtId="0" fontId="5" fillId="0" borderId="0" xfId="2012" applyFont="1" applyAlignment="1">
      <alignment horizontal="center"/>
    </xf>
    <xf numFmtId="0" fontId="6" fillId="0" borderId="0" xfId="2012" applyFont="1" applyAlignment="1">
      <alignment horizontal="center"/>
    </xf>
    <xf numFmtId="0" fontId="6" fillId="0" borderId="0" xfId="2012" applyFont="1"/>
    <xf numFmtId="0" fontId="6" fillId="0" borderId="0" xfId="2012" applyFont="1" applyAlignment="1">
      <alignment horizontal="left"/>
    </xf>
    <xf numFmtId="0" fontId="13" fillId="0" borderId="0" xfId="2012" applyFont="1"/>
    <xf numFmtId="183" fontId="5" fillId="0" borderId="0" xfId="2012" applyNumberFormat="1" applyFont="1" applyAlignment="1">
      <alignment horizontal="right"/>
    </xf>
    <xf numFmtId="0" fontId="5" fillId="0" borderId="0" xfId="2012" applyFont="1"/>
    <xf numFmtId="183" fontId="5" fillId="0" borderId="0" xfId="2012" quotePrefix="1" applyNumberFormat="1" applyFont="1" applyAlignment="1">
      <alignment horizontal="right"/>
    </xf>
    <xf numFmtId="182" fontId="5" fillId="0" borderId="0" xfId="2012" applyNumberFormat="1" applyFont="1" applyAlignment="1">
      <alignment horizontal="left"/>
    </xf>
    <xf numFmtId="0" fontId="13" fillId="0" borderId="0" xfId="2012" applyFont="1" applyAlignment="1">
      <alignment horizontal="center"/>
    </xf>
    <xf numFmtId="165" fontId="5" fillId="0" borderId="0" xfId="21" applyNumberFormat="1" applyFont="1" applyFill="1" applyBorder="1" applyProtection="1">
      <protection locked="0"/>
    </xf>
    <xf numFmtId="165" fontId="5" fillId="0" borderId="0" xfId="2012" applyNumberFormat="1" applyFont="1" applyAlignment="1" applyProtection="1">
      <alignment horizontal="right"/>
      <protection locked="0"/>
    </xf>
    <xf numFmtId="10" fontId="6" fillId="0" borderId="0" xfId="61" applyNumberFormat="1" applyFont="1" applyBorder="1"/>
    <xf numFmtId="10" fontId="6" fillId="0" borderId="0" xfId="1043" applyNumberFormat="1" applyFont="1" applyAlignment="1" applyProtection="1">
      <alignment horizontal="right"/>
    </xf>
    <xf numFmtId="165" fontId="6" fillId="0" borderId="0" xfId="2012" applyNumberFormat="1" applyFont="1" applyAlignment="1" applyProtection="1">
      <alignment horizontal="right"/>
      <protection locked="0"/>
    </xf>
    <xf numFmtId="10" fontId="6" fillId="0" borderId="0" xfId="61" applyNumberFormat="1" applyFont="1"/>
    <xf numFmtId="183" fontId="6" fillId="0" borderId="0" xfId="2012" quotePrefix="1" applyNumberFormat="1" applyFont="1" applyAlignment="1">
      <alignment horizontal="right"/>
    </xf>
    <xf numFmtId="183" fontId="5" fillId="0" borderId="0" xfId="2012" applyNumberFormat="1" applyFont="1" applyAlignment="1" applyProtection="1">
      <alignment horizontal="right"/>
      <protection locked="0"/>
    </xf>
    <xf numFmtId="0" fontId="6" fillId="0" borderId="0" xfId="1965" applyFont="1"/>
    <xf numFmtId="167" fontId="5" fillId="0" borderId="0" xfId="1043" applyNumberFormat="1" applyFont="1" applyAlignment="1">
      <alignment horizontal="right"/>
    </xf>
    <xf numFmtId="165" fontId="5" fillId="0" borderId="0" xfId="2039" applyNumberFormat="1" applyFont="1" applyFill="1"/>
    <xf numFmtId="165" fontId="5" fillId="0" borderId="0" xfId="2039" applyNumberFormat="1" applyFont="1" applyAlignment="1">
      <alignment horizontal="right"/>
    </xf>
    <xf numFmtId="0" fontId="6" fillId="0" borderId="0" xfId="1965" applyFont="1" applyAlignment="1">
      <alignment horizontal="center"/>
    </xf>
    <xf numFmtId="175" fontId="6" fillId="0" borderId="0" xfId="1965" applyNumberFormat="1" applyFont="1"/>
    <xf numFmtId="0" fontId="5" fillId="0" borderId="0" xfId="1965" applyFont="1" applyAlignment="1">
      <alignment horizontal="left"/>
    </xf>
    <xf numFmtId="165" fontId="6" fillId="0" borderId="0" xfId="1965" applyNumberFormat="1" applyFont="1"/>
    <xf numFmtId="44" fontId="6" fillId="0" borderId="0" xfId="1965" applyNumberFormat="1" applyFont="1"/>
    <xf numFmtId="165" fontId="5" fillId="0" borderId="0" xfId="21" applyNumberFormat="1" applyFont="1" applyFill="1" applyBorder="1" applyAlignment="1" applyProtection="1">
      <alignment horizontal="right"/>
      <protection locked="0"/>
    </xf>
    <xf numFmtId="0" fontId="6" fillId="0" borderId="4" xfId="4" applyFont="1" applyBorder="1"/>
    <xf numFmtId="0" fontId="6" fillId="0" borderId="4" xfId="4" applyFont="1" applyBorder="1" applyAlignment="1">
      <alignment horizontal="center"/>
    </xf>
    <xf numFmtId="10" fontId="6" fillId="0" borderId="4" xfId="61" applyNumberFormat="1" applyFont="1" applyBorder="1" applyAlignment="1">
      <alignment horizontal="center"/>
    </xf>
    <xf numFmtId="0" fontId="6" fillId="0" borderId="0" xfId="4" applyFont="1" applyAlignment="1">
      <alignment horizontal="left"/>
    </xf>
    <xf numFmtId="10" fontId="6" fillId="0" borderId="0" xfId="1043" applyNumberFormat="1" applyFont="1" applyBorder="1" applyAlignment="1">
      <alignment horizontal="right"/>
    </xf>
    <xf numFmtId="0" fontId="5" fillId="0" borderId="0" xfId="1965" applyFont="1"/>
    <xf numFmtId="165" fontId="5" fillId="0" borderId="0" xfId="2069" applyNumberFormat="1" applyFont="1" applyFill="1" applyBorder="1" applyProtection="1">
      <protection locked="0"/>
    </xf>
    <xf numFmtId="0" fontId="5" fillId="0" borderId="0" xfId="1604" applyFont="1"/>
    <xf numFmtId="0" fontId="5" fillId="0" borderId="86" xfId="4" applyFont="1" applyBorder="1"/>
    <xf numFmtId="0" fontId="6" fillId="0" borderId="0" xfId="4" applyFont="1"/>
    <xf numFmtId="0" fontId="5" fillId="0" borderId="0" xfId="2001" applyFont="1"/>
    <xf numFmtId="0" fontId="5" fillId="0" borderId="0" xfId="2001" applyFont="1" applyAlignment="1">
      <alignment horizontal="center"/>
    </xf>
    <xf numFmtId="165" fontId="5" fillId="0" borderId="0" xfId="23" applyNumberFormat="1" applyFont="1" applyAlignment="1">
      <alignment horizontal="center"/>
    </xf>
    <xf numFmtId="0" fontId="17" fillId="0" borderId="0" xfId="0" applyFont="1" applyAlignment="1">
      <alignment horizontal="center"/>
    </xf>
    <xf numFmtId="165" fontId="6" fillId="0" borderId="0" xfId="21" quotePrefix="1" applyNumberFormat="1" applyFont="1" applyFill="1" applyBorder="1" applyAlignment="1">
      <alignment horizontal="right"/>
    </xf>
    <xf numFmtId="173" fontId="6" fillId="0" borderId="0" xfId="4" applyNumberFormat="1" applyFont="1" applyAlignment="1">
      <alignment horizontal="center"/>
    </xf>
    <xf numFmtId="0" fontId="5" fillId="0" borderId="0" xfId="4" applyFont="1" applyAlignment="1">
      <alignment horizontal="center"/>
    </xf>
    <xf numFmtId="0" fontId="13" fillId="0" borderId="0" xfId="4" applyFont="1" applyAlignment="1">
      <alignment horizontal="left"/>
    </xf>
    <xf numFmtId="0" fontId="6" fillId="0" borderId="0" xfId="4" applyFont="1" applyAlignment="1" applyProtection="1">
      <alignment horizontal="center"/>
      <protection locked="0"/>
    </xf>
    <xf numFmtId="166" fontId="6" fillId="0" borderId="0" xfId="2408" applyNumberFormat="1" applyFont="1" applyFill="1" applyAlignment="1" applyProtection="1">
      <alignment horizontal="center"/>
    </xf>
    <xf numFmtId="166" fontId="6" fillId="0" borderId="0" xfId="2408" applyNumberFormat="1" applyFont="1" applyFill="1" applyAlignment="1" applyProtection="1">
      <alignment horizontal="right"/>
    </xf>
    <xf numFmtId="166" fontId="6" fillId="0" borderId="0" xfId="2408" applyNumberFormat="1" applyFont="1" applyFill="1" applyBorder="1" applyAlignment="1" applyProtection="1">
      <alignment horizontal="center"/>
    </xf>
    <xf numFmtId="165" fontId="6" fillId="0" borderId="0" xfId="21" applyNumberFormat="1" applyFont="1" applyFill="1" applyBorder="1" applyAlignment="1" applyProtection="1">
      <alignment horizontal="right"/>
    </xf>
    <xf numFmtId="0" fontId="6" fillId="0" borderId="0" xfId="4" applyFont="1" applyAlignment="1">
      <alignment horizontal="center"/>
    </xf>
    <xf numFmtId="165" fontId="5" fillId="0" borderId="0" xfId="21" applyNumberFormat="1" applyFont="1" applyFill="1" applyAlignment="1" applyProtection="1">
      <alignment horizontal="right"/>
    </xf>
    <xf numFmtId="166" fontId="5" fillId="0" borderId="0" xfId="2408" applyNumberFormat="1" applyFont="1" applyFill="1" applyAlignment="1" applyProtection="1">
      <alignment horizontal="right"/>
    </xf>
    <xf numFmtId="0" fontId="29" fillId="0" borderId="0" xfId="1962" applyFont="1"/>
    <xf numFmtId="41" fontId="29" fillId="0" borderId="0" xfId="1962" applyNumberFormat="1" applyFont="1"/>
    <xf numFmtId="209" fontId="29" fillId="0" borderId="0" xfId="1962" applyNumberFormat="1" applyFont="1"/>
    <xf numFmtId="0" fontId="5" fillId="0" borderId="86" xfId="37887" quotePrefix="1" applyNumberFormat="1" applyFont="1" applyFill="1" applyBorder="1" applyAlignment="1">
      <alignment vertical="center"/>
    </xf>
    <xf numFmtId="0" fontId="29" fillId="0" borderId="86" xfId="1962" applyFont="1" applyBorder="1"/>
    <xf numFmtId="0" fontId="5" fillId="0" borderId="3" xfId="4" applyFont="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left"/>
    </xf>
    <xf numFmtId="10" fontId="6" fillId="0" borderId="3" xfId="61" applyNumberFormat="1" applyFont="1" applyBorder="1" applyAlignment="1">
      <alignment horizontal="center"/>
    </xf>
    <xf numFmtId="41" fontId="5" fillId="0" borderId="3" xfId="21" applyNumberFormat="1" applyFont="1" applyBorder="1" applyAlignment="1">
      <alignment horizontal="center"/>
    </xf>
    <xf numFmtId="43" fontId="6" fillId="0" borderId="3" xfId="4" applyNumberFormat="1" applyFont="1" applyBorder="1" applyAlignment="1">
      <alignment horizontal="center"/>
    </xf>
    <xf numFmtId="41" fontId="6" fillId="0" borderId="3" xfId="21" applyNumberFormat="1" applyFont="1" applyBorder="1" applyAlignment="1">
      <alignment horizontal="left"/>
    </xf>
    <xf numFmtId="41" fontId="6" fillId="0" borderId="3" xfId="21" applyNumberFormat="1" applyFont="1" applyFill="1" applyBorder="1" applyAlignment="1">
      <alignment horizontal="left"/>
    </xf>
    <xf numFmtId="41" fontId="5" fillId="0" borderId="3" xfId="21" applyNumberFormat="1" applyFont="1" applyFill="1" applyBorder="1" applyAlignment="1">
      <alignment horizontal="center"/>
    </xf>
    <xf numFmtId="41" fontId="5" fillId="0" borderId="0" xfId="21" applyNumberFormat="1" applyFont="1" applyFill="1" applyBorder="1" applyAlignment="1">
      <alignment horizontal="center"/>
    </xf>
    <xf numFmtId="41" fontId="6" fillId="0" borderId="3" xfId="21" applyNumberFormat="1" applyFont="1" applyFill="1" applyBorder="1" applyAlignment="1">
      <alignment horizontal="center"/>
    </xf>
    <xf numFmtId="0" fontId="6" fillId="0" borderId="95" xfId="4" applyFont="1" applyBorder="1"/>
    <xf numFmtId="43" fontId="5" fillId="0" borderId="3" xfId="4" applyNumberFormat="1" applyFont="1" applyBorder="1" applyAlignment="1">
      <alignment horizontal="center"/>
    </xf>
    <xf numFmtId="41" fontId="6" fillId="0" borderId="3" xfId="21" applyNumberFormat="1" applyFont="1" applyBorder="1" applyAlignment="1">
      <alignment horizontal="center"/>
    </xf>
    <xf numFmtId="41" fontId="6" fillId="0" borderId="3" xfId="21" applyNumberFormat="1" applyFont="1" applyFill="1" applyBorder="1"/>
    <xf numFmtId="166" fontId="6" fillId="0" borderId="3" xfId="22" applyNumberFormat="1" applyFont="1" applyFill="1" applyBorder="1"/>
    <xf numFmtId="0" fontId="6" fillId="0" borderId="95" xfId="4" applyFont="1" applyBorder="1" applyAlignment="1">
      <alignment horizontal="center"/>
    </xf>
    <xf numFmtId="0" fontId="5" fillId="0" borderId="0" xfId="37037" applyFont="1" applyAlignment="1">
      <alignment horizontal="center"/>
    </xf>
    <xf numFmtId="0" fontId="5" fillId="0" borderId="0" xfId="37037" applyFont="1"/>
    <xf numFmtId="0" fontId="27" fillId="0" borderId="0" xfId="0" applyFont="1" applyAlignment="1">
      <alignment horizontal="center" vertical="center"/>
    </xf>
    <xf numFmtId="6" fontId="6" fillId="0" borderId="0" xfId="4" applyNumberFormat="1" applyFont="1"/>
    <xf numFmtId="0" fontId="5" fillId="0" borderId="0" xfId="37925" applyFont="1"/>
    <xf numFmtId="10" fontId="6" fillId="0" borderId="0" xfId="3853" applyNumberFormat="1" applyFont="1"/>
    <xf numFmtId="165" fontId="6" fillId="0" borderId="0" xfId="2" applyNumberFormat="1" applyFont="1" applyFill="1" applyBorder="1"/>
    <xf numFmtId="0" fontId="6" fillId="0" borderId="0" xfId="4" applyFont="1" applyAlignment="1">
      <alignment horizontal="center" vertical="center"/>
    </xf>
    <xf numFmtId="0" fontId="6" fillId="0" borderId="0" xfId="4" applyFont="1" applyAlignment="1">
      <alignment vertical="center"/>
    </xf>
    <xf numFmtId="0" fontId="6" fillId="0" borderId="0" xfId="4" applyFont="1" applyAlignment="1">
      <alignment horizontal="centerContinuous" vertical="center"/>
    </xf>
    <xf numFmtId="166" fontId="6" fillId="0" borderId="0" xfId="2408" applyNumberFormat="1" applyFont="1" applyAlignment="1">
      <alignment horizontal="centerContinuous" vertical="center"/>
    </xf>
    <xf numFmtId="0" fontId="6" fillId="0" borderId="0" xfId="2408" applyNumberFormat="1" applyFont="1" applyAlignment="1">
      <alignment horizontal="centerContinuous" vertical="center"/>
    </xf>
    <xf numFmtId="166" fontId="6" fillId="0" borderId="0" xfId="2408" applyNumberFormat="1" applyFont="1" applyAlignment="1">
      <alignment vertical="center"/>
    </xf>
    <xf numFmtId="0" fontId="6" fillId="0" borderId="0" xfId="2408" applyNumberFormat="1" applyFont="1" applyAlignment="1">
      <alignment vertical="center"/>
    </xf>
    <xf numFmtId="0" fontId="6" fillId="0" borderId="86" xfId="4" applyFont="1" applyBorder="1" applyAlignment="1">
      <alignment horizontal="center" vertical="center"/>
    </xf>
    <xf numFmtId="0" fontId="6" fillId="0" borderId="4" xfId="4" quotePrefix="1" applyFont="1" applyBorder="1" applyAlignment="1">
      <alignment horizontal="center" vertical="center"/>
    </xf>
    <xf numFmtId="0" fontId="6" fillId="0" borderId="86" xfId="4" applyFont="1" applyBorder="1" applyAlignment="1">
      <alignment horizontal="centerContinuous" vertical="center"/>
    </xf>
    <xf numFmtId="0" fontId="5" fillId="0" borderId="0" xfId="4" applyFont="1" applyAlignment="1">
      <alignment horizontal="center" vertical="center"/>
    </xf>
    <xf numFmtId="0" fontId="6" fillId="0" borderId="86" xfId="4" applyFont="1" applyBorder="1" applyAlignment="1">
      <alignment horizontal="left" vertical="center"/>
    </xf>
    <xf numFmtId="0" fontId="6" fillId="0" borderId="4" xfId="4" applyFont="1" applyBorder="1" applyAlignment="1">
      <alignment horizontal="center" vertical="center"/>
    </xf>
    <xf numFmtId="17" fontId="5" fillId="0" borderId="86" xfId="4" applyNumberFormat="1" applyFont="1" applyBorder="1" applyAlignment="1">
      <alignment horizontal="left" vertical="center"/>
    </xf>
    <xf numFmtId="165" fontId="5" fillId="0" borderId="4" xfId="21" applyNumberFormat="1" applyFont="1" applyBorder="1" applyAlignment="1">
      <alignment vertical="center"/>
    </xf>
    <xf numFmtId="0" fontId="5" fillId="0" borderId="86" xfId="4" applyFont="1" applyBorder="1" applyAlignment="1">
      <alignment horizontal="centerContinuous" vertical="center"/>
    </xf>
    <xf numFmtId="0" fontId="8" fillId="0" borderId="0" xfId="4" applyFont="1" applyAlignment="1">
      <alignment vertical="center"/>
    </xf>
    <xf numFmtId="166" fontId="5" fillId="0" borderId="4" xfId="4" applyNumberFormat="1" applyFont="1" applyBorder="1" applyAlignment="1">
      <alignment vertical="center"/>
    </xf>
    <xf numFmtId="0" fontId="157" fillId="0" borderId="86" xfId="4" applyFont="1" applyBorder="1" applyAlignment="1">
      <alignment horizontal="centerContinuous" vertical="center"/>
    </xf>
    <xf numFmtId="166" fontId="5" fillId="0" borderId="4" xfId="2408" applyNumberFormat="1" applyFont="1" applyBorder="1" applyAlignment="1">
      <alignment horizontal="center" vertical="center"/>
    </xf>
    <xf numFmtId="0" fontId="6" fillId="0" borderId="86" xfId="4" applyFont="1" applyBorder="1" applyAlignment="1">
      <alignment vertical="center"/>
    </xf>
    <xf numFmtId="0" fontId="6" fillId="0" borderId="4" xfId="4" applyFont="1" applyBorder="1" applyAlignment="1">
      <alignment vertical="center"/>
    </xf>
    <xf numFmtId="165" fontId="6" fillId="0" borderId="4" xfId="21" applyNumberFormat="1" applyFont="1" applyBorder="1" applyAlignment="1">
      <alignment vertical="center"/>
    </xf>
    <xf numFmtId="0" fontId="5" fillId="0" borderId="86" xfId="4" applyFont="1" applyBorder="1" applyAlignment="1">
      <alignment vertical="center"/>
    </xf>
    <xf numFmtId="37" fontId="6" fillId="0" borderId="0" xfId="4" applyNumberFormat="1" applyFont="1" applyAlignment="1">
      <alignment vertical="center"/>
    </xf>
    <xf numFmtId="0" fontId="11" fillId="0" borderId="0" xfId="4" applyFont="1" applyAlignment="1">
      <alignment horizontal="center" vertical="center"/>
    </xf>
    <xf numFmtId="0" fontId="5" fillId="0" borderId="0" xfId="4" applyFont="1" applyAlignment="1">
      <alignment vertical="center"/>
    </xf>
    <xf numFmtId="37" fontId="6" fillId="0" borderId="0" xfId="2408" applyNumberFormat="1" applyFont="1" applyAlignment="1">
      <alignment vertical="center"/>
    </xf>
    <xf numFmtId="0" fontId="27" fillId="0" borderId="0" xfId="0" applyFont="1" applyAlignment="1">
      <alignment vertical="center"/>
    </xf>
    <xf numFmtId="0" fontId="29" fillId="0" borderId="0" xfId="0" applyFont="1" applyAlignment="1">
      <alignment vertical="center"/>
    </xf>
    <xf numFmtId="168" fontId="6" fillId="0" borderId="0" xfId="4" applyNumberFormat="1" applyFont="1" applyAlignment="1">
      <alignment vertical="center"/>
    </xf>
    <xf numFmtId="165" fontId="5" fillId="0" borderId="4" xfId="2" applyNumberFormat="1" applyFont="1" applyBorder="1" applyAlignment="1">
      <alignment vertical="center"/>
    </xf>
    <xf numFmtId="166" fontId="5" fillId="0" borderId="4" xfId="1" applyNumberFormat="1" applyFont="1" applyBorder="1" applyAlignment="1">
      <alignment vertical="center"/>
    </xf>
    <xf numFmtId="166" fontId="6" fillId="0" borderId="4" xfId="4" applyNumberFormat="1" applyFont="1" applyBorder="1" applyAlignment="1">
      <alignment vertical="center"/>
    </xf>
    <xf numFmtId="165" fontId="6" fillId="0" borderId="4" xfId="2" applyNumberFormat="1" applyFont="1" applyBorder="1" applyAlignment="1">
      <alignment vertical="center"/>
    </xf>
    <xf numFmtId="166" fontId="5" fillId="0" borderId="0" xfId="4" applyNumberFormat="1" applyFont="1" applyAlignment="1">
      <alignment vertical="center"/>
    </xf>
    <xf numFmtId="168" fontId="5" fillId="0" borderId="0" xfId="4" applyNumberFormat="1" applyFont="1" applyAlignment="1">
      <alignment vertical="center"/>
    </xf>
    <xf numFmtId="168" fontId="6" fillId="0" borderId="0" xfId="2408" applyNumberFormat="1" applyFont="1" applyAlignment="1">
      <alignment vertical="center"/>
    </xf>
    <xf numFmtId="166" fontId="6" fillId="0" borderId="86" xfId="4" applyNumberFormat="1" applyFont="1" applyBorder="1" applyAlignment="1">
      <alignment vertical="center"/>
    </xf>
    <xf numFmtId="166" fontId="5" fillId="0" borderId="86" xfId="4" applyNumberFormat="1" applyFont="1" applyBorder="1" applyAlignment="1">
      <alignment vertical="center"/>
    </xf>
    <xf numFmtId="168" fontId="6" fillId="0" borderId="86" xfId="4" applyNumberFormat="1" applyFont="1" applyBorder="1" applyAlignment="1">
      <alignment vertical="center"/>
    </xf>
    <xf numFmtId="165" fontId="6" fillId="0" borderId="4" xfId="2" applyNumberFormat="1" applyFont="1" applyFill="1" applyBorder="1" applyAlignment="1">
      <alignment vertical="center"/>
    </xf>
    <xf numFmtId="0" fontId="6" fillId="0" borderId="0" xfId="2408" applyNumberFormat="1" applyFont="1" applyFill="1" applyAlignment="1">
      <alignment horizontal="centerContinuous" vertical="center"/>
    </xf>
    <xf numFmtId="0" fontId="6" fillId="0" borderId="0" xfId="2408" applyNumberFormat="1" applyFont="1" applyFill="1" applyAlignment="1">
      <alignment vertical="center"/>
    </xf>
    <xf numFmtId="44" fontId="3" fillId="0" borderId="0" xfId="2" applyFont="1" applyAlignment="1">
      <alignment vertical="center"/>
    </xf>
    <xf numFmtId="166" fontId="6" fillId="0" borderId="0" xfId="4" applyNumberFormat="1" applyFont="1" applyAlignment="1">
      <alignment vertical="center"/>
    </xf>
    <xf numFmtId="0" fontId="6" fillId="0" borderId="86" xfId="4" applyFont="1" applyBorder="1" applyAlignment="1">
      <alignment horizontal="right" vertical="center"/>
    </xf>
    <xf numFmtId="3" fontId="5" fillId="0" borderId="86" xfId="4" applyNumberFormat="1" applyFont="1" applyBorder="1" applyAlignment="1">
      <alignment horizontal="centerContinuous" vertical="center"/>
    </xf>
    <xf numFmtId="0" fontId="5" fillId="0" borderId="86" xfId="4" applyFont="1" applyBorder="1" applyAlignment="1">
      <alignment horizontal="center" vertical="center"/>
    </xf>
    <xf numFmtId="37" fontId="5" fillId="0" borderId="0" xfId="4" applyNumberFormat="1" applyFont="1" applyAlignment="1">
      <alignment vertical="center"/>
    </xf>
    <xf numFmtId="3" fontId="5" fillId="0" borderId="86" xfId="4" applyNumberFormat="1" applyFont="1" applyBorder="1" applyAlignment="1">
      <alignment vertical="center"/>
    </xf>
    <xf numFmtId="0" fontId="5" fillId="0" borderId="0" xfId="4" quotePrefix="1" applyFont="1" applyAlignment="1">
      <alignment horizontal="left" vertical="center"/>
    </xf>
    <xf numFmtId="165" fontId="5" fillId="0" borderId="0" xfId="4" applyNumberFormat="1" applyFont="1" applyAlignment="1">
      <alignment vertical="center"/>
    </xf>
    <xf numFmtId="43" fontId="5" fillId="0" borderId="0" xfId="1" applyFont="1" applyAlignment="1">
      <alignment vertical="center"/>
    </xf>
    <xf numFmtId="166" fontId="5" fillId="0" borderId="0" xfId="1" applyNumberFormat="1" applyFont="1" applyAlignment="1">
      <alignment vertical="center"/>
    </xf>
    <xf numFmtId="166" fontId="5" fillId="0" borderId="0" xfId="2408" applyNumberFormat="1" applyFont="1" applyAlignment="1">
      <alignment horizontal="centerContinuous" vertical="center"/>
    </xf>
    <xf numFmtId="0" fontId="6" fillId="0" borderId="86" xfId="4" quotePrefix="1" applyFont="1" applyBorder="1" applyAlignment="1">
      <alignment horizontal="center" vertical="center"/>
    </xf>
    <xf numFmtId="166" fontId="6" fillId="0" borderId="86" xfId="2408" applyNumberFormat="1" applyFont="1" applyFill="1" applyBorder="1" applyAlignment="1">
      <alignment horizontal="center" vertical="center"/>
    </xf>
    <xf numFmtId="166" fontId="6" fillId="0" borderId="86" xfId="2408" applyNumberFormat="1" applyFont="1" applyBorder="1" applyAlignment="1">
      <alignment horizontal="center" vertical="center"/>
    </xf>
    <xf numFmtId="166" fontId="6" fillId="0" borderId="3" xfId="2408" applyNumberFormat="1" applyFont="1" applyBorder="1" applyAlignment="1">
      <alignment horizontal="center" vertical="center"/>
    </xf>
    <xf numFmtId="0" fontId="5" fillId="0" borderId="3" xfId="4" applyFont="1" applyBorder="1" applyAlignment="1">
      <alignment horizontal="center" vertical="center"/>
    </xf>
    <xf numFmtId="0" fontId="6" fillId="0" borderId="3" xfId="4" applyFont="1" applyBorder="1" applyAlignment="1">
      <alignment horizontal="center" vertical="center"/>
    </xf>
    <xf numFmtId="166" fontId="6" fillId="0" borderId="4" xfId="2408" applyNumberFormat="1" applyFont="1" applyFill="1" applyBorder="1" applyAlignment="1">
      <alignment horizontal="center" vertical="center"/>
    </xf>
    <xf numFmtId="166" fontId="6" fillId="0" borderId="0" xfId="2408" applyNumberFormat="1" applyFont="1" applyAlignment="1">
      <alignment horizontal="center" vertical="center"/>
    </xf>
    <xf numFmtId="0" fontId="5" fillId="0" borderId="4" xfId="4" applyFont="1" applyBorder="1" applyAlignment="1">
      <alignment vertical="center"/>
    </xf>
    <xf numFmtId="169" fontId="5" fillId="0" borderId="86" xfId="4" applyNumberFormat="1" applyFont="1" applyBorder="1" applyAlignment="1">
      <alignment horizontal="center" vertical="center"/>
    </xf>
    <xf numFmtId="165" fontId="5" fillId="0" borderId="86" xfId="2" applyNumberFormat="1" applyFont="1" applyFill="1" applyBorder="1" applyAlignment="1">
      <alignment vertical="center"/>
    </xf>
    <xf numFmtId="165" fontId="5" fillId="0" borderId="86" xfId="2" applyNumberFormat="1" applyFont="1" applyBorder="1" applyAlignment="1">
      <alignment vertical="center"/>
    </xf>
    <xf numFmtId="166" fontId="5" fillId="0" borderId="86" xfId="1" applyNumberFormat="1" applyFont="1" applyFill="1" applyBorder="1" applyAlignment="1">
      <alignment vertical="center"/>
    </xf>
    <xf numFmtId="166" fontId="5" fillId="0" borderId="86" xfId="1" applyNumberFormat="1" applyFont="1" applyBorder="1" applyAlignment="1">
      <alignment vertical="center"/>
    </xf>
    <xf numFmtId="166" fontId="5" fillId="0" borderId="4" xfId="2408" applyNumberFormat="1" applyFont="1" applyBorder="1" applyAlignment="1">
      <alignment vertical="center"/>
    </xf>
    <xf numFmtId="166" fontId="5" fillId="0" borderId="86" xfId="2408" applyNumberFormat="1" applyFont="1" applyFill="1" applyBorder="1" applyAlignment="1">
      <alignment vertical="center"/>
    </xf>
    <xf numFmtId="166" fontId="5" fillId="0" borderId="86" xfId="2408" applyNumberFormat="1" applyFont="1" applyBorder="1" applyAlignment="1">
      <alignment vertical="center"/>
    </xf>
    <xf numFmtId="166" fontId="5" fillId="0" borderId="0" xfId="2408" applyNumberFormat="1" applyFont="1" applyBorder="1" applyAlignment="1">
      <alignment vertical="center"/>
    </xf>
    <xf numFmtId="165" fontId="27" fillId="0" borderId="86" xfId="2" applyNumberFormat="1" applyFont="1" applyFill="1" applyBorder="1" applyAlignment="1">
      <alignment vertical="center"/>
    </xf>
    <xf numFmtId="165" fontId="5" fillId="0" borderId="4" xfId="2" applyNumberFormat="1" applyFont="1" applyFill="1" applyBorder="1" applyAlignment="1">
      <alignment vertical="center"/>
    </xf>
    <xf numFmtId="166" fontId="27" fillId="0" borderId="86" xfId="1453" applyNumberFormat="1" applyFont="1" applyFill="1" applyBorder="1" applyAlignment="1">
      <alignment vertical="center"/>
    </xf>
    <xf numFmtId="166" fontId="5" fillId="0" borderId="4" xfId="2408" applyNumberFormat="1" applyFont="1" applyFill="1" applyBorder="1" applyAlignment="1">
      <alignment vertical="center"/>
    </xf>
    <xf numFmtId="166" fontId="5" fillId="0" borderId="0" xfId="2408" applyNumberFormat="1" applyFont="1" applyFill="1" applyBorder="1" applyAlignment="1">
      <alignment vertical="center"/>
    </xf>
    <xf numFmtId="166" fontId="5" fillId="0" borderId="0" xfId="2408" applyNumberFormat="1" applyFont="1" applyAlignment="1">
      <alignment vertical="center"/>
    </xf>
    <xf numFmtId="169" fontId="5" fillId="0" borderId="86" xfId="4" applyNumberFormat="1" applyFont="1" applyBorder="1" applyAlignment="1">
      <alignment horizontal="center"/>
    </xf>
    <xf numFmtId="0" fontId="5" fillId="0" borderId="86" xfId="4" applyFont="1" applyBorder="1" applyAlignment="1">
      <alignment horizontal="center"/>
    </xf>
    <xf numFmtId="0" fontId="5" fillId="0" borderId="86" xfId="4" quotePrefix="1" applyFont="1" applyBorder="1" applyAlignment="1">
      <alignment horizontal="left"/>
    </xf>
    <xf numFmtId="0" fontId="9" fillId="0" borderId="0" xfId="4" applyFont="1" applyAlignment="1">
      <alignment vertical="center"/>
    </xf>
    <xf numFmtId="0" fontId="6" fillId="0" borderId="4" xfId="4" applyFont="1" applyBorder="1" applyAlignment="1">
      <alignment horizontal="centerContinuous" vertical="center"/>
    </xf>
    <xf numFmtId="0" fontId="6" fillId="0" borderId="3" xfId="4" applyFont="1" applyBorder="1" applyAlignment="1">
      <alignment horizontal="left" vertical="center"/>
    </xf>
    <xf numFmtId="3" fontId="6" fillId="0" borderId="86" xfId="4" applyNumberFormat="1" applyFont="1" applyBorder="1" applyAlignment="1">
      <alignment horizontal="right" vertical="center"/>
    </xf>
    <xf numFmtId="3" fontId="6" fillId="0" borderId="4" xfId="4" applyNumberFormat="1" applyFont="1" applyBorder="1" applyAlignment="1">
      <alignment vertical="center"/>
    </xf>
    <xf numFmtId="17" fontId="5" fillId="0" borderId="3" xfId="4" applyNumberFormat="1" applyFont="1" applyBorder="1" applyAlignment="1">
      <alignment horizontal="left" vertical="center"/>
    </xf>
    <xf numFmtId="165" fontId="5" fillId="0" borderId="86" xfId="21" applyNumberFormat="1" applyFont="1" applyFill="1" applyBorder="1" applyAlignment="1">
      <alignment vertical="center"/>
    </xf>
    <xf numFmtId="15" fontId="5" fillId="0" borderId="3" xfId="4" applyNumberFormat="1" applyFont="1" applyBorder="1" applyAlignment="1">
      <alignment vertical="center"/>
    </xf>
    <xf numFmtId="0" fontId="6" fillId="0" borderId="3" xfId="4" applyFont="1" applyBorder="1" applyAlignment="1">
      <alignment vertical="center"/>
    </xf>
    <xf numFmtId="165" fontId="6" fillId="0" borderId="86" xfId="21" applyNumberFormat="1" applyFont="1" applyBorder="1" applyAlignment="1">
      <alignment vertical="center"/>
    </xf>
    <xf numFmtId="3" fontId="5" fillId="0" borderId="4" xfId="4" applyNumberFormat="1" applyFont="1" applyBorder="1" applyAlignment="1">
      <alignment horizontal="center" vertical="center"/>
    </xf>
    <xf numFmtId="0" fontId="5" fillId="0" borderId="0" xfId="4" applyFont="1" applyAlignment="1">
      <alignment horizontal="right" vertical="center"/>
    </xf>
    <xf numFmtId="3" fontId="6" fillId="0" borderId="86" xfId="4" applyNumberFormat="1" applyFont="1" applyBorder="1" applyAlignment="1">
      <alignment vertical="center"/>
    </xf>
    <xf numFmtId="165" fontId="6" fillId="0" borderId="86" xfId="21" applyNumberFormat="1" applyFont="1" applyFill="1" applyBorder="1" applyAlignment="1">
      <alignment vertical="center"/>
    </xf>
    <xf numFmtId="3" fontId="5" fillId="0" borderId="86" xfId="4" applyNumberFormat="1" applyFont="1" applyBorder="1" applyAlignment="1">
      <alignment horizontal="center" vertical="center"/>
    </xf>
    <xf numFmtId="166" fontId="5" fillId="0" borderId="86" xfId="2408" applyNumberFormat="1" applyFont="1" applyBorder="1" applyAlignment="1">
      <alignment horizontal="center" vertical="center"/>
    </xf>
    <xf numFmtId="165" fontId="5" fillId="0" borderId="4" xfId="21" applyNumberFormat="1" applyFont="1" applyFill="1" applyBorder="1" applyAlignment="1">
      <alignment vertical="center"/>
    </xf>
    <xf numFmtId="44" fontId="0" fillId="0" borderId="0" xfId="2" applyFont="1" applyAlignment="1">
      <alignment vertical="center"/>
    </xf>
    <xf numFmtId="37" fontId="5" fillId="0" borderId="86" xfId="4" applyNumberFormat="1" applyFont="1" applyBorder="1" applyAlignment="1">
      <alignment vertical="center"/>
    </xf>
    <xf numFmtId="0" fontId="6" fillId="0" borderId="86" xfId="4" quotePrefix="1" applyFont="1" applyBorder="1" applyAlignment="1">
      <alignment vertical="center"/>
    </xf>
    <xf numFmtId="166" fontId="6" fillId="0" borderId="4" xfId="2408" applyNumberFormat="1" applyFont="1" applyBorder="1" applyAlignment="1">
      <alignment horizontal="center" vertical="center"/>
    </xf>
    <xf numFmtId="166" fontId="6" fillId="0" borderId="0" xfId="2408" applyNumberFormat="1" applyFont="1" applyBorder="1" applyAlignment="1">
      <alignment horizontal="center" vertical="center"/>
    </xf>
    <xf numFmtId="0" fontId="5" fillId="0" borderId="3" xfId="4" applyFont="1" applyBorder="1" applyAlignment="1">
      <alignment vertical="center"/>
    </xf>
    <xf numFmtId="0" fontId="5" fillId="0" borderId="0" xfId="0" applyFont="1" applyAlignment="1">
      <alignment vertical="center"/>
    </xf>
    <xf numFmtId="170" fontId="5" fillId="0" borderId="4" xfId="4" applyNumberFormat="1" applyFont="1" applyBorder="1" applyAlignment="1">
      <alignment vertical="center"/>
    </xf>
    <xf numFmtId="169" fontId="5" fillId="0" borderId="86" xfId="4" applyNumberFormat="1" applyFont="1" applyBorder="1" applyAlignment="1">
      <alignment vertical="center"/>
    </xf>
    <xf numFmtId="170" fontId="5" fillId="0" borderId="0" xfId="2408" applyNumberFormat="1" applyFont="1" applyAlignment="1">
      <alignment vertical="center"/>
    </xf>
    <xf numFmtId="171" fontId="5" fillId="0" borderId="0" xfId="4" applyNumberFormat="1" applyFont="1" applyAlignment="1">
      <alignment horizontal="left" vertical="center"/>
    </xf>
    <xf numFmtId="41" fontId="5" fillId="0" borderId="0" xfId="4" applyNumberFormat="1" applyFont="1" applyAlignment="1">
      <alignment vertical="center"/>
    </xf>
    <xf numFmtId="165" fontId="5" fillId="0" borderId="86" xfId="21" applyNumberFormat="1" applyFont="1" applyBorder="1" applyAlignment="1">
      <alignment vertical="center"/>
    </xf>
    <xf numFmtId="0" fontId="0" fillId="0" borderId="0" xfId="0" applyAlignment="1">
      <alignment vertical="center"/>
    </xf>
    <xf numFmtId="0" fontId="6" fillId="0" borderId="0" xfId="4" applyFont="1" applyAlignment="1">
      <alignment horizontal="left" vertical="center"/>
    </xf>
    <xf numFmtId="3" fontId="6" fillId="0" borderId="0" xfId="4" applyNumberFormat="1" applyFont="1" applyAlignment="1">
      <alignment horizontal="right" vertical="center"/>
    </xf>
    <xf numFmtId="3" fontId="6" fillId="0" borderId="0" xfId="4" applyNumberFormat="1" applyFont="1" applyAlignment="1">
      <alignment vertical="center"/>
    </xf>
    <xf numFmtId="17" fontId="8" fillId="0" borderId="0" xfId="4" applyNumberFormat="1" applyFont="1" applyAlignment="1">
      <alignment horizontal="left" vertical="center"/>
    </xf>
    <xf numFmtId="17" fontId="6" fillId="0" borderId="0" xfId="4" applyNumberFormat="1" applyFont="1" applyAlignment="1">
      <alignment horizontal="left" vertical="center"/>
    </xf>
    <xf numFmtId="165" fontId="8" fillId="0" borderId="0" xfId="21" applyNumberFormat="1" applyFont="1" applyFill="1" applyBorder="1" applyAlignment="1">
      <alignment vertical="center"/>
    </xf>
    <xf numFmtId="3" fontId="6" fillId="0" borderId="0" xfId="4" applyNumberFormat="1" applyFont="1" applyAlignment="1">
      <alignment horizontal="centerContinuous" vertical="center"/>
    </xf>
    <xf numFmtId="15" fontId="6" fillId="0" borderId="0" xfId="4" applyNumberFormat="1" applyFont="1" applyAlignment="1">
      <alignment vertical="center"/>
    </xf>
    <xf numFmtId="166" fontId="8" fillId="0" borderId="0" xfId="22" applyNumberFormat="1" applyFont="1" applyFill="1" applyBorder="1" applyAlignment="1">
      <alignment vertical="center"/>
    </xf>
    <xf numFmtId="165" fontId="6" fillId="0" borderId="0" xfId="21" applyNumberFormat="1" applyFont="1" applyFill="1" applyBorder="1" applyAlignment="1">
      <alignment vertical="center"/>
    </xf>
    <xf numFmtId="165" fontId="6" fillId="0" borderId="86" xfId="2" applyNumberFormat="1" applyFont="1" applyBorder="1" applyAlignment="1">
      <alignment vertical="center"/>
    </xf>
    <xf numFmtId="49" fontId="5" fillId="0" borderId="0" xfId="0" applyNumberFormat="1" applyFont="1" applyAlignment="1">
      <alignment vertical="center"/>
    </xf>
    <xf numFmtId="0" fontId="6" fillId="0" borderId="0" xfId="0" applyFont="1" applyAlignment="1">
      <alignment horizontal="centerContinuous" vertical="center"/>
    </xf>
    <xf numFmtId="0" fontId="6" fillId="0" borderId="0" xfId="0" applyFont="1" applyAlignment="1">
      <alignment vertical="center"/>
    </xf>
    <xf numFmtId="0" fontId="5" fillId="0" borderId="0" xfId="0" quotePrefix="1" applyFont="1" applyAlignment="1">
      <alignment horizontal="centerContinuous" vertical="center"/>
    </xf>
    <xf numFmtId="49" fontId="5" fillId="0" borderId="0" xfId="0" applyNumberFormat="1" applyFont="1" applyAlignment="1">
      <alignment horizontal="centerContinuous" vertical="center"/>
    </xf>
    <xf numFmtId="0" fontId="5" fillId="0" borderId="0" xfId="0" applyFont="1" applyAlignment="1">
      <alignment horizontal="centerContinuous" vertical="center"/>
    </xf>
    <xf numFmtId="166" fontId="5" fillId="0" borderId="0" xfId="1" quotePrefix="1" applyNumberFormat="1" applyFont="1" applyBorder="1" applyAlignment="1">
      <alignment horizontal="centerContinuous" vertical="center"/>
    </xf>
    <xf numFmtId="49" fontId="6" fillId="0" borderId="105" xfId="0" applyNumberFormat="1" applyFont="1" applyBorder="1" applyAlignment="1">
      <alignment vertical="center"/>
    </xf>
    <xf numFmtId="0" fontId="6" fillId="0" borderId="106" xfId="0" applyFont="1" applyBorder="1" applyAlignment="1">
      <alignment vertical="center"/>
    </xf>
    <xf numFmtId="0" fontId="6" fillId="0" borderId="6" xfId="0" quotePrefix="1" applyFont="1" applyBorder="1" applyAlignment="1">
      <alignment horizontal="center" vertical="center"/>
    </xf>
    <xf numFmtId="166" fontId="6" fillId="0" borderId="6" xfId="1" quotePrefix="1" applyNumberFormat="1" applyFont="1" applyBorder="1" applyAlignment="1">
      <alignment horizontal="center" vertical="center"/>
    </xf>
    <xf numFmtId="0" fontId="6" fillId="0" borderId="107" xfId="0" applyFont="1" applyBorder="1" applyAlignment="1">
      <alignment vertical="center"/>
    </xf>
    <xf numFmtId="0" fontId="5" fillId="0" borderId="0" xfId="0" applyFont="1" applyAlignment="1">
      <alignment horizontal="center" vertical="center"/>
    </xf>
    <xf numFmtId="49" fontId="6" fillId="0" borderId="108" xfId="0" applyNumberFormat="1" applyFont="1" applyBorder="1" applyAlignment="1">
      <alignment horizontal="center" vertical="center"/>
    </xf>
    <xf numFmtId="0" fontId="6" fillId="0" borderId="86" xfId="0" applyFont="1" applyBorder="1" applyAlignment="1">
      <alignment horizontal="center" vertical="center"/>
    </xf>
    <xf numFmtId="0" fontId="5" fillId="0" borderId="8" xfId="0" applyFont="1" applyBorder="1" applyAlignment="1">
      <alignment horizontal="center" vertical="center"/>
    </xf>
    <xf numFmtId="49" fontId="5" fillId="0" borderId="108" xfId="0" applyNumberFormat="1" applyFont="1" applyBorder="1" applyAlignment="1">
      <alignment vertical="center"/>
    </xf>
    <xf numFmtId="0" fontId="19" fillId="0" borderId="0" xfId="0" applyFont="1" applyAlignment="1">
      <alignment vertical="center"/>
    </xf>
    <xf numFmtId="38" fontId="6" fillId="0" borderId="86" xfId="1" applyNumberFormat="1" applyFont="1" applyBorder="1" applyAlignment="1">
      <alignment vertical="center"/>
    </xf>
    <xf numFmtId="38" fontId="6" fillId="0" borderId="8" xfId="1" applyNumberFormat="1" applyFont="1" applyBorder="1" applyAlignment="1">
      <alignment vertical="center"/>
    </xf>
    <xf numFmtId="0" fontId="5" fillId="0" borderId="108" xfId="0" applyFont="1" applyBorder="1" applyAlignment="1">
      <alignment horizontal="center" vertical="center"/>
    </xf>
    <xf numFmtId="38" fontId="5" fillId="0" borderId="8" xfId="1" applyNumberFormat="1" applyFont="1" applyBorder="1" applyAlignment="1">
      <alignment horizontal="center" vertical="center"/>
    </xf>
    <xf numFmtId="166" fontId="5" fillId="0" borderId="0" xfId="1" applyNumberFormat="1" applyFont="1" applyFill="1" applyBorder="1" applyAlignment="1">
      <alignment vertical="center"/>
    </xf>
    <xf numFmtId="165" fontId="5" fillId="0" borderId="49" xfId="2" applyNumberFormat="1" applyFont="1" applyFill="1" applyBorder="1" applyAlignment="1">
      <alignment vertical="center"/>
    </xf>
    <xf numFmtId="38" fontId="5" fillId="0" borderId="104" xfId="1" applyNumberFormat="1" applyFont="1" applyBorder="1" applyAlignment="1">
      <alignment horizontal="center" vertical="center"/>
    </xf>
    <xf numFmtId="49" fontId="5" fillId="0" borderId="108" xfId="0" applyNumberFormat="1" applyFont="1" applyBorder="1" applyAlignment="1">
      <alignment horizontal="center" vertical="center"/>
    </xf>
    <xf numFmtId="172" fontId="5" fillId="0" borderId="86" xfId="1" applyNumberFormat="1" applyFont="1" applyFill="1" applyBorder="1" applyAlignment="1">
      <alignment vertical="center"/>
    </xf>
    <xf numFmtId="172" fontId="5" fillId="0" borderId="0" xfId="1" applyNumberFormat="1" applyFont="1" applyFill="1" applyBorder="1" applyAlignment="1">
      <alignment vertical="center"/>
    </xf>
    <xf numFmtId="0" fontId="20" fillId="0" borderId="0" xfId="0" applyFont="1" applyAlignment="1">
      <alignment vertical="center"/>
    </xf>
    <xf numFmtId="165" fontId="6" fillId="0" borderId="48" xfId="2" applyNumberFormat="1" applyFont="1" applyFill="1" applyBorder="1" applyAlignment="1">
      <alignment vertical="center"/>
    </xf>
    <xf numFmtId="49" fontId="5" fillId="0" borderId="109" xfId="0" applyNumberFormat="1" applyFont="1" applyBorder="1" applyAlignment="1">
      <alignment horizontal="center" vertical="center"/>
    </xf>
    <xf numFmtId="0" fontId="5" fillId="0" borderId="9" xfId="0" applyFont="1" applyBorder="1" applyAlignment="1">
      <alignment vertical="center"/>
    </xf>
    <xf numFmtId="172" fontId="5" fillId="0" borderId="49" xfId="0" applyNumberFormat="1" applyFont="1" applyBorder="1" applyAlignment="1">
      <alignment vertical="center"/>
    </xf>
    <xf numFmtId="172" fontId="5" fillId="0" borderId="49" xfId="1" applyNumberFormat="1" applyFont="1" applyFill="1" applyBorder="1" applyAlignment="1">
      <alignment vertical="center"/>
    </xf>
    <xf numFmtId="0" fontId="5" fillId="0" borderId="104" xfId="0" applyFont="1" applyBorder="1" applyAlignment="1">
      <alignment vertical="center"/>
    </xf>
    <xf numFmtId="49" fontId="5" fillId="0" borderId="7" xfId="0" applyNumberFormat="1" applyFont="1" applyBorder="1" applyAlignment="1">
      <alignment horizontal="center" vertical="center"/>
    </xf>
    <xf numFmtId="172" fontId="5" fillId="0" borderId="0" xfId="0" applyNumberFormat="1" applyFont="1" applyAlignment="1">
      <alignment vertical="center"/>
    </xf>
    <xf numFmtId="0" fontId="5" fillId="0" borderId="8" xfId="0" applyFont="1" applyBorder="1" applyAlignment="1">
      <alignment vertical="center"/>
    </xf>
    <xf numFmtId="49" fontId="5" fillId="0" borderId="50" xfId="0" applyNumberFormat="1" applyFont="1" applyBorder="1" applyAlignment="1">
      <alignment horizontal="center" vertical="center"/>
    </xf>
    <xf numFmtId="166" fontId="5" fillId="0" borderId="9" xfId="1" applyNumberFormat="1" applyFont="1" applyBorder="1" applyAlignment="1">
      <alignment vertical="center"/>
    </xf>
    <xf numFmtId="49" fontId="5" fillId="0" borderId="0" xfId="0" applyNumberFormat="1" applyFont="1" applyAlignment="1">
      <alignment horizontal="center" vertical="center"/>
    </xf>
    <xf numFmtId="165" fontId="6" fillId="0" borderId="86" xfId="2" applyNumberFormat="1" applyFont="1" applyFill="1" applyBorder="1" applyAlignment="1">
      <alignment vertical="center"/>
    </xf>
    <xf numFmtId="0" fontId="5" fillId="0" borderId="7" xfId="0" applyFont="1" applyBorder="1" applyAlignment="1">
      <alignment horizontal="center" vertical="center"/>
    </xf>
    <xf numFmtId="49" fontId="13" fillId="0" borderId="7" xfId="0" applyNumberFormat="1" applyFont="1" applyBorder="1"/>
    <xf numFmtId="49" fontId="5" fillId="0" borderId="7" xfId="0" applyNumberFormat="1" applyFont="1" applyBorder="1" applyAlignment="1">
      <alignment horizontal="center"/>
    </xf>
    <xf numFmtId="0" fontId="6" fillId="0" borderId="7" xfId="0" applyFont="1" applyBorder="1" applyAlignment="1">
      <alignment horizontal="left"/>
    </xf>
    <xf numFmtId="0" fontId="6" fillId="0" borderId="7" xfId="1604" applyFont="1" applyBorder="1" applyAlignment="1">
      <alignment horizontal="left"/>
    </xf>
    <xf numFmtId="0" fontId="11" fillId="0" borderId="7" xfId="1604" applyFont="1" applyBorder="1" applyAlignment="1">
      <alignment horizontal="center"/>
    </xf>
    <xf numFmtId="0" fontId="5" fillId="0" borderId="8" xfId="0" applyFont="1" applyBorder="1"/>
    <xf numFmtId="37" fontId="5" fillId="0" borderId="0" xfId="0" applyNumberFormat="1" applyFont="1" applyAlignment="1">
      <alignment vertical="center"/>
    </xf>
    <xf numFmtId="37" fontId="5" fillId="0" borderId="9" xfId="0" applyNumberFormat="1" applyFont="1" applyBorder="1" applyAlignment="1">
      <alignment vertical="center"/>
    </xf>
    <xf numFmtId="37" fontId="6" fillId="0" borderId="0" xfId="0" applyNumberFormat="1" applyFont="1" applyAlignment="1">
      <alignment horizontal="center" vertical="center"/>
    </xf>
    <xf numFmtId="37" fontId="6" fillId="0" borderId="105" xfId="0" applyNumberFormat="1" applyFont="1" applyBorder="1" applyAlignment="1">
      <alignment horizontal="center" vertical="center"/>
    </xf>
    <xf numFmtId="37" fontId="6" fillId="0" borderId="106" xfId="0" applyNumberFormat="1" applyFont="1" applyBorder="1" applyAlignment="1">
      <alignment vertical="center"/>
    </xf>
    <xf numFmtId="37" fontId="6" fillId="0" borderId="6" xfId="0" quotePrefix="1" applyNumberFormat="1" applyFont="1" applyBorder="1" applyAlignment="1">
      <alignment horizontal="center" vertical="center"/>
    </xf>
    <xf numFmtId="37" fontId="6" fillId="0" borderId="106" xfId="0" quotePrefix="1" applyNumberFormat="1" applyFont="1" applyBorder="1" applyAlignment="1">
      <alignment horizontal="center" vertical="center"/>
    </xf>
    <xf numFmtId="37" fontId="6" fillId="0" borderId="107" xfId="0" quotePrefix="1" applyNumberFormat="1" applyFont="1" applyBorder="1" applyAlignment="1">
      <alignment horizontal="center" vertical="center"/>
    </xf>
    <xf numFmtId="37" fontId="5" fillId="0" borderId="0" xfId="0" applyNumberFormat="1" applyFont="1" applyAlignment="1">
      <alignment horizontal="center" vertical="center"/>
    </xf>
    <xf numFmtId="37" fontId="6" fillId="0" borderId="108" xfId="0" applyNumberFormat="1" applyFont="1" applyBorder="1" applyAlignment="1">
      <alignment horizontal="center" vertical="center"/>
    </xf>
    <xf numFmtId="37" fontId="6" fillId="0" borderId="0" xfId="0" applyNumberFormat="1" applyFont="1" applyAlignment="1">
      <alignment vertical="center"/>
    </xf>
    <xf numFmtId="37" fontId="6" fillId="0" borderId="86" xfId="12" applyNumberFormat="1" applyFont="1" applyBorder="1" applyAlignment="1">
      <alignment horizontal="center" vertical="center"/>
    </xf>
    <xf numFmtId="37" fontId="6" fillId="0" borderId="8" xfId="0" quotePrefix="1" applyNumberFormat="1" applyFont="1" applyBorder="1" applyAlignment="1">
      <alignment horizontal="center" vertical="center"/>
    </xf>
    <xf numFmtId="37" fontId="6" fillId="0" borderId="109" xfId="0" applyNumberFormat="1" applyFont="1" applyBorder="1" applyAlignment="1">
      <alignment horizontal="center" vertical="center"/>
    </xf>
    <xf numFmtId="37" fontId="6" fillId="0" borderId="9" xfId="0" applyNumberFormat="1" applyFont="1" applyBorder="1" applyAlignment="1">
      <alignment horizontal="center" vertical="center"/>
    </xf>
    <xf numFmtId="37" fontId="6" fillId="0" borderId="49" xfId="12" applyNumberFormat="1" applyFont="1" applyBorder="1" applyAlignment="1">
      <alignment horizontal="center" vertical="center"/>
    </xf>
    <xf numFmtId="37" fontId="6" fillId="0" borderId="104" xfId="0" applyNumberFormat="1" applyFont="1" applyBorder="1" applyAlignment="1">
      <alignment horizontal="center" vertical="center"/>
    </xf>
    <xf numFmtId="37" fontId="5" fillId="0" borderId="108" xfId="0" applyNumberFormat="1" applyFont="1" applyBorder="1" applyAlignment="1">
      <alignment horizontal="center" vertical="center"/>
    </xf>
    <xf numFmtId="37" fontId="19" fillId="0" borderId="0" xfId="0" applyNumberFormat="1" applyFont="1" applyAlignment="1">
      <alignment vertical="center"/>
    </xf>
    <xf numFmtId="37" fontId="5" fillId="0" borderId="86" xfId="12" applyNumberFormat="1" applyFont="1" applyBorder="1" applyAlignment="1">
      <alignment horizontal="center" vertical="center"/>
    </xf>
    <xf numFmtId="37" fontId="5" fillId="0" borderId="8" xfId="12" applyNumberFormat="1" applyFont="1" applyBorder="1" applyAlignment="1">
      <alignment horizontal="center" vertical="center"/>
    </xf>
    <xf numFmtId="37" fontId="5" fillId="0" borderId="0" xfId="0" applyNumberFormat="1" applyFont="1" applyAlignment="1">
      <alignment horizontal="left" vertical="center"/>
    </xf>
    <xf numFmtId="39" fontId="5" fillId="0" borderId="0" xfId="0" applyNumberFormat="1" applyFont="1" applyAlignment="1">
      <alignment vertical="center"/>
    </xf>
    <xf numFmtId="43" fontId="5" fillId="0" borderId="0" xfId="1" applyFont="1" applyFill="1" applyAlignment="1">
      <alignment vertical="center"/>
    </xf>
    <xf numFmtId="173" fontId="5" fillId="0" borderId="108" xfId="0" applyNumberFormat="1" applyFont="1" applyBorder="1" applyAlignment="1">
      <alignment horizontal="center" vertical="center"/>
    </xf>
    <xf numFmtId="43" fontId="5" fillId="0" borderId="0" xfId="1" applyFont="1" applyBorder="1" applyAlignment="1">
      <alignment vertical="center"/>
    </xf>
    <xf numFmtId="37" fontId="5" fillId="0" borderId="86" xfId="0" applyNumberFormat="1" applyFont="1" applyBorder="1" applyAlignment="1">
      <alignment vertical="center"/>
    </xf>
    <xf numFmtId="37" fontId="5" fillId="0" borderId="8" xfId="0" applyNumberFormat="1" applyFont="1" applyBorder="1" applyAlignment="1">
      <alignment vertical="center"/>
    </xf>
    <xf numFmtId="165" fontId="6" fillId="0" borderId="48" xfId="2" applyNumberFormat="1" applyFont="1" applyBorder="1" applyAlignment="1">
      <alignment vertical="center"/>
    </xf>
    <xf numFmtId="37" fontId="5" fillId="0" borderId="8" xfId="0" applyNumberFormat="1" applyFont="1" applyBorder="1" applyAlignment="1">
      <alignment horizontal="center" vertical="center"/>
    </xf>
    <xf numFmtId="37" fontId="5" fillId="0" borderId="109" xfId="0" applyNumberFormat="1" applyFont="1" applyBorder="1" applyAlignment="1">
      <alignment vertical="center"/>
    </xf>
    <xf numFmtId="37" fontId="5" fillId="0" borderId="49" xfId="1" applyNumberFormat="1" applyFont="1" applyBorder="1" applyAlignment="1">
      <alignment vertical="center"/>
    </xf>
    <xf numFmtId="0" fontId="6" fillId="0" borderId="96" xfId="0" applyFont="1" applyBorder="1" applyAlignment="1">
      <alignment horizontal="center" vertical="center"/>
    </xf>
    <xf numFmtId="37" fontId="5" fillId="0" borderId="104" xfId="0" applyNumberFormat="1" applyFont="1" applyBorder="1" applyAlignment="1">
      <alignment vertical="center"/>
    </xf>
    <xf numFmtId="37" fontId="5" fillId="0" borderId="7" xfId="0" applyNumberFormat="1" applyFont="1" applyBorder="1" applyAlignment="1">
      <alignment vertical="center"/>
    </xf>
    <xf numFmtId="37" fontId="5" fillId="0" borderId="0" xfId="1" applyNumberFormat="1" applyFont="1" applyBorder="1" applyAlignment="1">
      <alignment vertical="center"/>
    </xf>
    <xf numFmtId="37" fontId="5" fillId="0" borderId="0" xfId="1" applyNumberFormat="1" applyFont="1" applyFill="1" applyBorder="1" applyAlignment="1">
      <alignment vertical="center"/>
    </xf>
    <xf numFmtId="37" fontId="13" fillId="0" borderId="7" xfId="0" applyNumberFormat="1" applyFont="1" applyBorder="1" applyAlignment="1">
      <alignment horizontal="left" vertical="center"/>
    </xf>
    <xf numFmtId="165" fontId="6" fillId="0" borderId="1" xfId="2" applyNumberFormat="1" applyFont="1" applyBorder="1" applyAlignment="1">
      <alignment vertical="center"/>
    </xf>
    <xf numFmtId="165" fontId="6" fillId="0" borderId="0" xfId="2" applyNumberFormat="1" applyFont="1" applyBorder="1" applyAlignment="1">
      <alignment vertical="center"/>
    </xf>
    <xf numFmtId="37" fontId="5" fillId="0" borderId="50" xfId="0" applyNumberFormat="1" applyFont="1" applyBorder="1" applyAlignment="1">
      <alignment vertical="center"/>
    </xf>
    <xf numFmtId="37" fontId="5" fillId="0" borderId="9" xfId="0" applyNumberFormat="1" applyFont="1" applyBorder="1" applyAlignment="1">
      <alignment horizontal="left" vertical="center"/>
    </xf>
    <xf numFmtId="173" fontId="5" fillId="0" borderId="0" xfId="0" applyNumberFormat="1" applyFont="1" applyAlignment="1">
      <alignment vertical="center"/>
    </xf>
    <xf numFmtId="37" fontId="11" fillId="0" borderId="0" xfId="0" applyNumberFormat="1" applyFont="1" applyAlignment="1">
      <alignment horizontal="center" vertical="center"/>
    </xf>
    <xf numFmtId="37" fontId="6" fillId="0" borderId="0" xfId="56" applyNumberFormat="1" applyFont="1" applyAlignment="1" applyProtection="1">
      <alignment horizontal="center" vertical="center"/>
      <protection locked="0"/>
    </xf>
    <xf numFmtId="37" fontId="6" fillId="0" borderId="0" xfId="56" applyNumberFormat="1" applyFont="1" applyAlignment="1">
      <alignment vertical="center"/>
    </xf>
    <xf numFmtId="165" fontId="6" fillId="0" borderId="1" xfId="2" applyNumberFormat="1" applyFont="1" applyFill="1" applyBorder="1"/>
    <xf numFmtId="15" fontId="5" fillId="0" borderId="86" xfId="4" quotePrefix="1" applyNumberFormat="1" applyFont="1" applyBorder="1" applyAlignment="1">
      <alignment horizontal="left" vertical="center"/>
    </xf>
    <xf numFmtId="10" fontId="5" fillId="0" borderId="0" xfId="3853" applyNumberFormat="1" applyFont="1" applyAlignment="1">
      <alignment horizontal="center" vertical="center"/>
    </xf>
    <xf numFmtId="6" fontId="6" fillId="0" borderId="0" xfId="4" quotePrefix="1" applyNumberFormat="1" applyFont="1" applyAlignment="1">
      <alignment horizontal="centerContinuous" vertical="center"/>
    </xf>
    <xf numFmtId="210" fontId="5" fillId="0" borderId="0" xfId="4" applyNumberFormat="1" applyFont="1" applyAlignment="1">
      <alignment horizontal="center" vertical="center"/>
    </xf>
    <xf numFmtId="1" fontId="5" fillId="0" borderId="0" xfId="4" applyNumberFormat="1" applyFont="1" applyAlignment="1">
      <alignment vertical="center"/>
    </xf>
    <xf numFmtId="166" fontId="5" fillId="0" borderId="86" xfId="4" applyNumberFormat="1" applyFont="1" applyBorder="1" applyAlignment="1">
      <alignment horizontal="center" vertical="center"/>
    </xf>
    <xf numFmtId="166" fontId="6" fillId="0" borderId="0" xfId="2408" applyNumberFormat="1" applyFont="1" applyBorder="1" applyAlignment="1">
      <alignment vertical="center"/>
    </xf>
    <xf numFmtId="174" fontId="5" fillId="0" borderId="0" xfId="4" applyNumberFormat="1" applyFont="1" applyAlignment="1">
      <alignment vertical="center"/>
    </xf>
    <xf numFmtId="166" fontId="27" fillId="0" borderId="86" xfId="1" applyNumberFormat="1" applyFont="1" applyBorder="1" applyAlignment="1">
      <alignment vertical="center"/>
    </xf>
    <xf numFmtId="166" fontId="5" fillId="0" borderId="0" xfId="2408" applyNumberFormat="1" applyFont="1" applyAlignment="1">
      <alignment horizontal="center" vertical="center"/>
    </xf>
    <xf numFmtId="0" fontId="5" fillId="0" borderId="0" xfId="4" quotePrefix="1" applyFont="1" applyAlignment="1">
      <alignment horizontal="center" vertical="center"/>
    </xf>
    <xf numFmtId="5" fontId="5" fillId="0" borderId="0" xfId="4" applyNumberFormat="1" applyFont="1" applyAlignment="1" applyProtection="1">
      <alignment vertical="center"/>
      <protection locked="0"/>
    </xf>
    <xf numFmtId="0" fontId="158" fillId="0" borderId="0" xfId="4" applyFont="1" applyAlignment="1">
      <alignment horizontal="center" vertical="center"/>
    </xf>
    <xf numFmtId="165" fontId="5" fillId="3" borderId="0" xfId="2" applyNumberFormat="1" applyFont="1" applyFill="1" applyAlignment="1">
      <alignment vertical="center"/>
    </xf>
    <xf numFmtId="166" fontId="5" fillId="3" borderId="0" xfId="1" applyNumberFormat="1" applyFont="1" applyFill="1" applyBorder="1" applyAlignment="1" applyProtection="1">
      <alignment vertical="center"/>
      <protection locked="0"/>
    </xf>
    <xf numFmtId="165" fontId="5" fillId="0" borderId="0" xfId="2" applyNumberFormat="1" applyFont="1" applyFill="1" applyAlignment="1">
      <alignment horizontal="center" vertical="center"/>
    </xf>
    <xf numFmtId="165" fontId="5" fillId="0" borderId="0" xfId="21" applyNumberFormat="1" applyFont="1" applyAlignment="1">
      <alignment horizontal="center" vertical="center"/>
    </xf>
    <xf numFmtId="165" fontId="5" fillId="0" borderId="1" xfId="21" applyNumberFormat="1" applyFont="1" applyBorder="1" applyAlignment="1">
      <alignment vertical="center"/>
    </xf>
    <xf numFmtId="165" fontId="5" fillId="0" borderId="0" xfId="21" applyNumberFormat="1" applyFont="1" applyBorder="1" applyAlignment="1">
      <alignment vertical="center"/>
    </xf>
    <xf numFmtId="0" fontId="9" fillId="0" borderId="0" xfId="4" applyFont="1" applyAlignment="1">
      <alignment horizontal="center" vertical="center"/>
    </xf>
    <xf numFmtId="165" fontId="5" fillId="0" borderId="0" xfId="21" applyNumberFormat="1" applyFont="1" applyBorder="1" applyAlignment="1" applyProtection="1">
      <alignment vertical="center"/>
      <protection locked="0"/>
    </xf>
    <xf numFmtId="5" fontId="6" fillId="0" borderId="0" xfId="4" applyNumberFormat="1" applyFont="1" applyAlignment="1" applyProtection="1">
      <alignment horizontal="center" vertical="center"/>
      <protection locked="0"/>
    </xf>
    <xf numFmtId="165" fontId="5" fillId="3" borderId="0" xfId="21" applyNumberFormat="1" applyFont="1" applyFill="1" applyAlignment="1" applyProtection="1">
      <alignment vertical="center"/>
      <protection locked="0"/>
    </xf>
    <xf numFmtId="5" fontId="5" fillId="0" borderId="0" xfId="4" applyNumberFormat="1" applyFont="1" applyAlignment="1">
      <alignment horizontal="center" vertical="center"/>
    </xf>
    <xf numFmtId="5" fontId="5" fillId="0" borderId="0" xfId="4" applyNumberFormat="1" applyFont="1" applyAlignment="1" applyProtection="1">
      <alignment horizontal="center" vertical="center"/>
      <protection locked="0"/>
    </xf>
    <xf numFmtId="10" fontId="5" fillId="0" borderId="0" xfId="4" applyNumberFormat="1" applyFont="1" applyAlignment="1" applyProtection="1">
      <alignment vertical="center"/>
      <protection locked="0"/>
    </xf>
    <xf numFmtId="10" fontId="5" fillId="0" borderId="0" xfId="4" applyNumberFormat="1" applyFont="1" applyAlignment="1" applyProtection="1">
      <alignment horizontal="center" vertical="center"/>
      <protection locked="0"/>
    </xf>
    <xf numFmtId="165" fontId="5" fillId="0" borderId="0" xfId="21" applyNumberFormat="1" applyFont="1" applyBorder="1" applyAlignment="1" applyProtection="1">
      <alignment horizontal="right" vertical="center"/>
      <protection locked="0"/>
    </xf>
    <xf numFmtId="165" fontId="5" fillId="0" borderId="1" xfId="21" applyNumberFormat="1" applyFont="1" applyBorder="1" applyAlignment="1" applyProtection="1">
      <alignment horizontal="right" vertical="center"/>
      <protection locked="0"/>
    </xf>
    <xf numFmtId="166" fontId="5" fillId="0" borderId="0" xfId="2408" applyNumberFormat="1" applyFont="1" applyBorder="1" applyAlignment="1" applyProtection="1">
      <alignment vertical="center"/>
      <protection locked="0"/>
    </xf>
    <xf numFmtId="166" fontId="5" fillId="0" borderId="0" xfId="2408" applyNumberFormat="1" applyFont="1" applyAlignment="1" applyProtection="1">
      <alignment vertical="center"/>
      <protection locked="0"/>
    </xf>
    <xf numFmtId="0" fontId="10" fillId="0" borderId="0" xfId="4" applyFont="1" applyAlignment="1">
      <alignment vertical="center"/>
    </xf>
    <xf numFmtId="165" fontId="5" fillId="2" borderId="0" xfId="21" applyNumberFormat="1" applyFont="1" applyFill="1" applyAlignment="1" applyProtection="1">
      <alignment vertical="center"/>
      <protection locked="0"/>
    </xf>
    <xf numFmtId="165" fontId="5" fillId="0" borderId="0" xfId="21" applyNumberFormat="1" applyFont="1" applyFill="1" applyBorder="1" applyAlignment="1" applyProtection="1">
      <alignment vertical="center"/>
      <protection locked="0"/>
    </xf>
    <xf numFmtId="166" fontId="5" fillId="2" borderId="0" xfId="2408" applyNumberFormat="1" applyFont="1" applyFill="1" applyBorder="1" applyAlignment="1" applyProtection="1">
      <alignment horizontal="right" vertical="center"/>
      <protection locked="0"/>
    </xf>
    <xf numFmtId="166" fontId="5" fillId="0" borderId="0" xfId="2408" applyNumberFormat="1" applyFont="1" applyFill="1" applyBorder="1" applyAlignment="1" applyProtection="1">
      <alignment vertical="center"/>
      <protection locked="0"/>
    </xf>
    <xf numFmtId="165" fontId="5" fillId="0" borderId="0" xfId="21" applyNumberFormat="1" applyFont="1" applyAlignment="1">
      <alignment horizontal="right" vertical="center"/>
    </xf>
    <xf numFmtId="10" fontId="5" fillId="0" borderId="0" xfId="3853" applyNumberFormat="1" applyFont="1" applyBorder="1" applyAlignment="1">
      <alignment vertical="center"/>
    </xf>
    <xf numFmtId="165" fontId="5" fillId="0" borderId="0" xfId="2" applyNumberFormat="1" applyFont="1" applyFill="1" applyAlignment="1" applyProtection="1">
      <alignment vertical="center"/>
      <protection locked="0"/>
    </xf>
    <xf numFmtId="165" fontId="5" fillId="0" borderId="0" xfId="2" applyNumberFormat="1" applyFont="1" applyBorder="1" applyAlignment="1">
      <alignment vertical="center"/>
    </xf>
    <xf numFmtId="0" fontId="5" fillId="0" borderId="0" xfId="2606" applyFont="1" applyAlignment="1">
      <alignment vertical="center"/>
    </xf>
    <xf numFmtId="0" fontId="11" fillId="0" borderId="0" xfId="4" quotePrefix="1" applyFont="1" applyAlignment="1">
      <alignment horizontal="center" vertical="center"/>
    </xf>
    <xf numFmtId="165" fontId="5" fillId="0" borderId="0" xfId="21" applyNumberFormat="1" applyFont="1" applyFill="1" applyAlignment="1" applyProtection="1">
      <alignment vertical="center"/>
      <protection locked="0"/>
    </xf>
    <xf numFmtId="5" fontId="157" fillId="0" borderId="0" xfId="4" applyNumberFormat="1" applyFont="1" applyAlignment="1">
      <alignment horizontal="center" vertical="center"/>
    </xf>
    <xf numFmtId="166" fontId="5" fillId="0" borderId="0" xfId="2408" applyNumberFormat="1" applyFont="1" applyFill="1" applyAlignment="1" applyProtection="1">
      <alignment vertical="center"/>
      <protection locked="0"/>
    </xf>
    <xf numFmtId="165" fontId="5" fillId="0" borderId="0" xfId="2" applyNumberFormat="1" applyFont="1" applyAlignment="1">
      <alignment vertical="center"/>
    </xf>
    <xf numFmtId="211" fontId="5" fillId="0" borderId="0" xfId="4" applyNumberFormat="1" applyFont="1" applyAlignment="1">
      <alignment vertical="center"/>
    </xf>
    <xf numFmtId="0" fontId="8" fillId="0" borderId="0" xfId="4" applyFont="1" applyAlignment="1">
      <alignment horizontal="center" vertical="center"/>
    </xf>
    <xf numFmtId="0" fontId="5" fillId="0" borderId="9" xfId="4" applyFont="1" applyBorder="1" applyAlignment="1">
      <alignment vertical="center"/>
    </xf>
    <xf numFmtId="0" fontId="5" fillId="0" borderId="9" xfId="4" applyFont="1" applyBorder="1" applyAlignment="1">
      <alignment horizontal="right" vertical="center"/>
    </xf>
    <xf numFmtId="5" fontId="5" fillId="0" borderId="0" xfId="4" applyNumberFormat="1" applyFont="1" applyAlignment="1" applyProtection="1">
      <alignment horizontal="right" vertical="center"/>
      <protection locked="0"/>
    </xf>
    <xf numFmtId="165" fontId="5" fillId="0" borderId="0" xfId="21" applyNumberFormat="1" applyFont="1" applyBorder="1" applyAlignment="1">
      <alignment horizontal="right" vertical="center"/>
    </xf>
    <xf numFmtId="0" fontId="5" fillId="0" borderId="0" xfId="6107" applyFont="1"/>
    <xf numFmtId="165" fontId="5" fillId="0" borderId="0" xfId="21" applyNumberFormat="1" applyFont="1" applyFill="1" applyProtection="1">
      <protection locked="0"/>
    </xf>
    <xf numFmtId="0" fontId="5" fillId="0" borderId="9" xfId="6107" applyFont="1" applyBorder="1"/>
    <xf numFmtId="0" fontId="6" fillId="0" borderId="9" xfId="4" applyFont="1" applyBorder="1" applyAlignment="1">
      <alignment horizontal="center" vertical="center"/>
    </xf>
    <xf numFmtId="0" fontId="5" fillId="0" borderId="9" xfId="4" applyFont="1" applyBorder="1" applyAlignment="1">
      <alignment horizontal="center" vertical="center"/>
    </xf>
    <xf numFmtId="166" fontId="6" fillId="0" borderId="0" xfId="2408" applyNumberFormat="1" applyFont="1" applyAlignment="1" applyProtection="1">
      <alignment vertical="center"/>
      <protection locked="0"/>
    </xf>
    <xf numFmtId="166" fontId="5" fillId="3" borderId="0" xfId="2408" applyNumberFormat="1" applyFont="1" applyFill="1" applyBorder="1" applyAlignment="1" applyProtection="1">
      <alignment vertical="center"/>
      <protection locked="0"/>
    </xf>
    <xf numFmtId="166" fontId="5" fillId="3" borderId="0" xfId="2408" applyNumberFormat="1" applyFont="1" applyFill="1" applyAlignment="1" applyProtection="1">
      <alignment vertical="center"/>
      <protection locked="0"/>
    </xf>
    <xf numFmtId="166" fontId="5" fillId="0" borderId="0" xfId="2408" applyNumberFormat="1" applyFont="1" applyAlignment="1" applyProtection="1">
      <alignment horizontal="right" vertical="center"/>
      <protection locked="0"/>
    </xf>
    <xf numFmtId="5" fontId="9" fillId="0" borderId="0" xfId="4" applyNumberFormat="1" applyFont="1" applyAlignment="1" applyProtection="1">
      <alignment horizontal="center" vertical="center"/>
      <protection locked="0"/>
    </xf>
    <xf numFmtId="5" fontId="5" fillId="0" borderId="0" xfId="0" applyNumberFormat="1" applyFont="1" applyAlignment="1">
      <alignment horizontal="center" vertical="center"/>
    </xf>
    <xf numFmtId="165" fontId="5" fillId="3" borderId="0" xfId="2" applyNumberFormat="1" applyFont="1" applyFill="1" applyAlignment="1" applyProtection="1">
      <alignment vertical="center"/>
      <protection locked="0"/>
    </xf>
    <xf numFmtId="5" fontId="5" fillId="0" borderId="0" xfId="0" applyNumberFormat="1" applyFont="1" applyAlignment="1" applyProtection="1">
      <alignment horizontal="center" vertical="center"/>
      <protection locked="0"/>
    </xf>
    <xf numFmtId="5" fontId="5" fillId="0" borderId="0" xfId="0" applyNumberFormat="1" applyFont="1" applyAlignment="1" applyProtection="1">
      <alignment vertical="center"/>
      <protection locked="0"/>
    </xf>
    <xf numFmtId="166" fontId="5" fillId="3" borderId="0" xfId="1" applyNumberFormat="1" applyFont="1" applyFill="1" applyAlignment="1" applyProtection="1">
      <alignment vertical="center"/>
      <protection locked="0"/>
    </xf>
    <xf numFmtId="166" fontId="5" fillId="0" borderId="0" xfId="1" applyNumberFormat="1" applyFont="1" applyAlignment="1" applyProtection="1">
      <alignment vertical="center"/>
      <protection locked="0"/>
    </xf>
    <xf numFmtId="166" fontId="5" fillId="0" borderId="0" xfId="1" applyNumberFormat="1" applyFont="1" applyFill="1" applyBorder="1" applyAlignment="1" applyProtection="1">
      <alignment vertical="center"/>
      <protection locked="0"/>
    </xf>
    <xf numFmtId="165" fontId="5" fillId="0" borderId="0" xfId="2" applyNumberFormat="1" applyFont="1" applyBorder="1" applyAlignment="1" applyProtection="1">
      <alignment vertical="center"/>
      <protection locked="0"/>
    </xf>
    <xf numFmtId="165" fontId="5" fillId="0" borderId="0" xfId="2" applyNumberFormat="1" applyFont="1" applyAlignment="1">
      <alignment horizontal="center" vertical="center"/>
    </xf>
    <xf numFmtId="10" fontId="5" fillId="0" borderId="0" xfId="3" applyNumberFormat="1" applyFont="1" applyBorder="1" applyAlignment="1" applyProtection="1">
      <alignment horizontal="center" vertical="center"/>
      <protection locked="0"/>
    </xf>
    <xf numFmtId="10" fontId="5" fillId="0" borderId="0" xfId="3" applyNumberFormat="1" applyFont="1" applyBorder="1" applyAlignment="1" applyProtection="1">
      <alignment vertical="center"/>
      <protection locked="0"/>
    </xf>
    <xf numFmtId="0" fontId="11" fillId="0" borderId="0" xfId="0" applyFont="1" applyAlignment="1">
      <alignment horizontal="center"/>
    </xf>
    <xf numFmtId="0" fontId="29" fillId="0" borderId="110" xfId="1962" applyFont="1" applyBorder="1" applyAlignment="1">
      <alignment horizontal="center"/>
    </xf>
    <xf numFmtId="0" fontId="5" fillId="0" borderId="7" xfId="37887" quotePrefix="1" applyNumberFormat="1" applyFont="1" applyFill="1" applyBorder="1" applyAlignment="1">
      <alignment vertical="center"/>
    </xf>
    <xf numFmtId="0" fontId="27" fillId="0" borderId="7" xfId="1962" applyFont="1" applyBorder="1"/>
    <xf numFmtId="0" fontId="29" fillId="0" borderId="7" xfId="1962" applyFont="1" applyBorder="1"/>
    <xf numFmtId="0" fontId="29" fillId="0" borderId="50" xfId="1962" applyFont="1" applyBorder="1"/>
    <xf numFmtId="0" fontId="29" fillId="0" borderId="4" xfId="1962" applyFont="1" applyBorder="1"/>
    <xf numFmtId="0" fontId="29" fillId="0" borderId="113" xfId="1962" applyFont="1" applyBorder="1"/>
    <xf numFmtId="0" fontId="5" fillId="0" borderId="0" xfId="0" quotePrefix="1" applyFont="1" applyAlignment="1">
      <alignment horizontal="center" vertical="center"/>
    </xf>
    <xf numFmtId="0" fontId="9" fillId="0" borderId="0" xfId="0" applyFont="1" applyAlignment="1">
      <alignment vertical="center"/>
    </xf>
    <xf numFmtId="165" fontId="5" fillId="0" borderId="1" xfId="2" applyNumberFormat="1" applyFont="1" applyFill="1" applyBorder="1" applyAlignment="1">
      <alignment vertical="center"/>
    </xf>
    <xf numFmtId="165" fontId="11" fillId="0" borderId="0" xfId="2" applyNumberFormat="1" applyFont="1" applyFill="1" applyAlignment="1">
      <alignment horizontal="center" vertical="center"/>
    </xf>
    <xf numFmtId="165" fontId="5" fillId="3" borderId="0" xfId="2" applyNumberFormat="1" applyFont="1" applyFill="1" applyBorder="1" applyAlignment="1">
      <alignment vertical="center"/>
    </xf>
    <xf numFmtId="166" fontId="6" fillId="0" borderId="0" xfId="1" applyNumberFormat="1" applyFont="1" applyBorder="1" applyAlignment="1">
      <alignment vertical="center"/>
    </xf>
    <xf numFmtId="166" fontId="6" fillId="0" borderId="0" xfId="1" applyNumberFormat="1" applyFont="1" applyAlignment="1">
      <alignment vertical="center"/>
    </xf>
    <xf numFmtId="166" fontId="11" fillId="0" borderId="0" xfId="0" applyNumberFormat="1" applyFont="1" applyAlignment="1">
      <alignment horizontal="center" vertical="center"/>
    </xf>
    <xf numFmtId="0" fontId="5" fillId="0" borderId="0" xfId="0" applyFont="1" applyAlignment="1">
      <alignment horizontal="left" vertical="center"/>
    </xf>
    <xf numFmtId="165" fontId="5" fillId="0" borderId="86" xfId="37039" applyNumberFormat="1" applyFont="1" applyBorder="1" applyAlignment="1">
      <alignment horizontal="center"/>
    </xf>
    <xf numFmtId="41" fontId="5" fillId="0" borderId="86" xfId="3857" applyFont="1" applyBorder="1" applyAlignment="1">
      <alignment horizontal="center"/>
    </xf>
    <xf numFmtId="165" fontId="5" fillId="0" borderId="86" xfId="37039" applyNumberFormat="1" applyFont="1" applyFill="1" applyBorder="1" applyAlignment="1">
      <alignment horizontal="center"/>
    </xf>
    <xf numFmtId="0" fontId="27" fillId="0" borderId="0" xfId="0" applyFont="1" applyAlignment="1">
      <alignment vertical="center" wrapText="1"/>
    </xf>
    <xf numFmtId="165" fontId="5" fillId="0" borderId="0" xfId="21" applyNumberFormat="1" applyFont="1" applyBorder="1" applyAlignment="1" applyProtection="1">
      <alignment horizontal="center" vertical="center"/>
      <protection locked="0"/>
    </xf>
    <xf numFmtId="166" fontId="5" fillId="0" borderId="0" xfId="2408" applyNumberFormat="1" applyFont="1" applyBorder="1" applyAlignment="1" applyProtection="1">
      <alignment horizontal="center" vertical="center"/>
      <protection locked="0"/>
    </xf>
    <xf numFmtId="165" fontId="5" fillId="3" borderId="0" xfId="21" applyNumberFormat="1" applyFont="1" applyFill="1" applyBorder="1" applyAlignment="1" applyProtection="1">
      <alignment vertical="center"/>
      <protection locked="0"/>
    </xf>
    <xf numFmtId="5" fontId="9" fillId="0" borderId="0" xfId="4" applyNumberFormat="1" applyFont="1" applyAlignment="1">
      <alignment horizontal="center" vertical="center"/>
    </xf>
    <xf numFmtId="165" fontId="5" fillId="3" borderId="0" xfId="2" applyNumberFormat="1" applyFont="1" applyFill="1" applyBorder="1" applyAlignment="1" applyProtection="1">
      <alignment vertical="center"/>
      <protection locked="0"/>
    </xf>
    <xf numFmtId="165" fontId="5" fillId="0" borderId="0" xfId="2" applyNumberFormat="1" applyFont="1" applyBorder="1" applyAlignment="1" applyProtection="1">
      <alignment horizontal="center" vertical="center"/>
      <protection locked="0"/>
    </xf>
    <xf numFmtId="166" fontId="5" fillId="0" borderId="0" xfId="2408" applyNumberFormat="1" applyFont="1" applyAlignment="1" applyProtection="1">
      <alignment horizontal="center" vertical="center"/>
      <protection locked="0"/>
    </xf>
    <xf numFmtId="165" fontId="5" fillId="0" borderId="0" xfId="2" applyNumberFormat="1" applyFont="1" applyBorder="1" applyAlignment="1" applyProtection="1">
      <alignment horizontal="right" vertical="center"/>
      <protection locked="0"/>
    </xf>
    <xf numFmtId="165" fontId="5" fillId="0" borderId="0" xfId="21" applyNumberFormat="1" applyFont="1" applyAlignment="1" applyProtection="1">
      <alignment horizontal="right" vertical="center"/>
      <protection locked="0"/>
    </xf>
    <xf numFmtId="166" fontId="5" fillId="0" borderId="0" xfId="2408" applyNumberFormat="1" applyFont="1" applyBorder="1" applyAlignment="1" applyProtection="1">
      <alignment horizontal="right" vertical="center"/>
      <protection locked="0"/>
    </xf>
    <xf numFmtId="0" fontId="5" fillId="0" borderId="0" xfId="0" applyFont="1" applyAlignment="1">
      <alignment vertical="center" wrapText="1"/>
    </xf>
    <xf numFmtId="0" fontId="10" fillId="0" borderId="0" xfId="4" applyFont="1" applyAlignment="1">
      <alignment horizontal="center" vertical="center"/>
    </xf>
    <xf numFmtId="0" fontId="5" fillId="0" borderId="0" xfId="21" applyNumberFormat="1" applyFont="1" applyAlignment="1">
      <alignment horizontal="center" vertical="center"/>
    </xf>
    <xf numFmtId="0" fontId="5" fillId="0" borderId="0" xfId="21" applyNumberFormat="1" applyFont="1" applyFill="1" applyAlignment="1">
      <alignment horizontal="center" vertical="center"/>
    </xf>
    <xf numFmtId="0" fontId="5" fillId="0" borderId="0" xfId="21" applyNumberFormat="1" applyFont="1" applyFill="1" applyBorder="1" applyAlignment="1">
      <alignment horizontal="center" vertical="center"/>
    </xf>
    <xf numFmtId="0" fontId="5" fillId="0" borderId="0" xfId="21" applyNumberFormat="1" applyFont="1" applyFill="1" applyAlignment="1">
      <alignment horizontal="center" vertical="center" wrapText="1"/>
    </xf>
    <xf numFmtId="165" fontId="6" fillId="0" borderId="0" xfId="21" applyNumberFormat="1" applyFont="1" applyBorder="1" applyAlignment="1">
      <alignment vertical="center"/>
    </xf>
    <xf numFmtId="165" fontId="9" fillId="0" borderId="0" xfId="21" applyNumberFormat="1" applyFont="1" applyAlignment="1">
      <alignment horizontal="left" vertical="center"/>
    </xf>
    <xf numFmtId="5" fontId="5" fillId="0" borderId="0" xfId="4" applyNumberFormat="1" applyFont="1" applyAlignment="1">
      <alignment vertical="center"/>
    </xf>
    <xf numFmtId="10" fontId="5" fillId="0" borderId="0" xfId="4" applyNumberFormat="1" applyFont="1" applyAlignment="1">
      <alignment vertical="center"/>
    </xf>
    <xf numFmtId="166" fontId="5" fillId="0" borderId="0" xfId="2408" applyNumberFormat="1" applyFont="1" applyBorder="1" applyAlignment="1">
      <alignment horizontal="center" vertical="center"/>
    </xf>
    <xf numFmtId="0" fontId="5" fillId="0" borderId="0" xfId="21" applyNumberFormat="1" applyFont="1" applyBorder="1" applyAlignment="1">
      <alignment horizontal="center" vertical="center"/>
    </xf>
    <xf numFmtId="166" fontId="5" fillId="0" borderId="0" xfId="2408" applyNumberFormat="1" applyFont="1" applyBorder="1" applyAlignment="1">
      <alignment horizontal="right" vertical="center"/>
    </xf>
    <xf numFmtId="5" fontId="5" fillId="0" borderId="0" xfId="4" applyNumberFormat="1" applyFont="1" applyAlignment="1">
      <alignment horizontal="right" vertical="center"/>
    </xf>
    <xf numFmtId="166" fontId="5" fillId="0" borderId="0" xfId="2408" applyNumberFormat="1" applyFont="1" applyAlignment="1">
      <alignment horizontal="right" vertical="center"/>
    </xf>
    <xf numFmtId="166" fontId="5" fillId="0" borderId="0" xfId="2408" applyNumberFormat="1" applyFont="1" applyAlignment="1" applyProtection="1">
      <alignment vertical="center"/>
    </xf>
    <xf numFmtId="166" fontId="5" fillId="0" borderId="0" xfId="2408" applyNumberFormat="1" applyFont="1" applyAlignment="1" applyProtection="1">
      <alignment horizontal="right" vertical="center"/>
    </xf>
    <xf numFmtId="10" fontId="5" fillId="0" borderId="0" xfId="3853" applyNumberFormat="1" applyFont="1" applyAlignment="1" applyProtection="1">
      <alignment horizontal="center" vertical="center"/>
    </xf>
    <xf numFmtId="165" fontId="5" fillId="0" borderId="1" xfId="21" applyNumberFormat="1" applyFont="1" applyBorder="1" applyAlignment="1" applyProtection="1">
      <alignment horizontal="right" vertical="center"/>
    </xf>
    <xf numFmtId="5" fontId="5" fillId="0" borderId="0" xfId="3853" applyNumberFormat="1" applyFont="1" applyAlignment="1" applyProtection="1">
      <alignment vertical="center"/>
    </xf>
    <xf numFmtId="5" fontId="5" fillId="0" borderId="0" xfId="3853" applyNumberFormat="1" applyFont="1" applyAlignment="1" applyProtection="1">
      <alignment horizontal="right" vertical="center"/>
    </xf>
    <xf numFmtId="10" fontId="5" fillId="0" borderId="0" xfId="3853" applyNumberFormat="1" applyFont="1" applyAlignment="1" applyProtection="1">
      <alignment vertical="center"/>
    </xf>
    <xf numFmtId="10" fontId="5" fillId="0" borderId="1" xfId="21" applyNumberFormat="1" applyFont="1" applyBorder="1" applyAlignment="1" applyProtection="1">
      <alignment horizontal="right" vertical="center"/>
    </xf>
    <xf numFmtId="165" fontId="5" fillId="0" borderId="0" xfId="21" applyNumberFormat="1" applyFont="1" applyBorder="1" applyAlignment="1">
      <alignment horizontal="center" vertical="center"/>
    </xf>
    <xf numFmtId="166" fontId="5" fillId="0" borderId="0" xfId="0" applyNumberFormat="1" applyFont="1" applyAlignment="1">
      <alignment horizontal="center" vertical="center"/>
    </xf>
    <xf numFmtId="15" fontId="5" fillId="0" borderId="0" xfId="0" applyNumberFormat="1" applyFont="1" applyAlignment="1">
      <alignment horizontal="center" vertical="center"/>
    </xf>
    <xf numFmtId="0" fontId="10" fillId="0" borderId="0" xfId="0" applyFont="1" applyAlignment="1">
      <alignment vertical="center"/>
    </xf>
    <xf numFmtId="0" fontId="5" fillId="0" borderId="0" xfId="2" applyNumberFormat="1" applyFont="1" applyAlignment="1">
      <alignment horizontal="center" vertical="center"/>
    </xf>
    <xf numFmtId="166" fontId="5" fillId="0" borderId="0" xfId="1" applyNumberFormat="1" applyFont="1" applyBorder="1" applyAlignment="1" applyProtection="1">
      <alignment vertical="center"/>
      <protection locked="0"/>
    </xf>
    <xf numFmtId="166" fontId="5" fillId="0" borderId="0" xfId="0" applyNumberFormat="1" applyFont="1" applyAlignment="1">
      <alignment vertical="center"/>
    </xf>
    <xf numFmtId="165" fontId="5" fillId="0" borderId="0" xfId="2" applyNumberFormat="1" applyFont="1" applyFill="1" applyBorder="1" applyAlignment="1" applyProtection="1">
      <alignment vertical="center"/>
      <protection locked="0"/>
    </xf>
    <xf numFmtId="0" fontId="6" fillId="0" borderId="0" xfId="0" applyFont="1" applyAlignment="1">
      <alignment horizontal="left" vertical="center"/>
    </xf>
    <xf numFmtId="165" fontId="5" fillId="0" borderId="0" xfId="2" applyNumberFormat="1" applyFont="1" applyBorder="1" applyAlignment="1">
      <alignment horizontal="right" vertical="center"/>
    </xf>
    <xf numFmtId="5" fontId="5" fillId="0" borderId="0" xfId="0" applyNumberFormat="1" applyFont="1" applyAlignment="1">
      <alignment horizontal="right" vertical="center"/>
    </xf>
    <xf numFmtId="165" fontId="5" fillId="2" borderId="0" xfId="2" applyNumberFormat="1" applyFont="1" applyFill="1" applyAlignment="1">
      <alignment horizontal="right" vertical="center"/>
    </xf>
    <xf numFmtId="166" fontId="5" fillId="111" borderId="0" xfId="1" applyNumberFormat="1" applyFont="1" applyFill="1" applyAlignment="1">
      <alignment horizontal="right" vertical="center"/>
    </xf>
    <xf numFmtId="166" fontId="5" fillId="2" borderId="0" xfId="1" applyNumberFormat="1" applyFont="1" applyFill="1" applyAlignment="1">
      <alignment horizontal="right" vertical="center"/>
    </xf>
    <xf numFmtId="0" fontId="5" fillId="0" borderId="0" xfId="2" applyNumberFormat="1" applyFont="1" applyFill="1" applyAlignment="1">
      <alignment horizontal="center" vertical="center"/>
    </xf>
    <xf numFmtId="165" fontId="5" fillId="0" borderId="0" xfId="2" applyNumberFormat="1" applyFont="1" applyFill="1" applyAlignment="1">
      <alignment vertical="center"/>
    </xf>
    <xf numFmtId="166" fontId="5" fillId="2" borderId="0" xfId="1" applyNumberFormat="1" applyFont="1" applyFill="1" applyAlignment="1">
      <alignment vertical="center"/>
    </xf>
    <xf numFmtId="10" fontId="5" fillId="0" borderId="1" xfId="2" applyNumberFormat="1" applyFont="1" applyBorder="1" applyAlignment="1">
      <alignment horizontal="right" vertical="center"/>
    </xf>
    <xf numFmtId="165" fontId="5" fillId="0" borderId="0" xfId="0" applyNumberFormat="1" applyFont="1" applyAlignment="1" applyProtection="1">
      <alignment horizontal="right" vertical="center"/>
      <protection locked="0"/>
    </xf>
    <xf numFmtId="0" fontId="11" fillId="0" borderId="0" xfId="0" applyFont="1" applyAlignment="1">
      <alignment horizontal="center" vertical="center"/>
    </xf>
    <xf numFmtId="165" fontId="5" fillId="0" borderId="1" xfId="2" applyNumberFormat="1" applyFont="1" applyFill="1" applyBorder="1" applyAlignment="1">
      <alignment horizontal="right" vertical="center"/>
    </xf>
    <xf numFmtId="0" fontId="6" fillId="0" borderId="0" xfId="2083" applyFont="1" applyAlignment="1">
      <alignment horizontal="left" vertical="center"/>
    </xf>
    <xf numFmtId="5"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157" fillId="0" borderId="0" xfId="0" applyFont="1" applyAlignment="1">
      <alignment horizontal="center" vertical="center" wrapText="1"/>
    </xf>
    <xf numFmtId="10" fontId="5" fillId="0" borderId="0" xfId="3" applyNumberFormat="1" applyFont="1" applyBorder="1" applyAlignment="1">
      <alignment horizontal="right" vertical="center"/>
    </xf>
    <xf numFmtId="166" fontId="5" fillId="0" borderId="0" xfId="1" applyNumberFormat="1" applyFont="1" applyFill="1" applyAlignment="1" applyProtection="1">
      <alignment vertical="center"/>
      <protection locked="0"/>
    </xf>
    <xf numFmtId="165" fontId="5" fillId="0" borderId="0" xfId="2" applyNumberFormat="1" applyFont="1" applyBorder="1" applyAlignment="1" applyProtection="1">
      <alignment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10" fontId="5" fillId="0" borderId="0" xfId="3" applyNumberFormat="1" applyFont="1" applyFill="1" applyAlignment="1">
      <alignment horizontal="right" vertical="center"/>
    </xf>
    <xf numFmtId="10" fontId="5" fillId="0" borderId="0" xfId="0" applyNumberFormat="1" applyFont="1" applyAlignment="1">
      <alignment horizontal="right" vertical="center"/>
    </xf>
    <xf numFmtId="10" fontId="5" fillId="0" borderId="0" xfId="3" applyNumberFormat="1" applyFont="1" applyAlignment="1">
      <alignment horizontal="right" vertical="center"/>
    </xf>
    <xf numFmtId="166" fontId="5" fillId="0" borderId="0" xfId="1" applyNumberFormat="1" applyFont="1" applyFill="1" applyAlignment="1">
      <alignment vertical="center"/>
    </xf>
    <xf numFmtId="10" fontId="5" fillId="0" borderId="0" xfId="0" applyNumberFormat="1" applyFont="1" applyAlignment="1">
      <alignment vertical="center"/>
    </xf>
    <xf numFmtId="0" fontId="13" fillId="0" borderId="0" xfId="0" applyFont="1" applyAlignment="1">
      <alignment vertical="center"/>
    </xf>
    <xf numFmtId="175" fontId="5" fillId="0" borderId="0" xfId="0" applyNumberFormat="1" applyFont="1" applyAlignment="1">
      <alignment horizontal="center" vertical="center" wrapText="1"/>
    </xf>
    <xf numFmtId="10" fontId="5" fillId="2" borderId="0" xfId="3" applyNumberFormat="1" applyFont="1" applyFill="1" applyAlignment="1">
      <alignment horizontal="right" vertical="center"/>
    </xf>
    <xf numFmtId="165" fontId="5" fillId="2" borderId="0" xfId="2" applyNumberFormat="1" applyFont="1" applyFill="1" applyAlignment="1">
      <alignment horizontal="center" vertical="center"/>
    </xf>
    <xf numFmtId="165" fontId="5" fillId="3" borderId="0" xfId="2" applyNumberFormat="1" applyFont="1" applyFill="1" applyAlignment="1">
      <alignment horizontal="center" vertical="center"/>
    </xf>
    <xf numFmtId="1" fontId="6" fillId="0" borderId="0" xfId="0" applyNumberFormat="1" applyFont="1" applyAlignment="1">
      <alignment horizontal="center" vertical="center"/>
    </xf>
    <xf numFmtId="10" fontId="5" fillId="0" borderId="0" xfId="3" applyNumberFormat="1" applyFont="1" applyAlignment="1">
      <alignment vertical="center"/>
    </xf>
    <xf numFmtId="0" fontId="13" fillId="0" borderId="0" xfId="0" applyFont="1" applyAlignment="1">
      <alignment horizontal="center" vertical="center"/>
    </xf>
    <xf numFmtId="167" fontId="5" fillId="0" borderId="0" xfId="3" applyNumberFormat="1" applyFont="1" applyAlignment="1">
      <alignment horizontal="right" vertical="center"/>
    </xf>
    <xf numFmtId="167" fontId="6" fillId="0" borderId="0" xfId="3" applyNumberFormat="1" applyFont="1" applyAlignment="1">
      <alignment vertical="center"/>
    </xf>
    <xf numFmtId="0" fontId="5" fillId="0" borderId="0" xfId="0" quotePrefix="1" applyFont="1" applyAlignment="1">
      <alignment vertical="center"/>
    </xf>
    <xf numFmtId="175" fontId="5" fillId="0" borderId="0" xfId="0" applyNumberFormat="1" applyFont="1" applyAlignment="1">
      <alignment horizontal="center" vertical="center"/>
    </xf>
    <xf numFmtId="175" fontId="6" fillId="0" borderId="0" xfId="0" applyNumberFormat="1" applyFont="1" applyAlignment="1">
      <alignment horizontal="center" vertical="center" wrapText="1"/>
    </xf>
    <xf numFmtId="175" fontId="6" fillId="0" borderId="0" xfId="0" applyNumberFormat="1" applyFont="1" applyAlignment="1">
      <alignment horizontal="center" vertical="center"/>
    </xf>
    <xf numFmtId="0" fontId="6" fillId="0" borderId="0" xfId="0" applyFont="1" applyAlignment="1">
      <alignment horizontal="center" vertical="center" wrapText="1"/>
    </xf>
    <xf numFmtId="165" fontId="5" fillId="0" borderId="0" xfId="2" applyNumberFormat="1" applyFont="1" applyFill="1" applyAlignment="1">
      <alignment horizontal="right" vertical="center"/>
    </xf>
    <xf numFmtId="167" fontId="5" fillId="0" borderId="0" xfId="3" applyNumberFormat="1" applyFont="1" applyFill="1" applyAlignment="1">
      <alignment horizontal="right" vertical="center"/>
    </xf>
    <xf numFmtId="9" fontId="5" fillId="0" borderId="0" xfId="3" applyFont="1" applyAlignment="1">
      <alignment horizontal="right" vertical="center"/>
    </xf>
    <xf numFmtId="167" fontId="5" fillId="0" borderId="0" xfId="3" applyNumberFormat="1" applyFont="1" applyBorder="1" applyAlignment="1">
      <alignment horizontal="right" vertical="center"/>
    </xf>
    <xf numFmtId="167" fontId="6" fillId="0" borderId="0" xfId="3" applyNumberFormat="1" applyFont="1" applyAlignment="1">
      <alignment horizontal="center" vertical="center"/>
    </xf>
    <xf numFmtId="167" fontId="6" fillId="0" borderId="0" xfId="0" applyNumberFormat="1" applyFont="1" applyAlignment="1">
      <alignment horizontal="right" vertical="center"/>
    </xf>
    <xf numFmtId="5" fontId="6" fillId="0" borderId="0" xfId="0" applyNumberFormat="1" applyFont="1" applyAlignment="1" applyProtection="1">
      <alignment horizontal="center" vertical="center"/>
      <protection locked="0"/>
    </xf>
    <xf numFmtId="0" fontId="6" fillId="0" borderId="0" xfId="0" applyFont="1" applyAlignment="1">
      <alignment horizontal="right" vertical="center"/>
    </xf>
    <xf numFmtId="5" fontId="5" fillId="0" borderId="0" xfId="0" applyNumberFormat="1" applyFont="1" applyAlignment="1" applyProtection="1">
      <alignment horizontal="right" vertical="center"/>
      <protection locked="0"/>
    </xf>
    <xf numFmtId="0" fontId="5" fillId="0" borderId="0" xfId="0" applyFont="1" applyAlignment="1">
      <alignment horizontal="right" vertical="center" wrapText="1"/>
    </xf>
    <xf numFmtId="10" fontId="5" fillId="0" borderId="0" xfId="3" quotePrefix="1" applyNumberFormat="1" applyFont="1" applyBorder="1" applyAlignment="1">
      <alignment horizontal="right"/>
    </xf>
    <xf numFmtId="0" fontId="6" fillId="0" borderId="110" xfId="1567" applyFont="1" applyBorder="1" applyAlignment="1">
      <alignment horizontal="center" wrapText="1"/>
    </xf>
    <xf numFmtId="168" fontId="5" fillId="0" borderId="86" xfId="4" applyNumberFormat="1" applyFont="1" applyBorder="1" applyAlignment="1">
      <alignment horizontal="center" vertical="center"/>
    </xf>
    <xf numFmtId="166" fontId="5" fillId="0" borderId="86" xfId="1" applyNumberFormat="1" applyFont="1" applyBorder="1" applyAlignment="1">
      <alignment horizontal="center" vertical="center"/>
    </xf>
    <xf numFmtId="165" fontId="5" fillId="0" borderId="0" xfId="1963" applyNumberFormat="1" applyFont="1" applyBorder="1" applyAlignment="1">
      <alignment horizontal="right"/>
    </xf>
    <xf numFmtId="166" fontId="5" fillId="0" borderId="0" xfId="1" applyNumberFormat="1" applyFont="1" applyFill="1"/>
    <xf numFmtId="0" fontId="6" fillId="0" borderId="117" xfId="4" applyFont="1" applyBorder="1" applyAlignment="1">
      <alignment horizontal="left" vertical="center"/>
    </xf>
    <xf numFmtId="0" fontId="6" fillId="0" borderId="117" xfId="4" applyFont="1" applyBorder="1" applyAlignment="1">
      <alignment horizontal="center" vertical="center"/>
    </xf>
    <xf numFmtId="165" fontId="5" fillId="0" borderId="86" xfId="21" applyNumberFormat="1" applyFont="1" applyBorder="1" applyAlignment="1">
      <alignment horizontal="center" vertical="center"/>
    </xf>
    <xf numFmtId="165" fontId="5" fillId="0" borderId="86" xfId="2" applyNumberFormat="1" applyFont="1" applyFill="1" applyBorder="1" applyAlignment="1">
      <alignment horizontal="center" vertical="center"/>
    </xf>
    <xf numFmtId="0" fontId="6" fillId="0" borderId="117" xfId="4" applyFont="1" applyBorder="1" applyAlignment="1">
      <alignment vertical="center"/>
    </xf>
    <xf numFmtId="165" fontId="5" fillId="0" borderId="86" xfId="21" applyNumberFormat="1" applyFont="1" applyFill="1" applyBorder="1" applyAlignment="1">
      <alignment horizontal="center" vertical="center"/>
    </xf>
    <xf numFmtId="0" fontId="29" fillId="0" borderId="0" xfId="4" applyFont="1" applyAlignment="1">
      <alignment vertical="center"/>
    </xf>
    <xf numFmtId="0" fontId="29" fillId="0" borderId="0" xfId="4" applyFont="1" applyAlignment="1">
      <alignment horizontal="centerContinuous" vertical="center"/>
    </xf>
    <xf numFmtId="165" fontId="6" fillId="0" borderId="86" xfId="21" applyNumberFormat="1" applyFont="1" applyFill="1" applyBorder="1" applyAlignment="1">
      <alignment horizontal="center" vertical="center"/>
    </xf>
    <xf numFmtId="165" fontId="5" fillId="3" borderId="1" xfId="2" applyNumberFormat="1" applyFont="1" applyFill="1" applyBorder="1" applyAlignment="1">
      <alignment vertical="center"/>
    </xf>
    <xf numFmtId="37" fontId="6" fillId="0" borderId="0" xfId="1604" applyNumberFormat="1" applyFont="1"/>
    <xf numFmtId="166" fontId="5" fillId="0" borderId="110" xfId="1" applyNumberFormat="1" applyFont="1" applyFill="1" applyBorder="1" applyAlignment="1">
      <alignment vertical="center"/>
    </xf>
    <xf numFmtId="0" fontId="6" fillId="0" borderId="105" xfId="4" applyFont="1" applyBorder="1" applyAlignment="1">
      <alignment horizontal="center"/>
    </xf>
    <xf numFmtId="0" fontId="6" fillId="0" borderId="116" xfId="4" applyFont="1" applyBorder="1" applyAlignment="1">
      <alignment horizontal="center"/>
    </xf>
    <xf numFmtId="0" fontId="6" fillId="0" borderId="110" xfId="4" applyFont="1" applyBorder="1" applyAlignment="1">
      <alignment horizontal="center"/>
    </xf>
    <xf numFmtId="10" fontId="5" fillId="0" borderId="86" xfId="3" applyNumberFormat="1" applyFont="1" applyFill="1" applyBorder="1" applyAlignment="1">
      <alignment horizontal="center" vertical="center"/>
    </xf>
    <xf numFmtId="166" fontId="5" fillId="0" borderId="0" xfId="1" applyNumberFormat="1" applyFont="1" applyBorder="1" applyAlignment="1">
      <alignment horizontal="right"/>
    </xf>
    <xf numFmtId="165" fontId="6" fillId="0" borderId="0" xfId="2" applyNumberFormat="1" applyFont="1" applyBorder="1"/>
    <xf numFmtId="10" fontId="5" fillId="0" borderId="0" xfId="2012" applyNumberFormat="1" applyFont="1" applyAlignment="1">
      <alignment horizontal="right"/>
    </xf>
    <xf numFmtId="183" fontId="5" fillId="0" borderId="0" xfId="2012" applyNumberFormat="1" applyFont="1"/>
    <xf numFmtId="166" fontId="5" fillId="0" borderId="0" xfId="2408" applyNumberFormat="1" applyFont="1" applyFill="1" applyBorder="1" applyAlignment="1" applyProtection="1">
      <alignment horizontal="right"/>
      <protection locked="0"/>
    </xf>
    <xf numFmtId="165" fontId="5" fillId="0" borderId="0" xfId="2039" applyNumberFormat="1" applyFont="1"/>
    <xf numFmtId="165" fontId="6" fillId="0" borderId="0" xfId="1963" applyNumberFormat="1" applyFont="1" applyBorder="1" applyAlignment="1">
      <alignment horizontal="right"/>
    </xf>
    <xf numFmtId="10" fontId="6" fillId="0" borderId="0" xfId="2012" quotePrefix="1" applyNumberFormat="1" applyFont="1" applyAlignment="1">
      <alignment horizontal="right"/>
    </xf>
    <xf numFmtId="10" fontId="13" fillId="0" borderId="0" xfId="2012" applyNumberFormat="1" applyFont="1" applyAlignment="1">
      <alignment horizontal="right"/>
    </xf>
    <xf numFmtId="165" fontId="6" fillId="0" borderId="0" xfId="2" applyNumberFormat="1" applyFont="1" applyBorder="1" applyAlignment="1">
      <alignment horizontal="right"/>
    </xf>
    <xf numFmtId="165" fontId="6" fillId="0" borderId="0" xfId="1965" applyNumberFormat="1" applyFont="1" applyAlignment="1">
      <alignment horizontal="right"/>
    </xf>
    <xf numFmtId="0" fontId="6" fillId="0" borderId="0" xfId="0" applyFont="1" applyAlignment="1">
      <alignment horizontal="center" vertical="center"/>
    </xf>
    <xf numFmtId="0" fontId="6" fillId="0" borderId="105" xfId="0" applyFont="1" applyBorder="1" applyAlignment="1">
      <alignment horizontal="center" wrapText="1"/>
    </xf>
    <xf numFmtId="0" fontId="6" fillId="0" borderId="111" xfId="0" applyFont="1" applyBorder="1" applyAlignment="1">
      <alignment horizontal="center" wrapText="1"/>
    </xf>
    <xf numFmtId="5" fontId="6" fillId="0" borderId="114" xfId="0" applyNumberFormat="1" applyFont="1" applyBorder="1" applyAlignment="1">
      <alignment horizontal="center" vertical="justify"/>
    </xf>
    <xf numFmtId="5" fontId="5" fillId="0" borderId="7" xfId="0" applyNumberFormat="1" applyFont="1" applyBorder="1"/>
    <xf numFmtId="5" fontId="6" fillId="0" borderId="110" xfId="0" applyNumberFormat="1" applyFont="1" applyBorder="1" applyAlignment="1">
      <alignment horizontal="center" vertical="justify"/>
    </xf>
    <xf numFmtId="165" fontId="6" fillId="0" borderId="0" xfId="21" applyNumberFormat="1" applyFont="1" applyFill="1" applyBorder="1" applyAlignment="1" applyProtection="1">
      <alignment horizontal="center"/>
    </xf>
    <xf numFmtId="166" fontId="5" fillId="0" borderId="0" xfId="2408" applyNumberFormat="1" applyFont="1" applyFill="1" applyBorder="1" applyAlignment="1" applyProtection="1">
      <alignment horizontal="right"/>
    </xf>
    <xf numFmtId="6" fontId="5" fillId="0" borderId="0" xfId="4" applyNumberFormat="1" applyFont="1"/>
    <xf numFmtId="41" fontId="5" fillId="3" borderId="0" xfId="0" applyNumberFormat="1" applyFont="1" applyFill="1" applyAlignment="1">
      <alignment vertical="center"/>
    </xf>
    <xf numFmtId="41" fontId="5" fillId="0" borderId="0" xfId="0" applyNumberFormat="1" applyFont="1" applyAlignment="1">
      <alignment vertical="center"/>
    </xf>
    <xf numFmtId="0" fontId="5" fillId="0" borderId="0" xfId="1965" applyFont="1" applyAlignment="1">
      <alignment horizontal="center" vertical="center"/>
    </xf>
    <xf numFmtId="0" fontId="5" fillId="0" borderId="8" xfId="4" applyFont="1" applyBorder="1" applyAlignment="1">
      <alignment horizontal="center" vertical="center"/>
    </xf>
    <xf numFmtId="0" fontId="5" fillId="0" borderId="7" xfId="4" applyFont="1" applyBorder="1" applyAlignment="1">
      <alignment horizontal="center" vertical="center"/>
    </xf>
    <xf numFmtId="0" fontId="6" fillId="0" borderId="0" xfId="1965" applyFont="1" applyAlignment="1">
      <alignment horizontal="center" vertical="center"/>
    </xf>
    <xf numFmtId="0" fontId="6" fillId="0" borderId="0" xfId="1965" applyFont="1" applyAlignment="1">
      <alignment horizontal="center" vertical="center" wrapText="1"/>
    </xf>
    <xf numFmtId="0" fontId="6" fillId="0" borderId="0" xfId="1965" quotePrefix="1" applyFont="1" applyAlignment="1">
      <alignment horizontal="center" vertical="center"/>
    </xf>
    <xf numFmtId="0" fontId="6" fillId="0" borderId="0" xfId="2012" applyFont="1" applyAlignment="1">
      <alignment horizontal="center" vertical="center"/>
    </xf>
    <xf numFmtId="0" fontId="5" fillId="0" borderId="0" xfId="1965" applyFont="1" applyAlignment="1">
      <alignment vertical="center"/>
    </xf>
    <xf numFmtId="0" fontId="5" fillId="0" borderId="0" xfId="2012" applyFont="1" applyAlignment="1">
      <alignment horizontal="center" vertical="center"/>
    </xf>
    <xf numFmtId="0" fontId="6" fillId="0" borderId="0" xfId="2012" applyFont="1" applyAlignment="1">
      <alignment horizontal="left" vertical="center"/>
    </xf>
    <xf numFmtId="0" fontId="6" fillId="0" borderId="0" xfId="2012" applyFont="1" applyAlignment="1">
      <alignment vertical="center"/>
    </xf>
    <xf numFmtId="49" fontId="6" fillId="0" borderId="0" xfId="4" applyNumberFormat="1" applyFont="1" applyAlignment="1">
      <alignment horizontal="center" vertical="center"/>
    </xf>
    <xf numFmtId="0" fontId="6" fillId="0" borderId="0" xfId="2012" applyFont="1" applyAlignment="1" applyProtection="1">
      <alignment vertical="center"/>
      <protection locked="0"/>
    </xf>
    <xf numFmtId="168" fontId="6" fillId="0" borderId="0" xfId="4" applyNumberFormat="1" applyFont="1" applyAlignment="1">
      <alignment horizontal="center" vertical="center"/>
    </xf>
    <xf numFmtId="44" fontId="3" fillId="0" borderId="0" xfId="2" applyFont="1" applyAlignment="1">
      <alignment horizontal="center" vertical="center"/>
    </xf>
    <xf numFmtId="0" fontId="11" fillId="0" borderId="0" xfId="2001" applyFont="1" applyAlignment="1">
      <alignment horizontal="center" vertical="center"/>
    </xf>
    <xf numFmtId="0" fontId="5" fillId="0" borderId="0" xfId="37037" applyFont="1" applyAlignment="1">
      <alignment horizontal="center" vertical="center"/>
    </xf>
    <xf numFmtId="0" fontId="11" fillId="0" borderId="0" xfId="37037" applyFont="1" applyAlignment="1">
      <alignment horizontal="center" vertical="center"/>
    </xf>
    <xf numFmtId="37" fontId="6" fillId="0" borderId="0" xfId="1604" applyNumberFormat="1" applyFont="1" applyAlignment="1">
      <alignment vertical="center"/>
    </xf>
    <xf numFmtId="37" fontId="6" fillId="0" borderId="0" xfId="1604" applyNumberFormat="1" applyFont="1" applyAlignment="1">
      <alignment horizontal="center" vertical="center"/>
    </xf>
    <xf numFmtId="0" fontId="27" fillId="0" borderId="0" xfId="1962" applyFont="1" applyAlignment="1">
      <alignment horizontal="center" vertical="center"/>
    </xf>
    <xf numFmtId="0" fontId="27" fillId="0" borderId="7" xfId="1962" applyFont="1" applyBorder="1" applyAlignment="1">
      <alignment horizontal="center" vertical="center"/>
    </xf>
    <xf numFmtId="0" fontId="27" fillId="0" borderId="0" xfId="4" applyFont="1" applyAlignment="1">
      <alignment horizontal="center" vertical="center"/>
    </xf>
    <xf numFmtId="0" fontId="29" fillId="0" borderId="114" xfId="1962" applyFont="1" applyBorder="1" applyAlignment="1">
      <alignment horizontal="center"/>
    </xf>
    <xf numFmtId="0" fontId="117" fillId="0" borderId="6" xfId="1962" applyFont="1" applyBorder="1" applyAlignment="1">
      <alignment horizontal="center"/>
    </xf>
    <xf numFmtId="0" fontId="117" fillId="0" borderId="106" xfId="1962" applyFont="1" applyBorder="1" applyAlignment="1">
      <alignment horizontal="center"/>
    </xf>
    <xf numFmtId="165" fontId="5" fillId="0" borderId="0" xfId="2" applyNumberFormat="1" applyFont="1" applyFill="1" applyBorder="1" applyAlignment="1">
      <alignment vertical="center"/>
    </xf>
    <xf numFmtId="0" fontId="6" fillId="0" borderId="0" xfId="1604" applyFont="1"/>
    <xf numFmtId="10" fontId="5" fillId="0" borderId="0" xfId="1043" applyNumberFormat="1" applyFont="1" applyBorder="1" applyAlignment="1">
      <alignment horizontal="right"/>
    </xf>
    <xf numFmtId="0" fontId="5" fillId="0" borderId="0" xfId="2012" applyFont="1" applyAlignment="1">
      <alignment horizontal="left"/>
    </xf>
    <xf numFmtId="0" fontId="10" fillId="0" borderId="0" xfId="2012" applyFont="1"/>
    <xf numFmtId="165" fontId="5" fillId="0" borderId="48" xfId="48" applyNumberFormat="1" applyFont="1" applyBorder="1" applyAlignment="1">
      <alignment horizontal="right"/>
    </xf>
    <xf numFmtId="165" fontId="5" fillId="0" borderId="0" xfId="2" applyNumberFormat="1" applyFont="1" applyBorder="1" applyAlignment="1">
      <alignment horizontal="right"/>
    </xf>
    <xf numFmtId="165" fontId="5" fillId="2" borderId="4" xfId="48" applyNumberFormat="1" applyFont="1" applyFill="1" applyBorder="1" applyAlignment="1">
      <alignment horizontal="right" vertical="center"/>
    </xf>
    <xf numFmtId="165" fontId="5" fillId="0" borderId="4" xfId="4" applyNumberFormat="1" applyFont="1" applyBorder="1" applyAlignment="1">
      <alignment horizontal="right" vertical="center"/>
    </xf>
    <xf numFmtId="166" fontId="5" fillId="2" borderId="4" xfId="1" applyNumberFormat="1" applyFont="1" applyFill="1" applyBorder="1" applyAlignment="1">
      <alignment horizontal="right" vertical="center"/>
    </xf>
    <xf numFmtId="165" fontId="6" fillId="0" borderId="48" xfId="48" applyNumberFormat="1" applyFont="1" applyBorder="1" applyAlignment="1">
      <alignment horizontal="right" vertical="center"/>
    </xf>
    <xf numFmtId="165" fontId="5" fillId="2" borderId="0" xfId="2011" applyNumberFormat="1" applyFont="1" applyFill="1" applyAlignment="1">
      <alignment vertical="center"/>
    </xf>
    <xf numFmtId="165" fontId="5" fillId="0" borderId="0" xfId="2011" applyNumberFormat="1" applyFont="1" applyAlignment="1">
      <alignment vertical="center"/>
    </xf>
    <xf numFmtId="165" fontId="5" fillId="0" borderId="0" xfId="1963" applyNumberFormat="1" applyFont="1" applyBorder="1" applyAlignment="1">
      <alignment horizontal="right" vertical="center"/>
    </xf>
    <xf numFmtId="172" fontId="5" fillId="0" borderId="0" xfId="1963" applyNumberFormat="1" applyFont="1" applyAlignment="1">
      <alignment vertical="center"/>
    </xf>
    <xf numFmtId="165" fontId="6" fillId="0" borderId="0" xfId="1963" applyNumberFormat="1" applyFont="1" applyAlignment="1">
      <alignment vertical="center"/>
    </xf>
    <xf numFmtId="167" fontId="5" fillId="3" borderId="0" xfId="3" applyNumberFormat="1" applyFont="1" applyFill="1" applyBorder="1" applyAlignment="1">
      <alignment horizontal="right" vertical="center"/>
    </xf>
    <xf numFmtId="0" fontId="5" fillId="0" borderId="0" xfId="2012" applyFont="1" applyAlignment="1">
      <alignment vertical="center"/>
    </xf>
    <xf numFmtId="10" fontId="5" fillId="2" borderId="0" xfId="2012" applyNumberFormat="1" applyFont="1" applyFill="1" applyAlignment="1">
      <alignment horizontal="right" vertical="center"/>
    </xf>
    <xf numFmtId="183" fontId="5" fillId="0" borderId="0" xfId="2012" applyNumberFormat="1" applyFont="1" applyAlignment="1">
      <alignment horizontal="right" vertical="center"/>
    </xf>
    <xf numFmtId="183" fontId="5" fillId="0" borderId="0" xfId="2012" applyNumberFormat="1" applyFont="1" applyAlignment="1">
      <alignment vertical="center"/>
    </xf>
    <xf numFmtId="10" fontId="5" fillId="0" borderId="0" xfId="2012" applyNumberFormat="1" applyFont="1" applyAlignment="1">
      <alignment horizontal="right" vertical="center"/>
    </xf>
    <xf numFmtId="183" fontId="5" fillId="0" borderId="0" xfId="2012" quotePrefix="1" applyNumberFormat="1" applyFont="1" applyAlignment="1">
      <alignment horizontal="right" vertical="center"/>
    </xf>
    <xf numFmtId="167" fontId="5" fillId="3" borderId="0" xfId="2012" applyNumberFormat="1" applyFont="1" applyFill="1" applyAlignment="1">
      <alignment horizontal="right" vertical="center"/>
    </xf>
    <xf numFmtId="10" fontId="5" fillId="0" borderId="1" xfId="2012" quotePrefix="1" applyNumberFormat="1" applyFont="1" applyBorder="1" applyAlignment="1">
      <alignment horizontal="right" vertical="center"/>
    </xf>
    <xf numFmtId="0" fontId="13" fillId="0" borderId="0" xfId="2012" applyFont="1" applyAlignment="1">
      <alignment vertical="center"/>
    </xf>
    <xf numFmtId="165" fontId="5" fillId="0" borderId="1" xfId="2" applyNumberFormat="1" applyFont="1" applyBorder="1" applyAlignment="1">
      <alignment horizontal="right" vertical="center"/>
    </xf>
    <xf numFmtId="0" fontId="13" fillId="0" borderId="0" xfId="2012" applyFont="1" applyAlignment="1">
      <alignment horizontal="center" vertical="center"/>
    </xf>
    <xf numFmtId="10" fontId="5" fillId="0" borderId="0" xfId="1043" applyNumberFormat="1" applyFont="1" applyBorder="1" applyAlignment="1">
      <alignment horizontal="right" vertical="center"/>
    </xf>
    <xf numFmtId="10" fontId="6" fillId="0" borderId="0" xfId="61" applyNumberFormat="1" applyFont="1" applyBorder="1" applyAlignment="1">
      <alignment vertical="center"/>
    </xf>
    <xf numFmtId="10" fontId="6" fillId="0" borderId="0" xfId="1043" applyNumberFormat="1" applyFont="1" applyAlignment="1" applyProtection="1">
      <alignment horizontal="right" vertical="center"/>
    </xf>
    <xf numFmtId="165" fontId="5" fillId="2" borderId="0" xfId="2012" applyNumberFormat="1" applyFont="1" applyFill="1" applyAlignment="1" applyProtection="1">
      <alignment horizontal="right" vertical="center"/>
      <protection locked="0"/>
    </xf>
    <xf numFmtId="166" fontId="5" fillId="2" borderId="0" xfId="1" applyNumberFormat="1" applyFont="1" applyFill="1" applyBorder="1" applyAlignment="1" applyProtection="1">
      <alignment horizontal="right" vertical="center"/>
      <protection locked="0"/>
    </xf>
    <xf numFmtId="165" fontId="5" fillId="0" borderId="52" xfId="2012" applyNumberFormat="1" applyFont="1" applyBorder="1" applyAlignment="1" applyProtection="1">
      <alignment horizontal="right" vertical="center"/>
      <protection locked="0"/>
    </xf>
    <xf numFmtId="165" fontId="6" fillId="0" borderId="0" xfId="2012" applyNumberFormat="1" applyFont="1" applyAlignment="1" applyProtection="1">
      <alignment horizontal="right" vertical="center"/>
      <protection locked="0"/>
    </xf>
    <xf numFmtId="167" fontId="5" fillId="2" borderId="0" xfId="61" applyNumberFormat="1" applyFont="1" applyFill="1" applyBorder="1" applyAlignment="1">
      <alignment horizontal="right" vertical="center"/>
    </xf>
    <xf numFmtId="165" fontId="5" fillId="0" borderId="51" xfId="2012" applyNumberFormat="1" applyFont="1" applyBorder="1" applyAlignment="1" applyProtection="1">
      <alignment horizontal="right" vertical="center"/>
      <protection locked="0"/>
    </xf>
    <xf numFmtId="165" fontId="5" fillId="0" borderId="0" xfId="2039" applyNumberFormat="1" applyFont="1" applyAlignment="1">
      <alignment horizontal="right" vertical="center"/>
    </xf>
    <xf numFmtId="165" fontId="5" fillId="0" borderId="0" xfId="2039" applyNumberFormat="1" applyFont="1" applyFill="1" applyAlignment="1">
      <alignment vertical="center"/>
    </xf>
    <xf numFmtId="166" fontId="5" fillId="0" borderId="0" xfId="2038" applyNumberFormat="1" applyFont="1" applyAlignment="1">
      <alignment vertical="center"/>
    </xf>
    <xf numFmtId="166" fontId="5" fillId="0" borderId="0" xfId="2038" applyNumberFormat="1" applyFont="1" applyFill="1" applyAlignment="1">
      <alignment vertical="center"/>
    </xf>
    <xf numFmtId="166" fontId="6" fillId="0" borderId="0" xfId="1" applyNumberFormat="1" applyFont="1" applyFill="1" applyAlignment="1">
      <alignment vertical="center"/>
    </xf>
    <xf numFmtId="165" fontId="5" fillId="0" borderId="0" xfId="1965" applyNumberFormat="1" applyFont="1" applyAlignment="1">
      <alignment vertical="center"/>
    </xf>
    <xf numFmtId="167" fontId="5" fillId="3" borderId="0" xfId="3" applyNumberFormat="1" applyFont="1" applyFill="1" applyAlignment="1">
      <alignment horizontal="right" vertical="center"/>
    </xf>
    <xf numFmtId="165" fontId="6" fillId="0" borderId="0" xfId="1965" applyNumberFormat="1" applyFont="1" applyAlignment="1">
      <alignment vertical="center"/>
    </xf>
    <xf numFmtId="165" fontId="5" fillId="2" borderId="0" xfId="21" applyNumberFormat="1" applyFont="1" applyFill="1" applyBorder="1" applyAlignment="1" applyProtection="1">
      <alignment horizontal="right" vertical="center"/>
      <protection locked="0"/>
    </xf>
    <xf numFmtId="41" fontId="5" fillId="0" borderId="86" xfId="3857" applyFont="1" applyBorder="1" applyAlignment="1">
      <alignment vertical="center"/>
    </xf>
    <xf numFmtId="41" fontId="5" fillId="0" borderId="0" xfId="3857" applyFont="1" applyAlignment="1">
      <alignment vertical="center"/>
    </xf>
    <xf numFmtId="165" fontId="5" fillId="0" borderId="48" xfId="37039" applyNumberFormat="1" applyFont="1" applyBorder="1" applyAlignment="1">
      <alignment vertical="center"/>
    </xf>
    <xf numFmtId="166" fontId="5" fillId="0" borderId="86" xfId="1442" applyNumberFormat="1" applyFont="1" applyBorder="1" applyAlignment="1">
      <alignment vertical="center"/>
    </xf>
    <xf numFmtId="165" fontId="5" fillId="0" borderId="0" xfId="37039" applyNumberFormat="1" applyFont="1" applyFill="1" applyAlignment="1">
      <alignment vertical="center"/>
    </xf>
    <xf numFmtId="166" fontId="5" fillId="0" borderId="86" xfId="1962" applyNumberFormat="1" applyFont="1" applyBorder="1" applyAlignment="1">
      <alignment vertical="center"/>
    </xf>
    <xf numFmtId="0" fontId="29" fillId="0" borderId="0" xfId="1962" applyFont="1" applyAlignment="1">
      <alignment vertical="center"/>
    </xf>
    <xf numFmtId="165" fontId="29" fillId="0" borderId="112" xfId="38093" applyNumberFormat="1" applyFont="1" applyBorder="1" applyAlignment="1">
      <alignment vertical="center"/>
    </xf>
    <xf numFmtId="43" fontId="29" fillId="0" borderId="0" xfId="1962" applyNumberFormat="1" applyFont="1" applyAlignment="1">
      <alignment vertical="center"/>
    </xf>
    <xf numFmtId="42" fontId="29" fillId="0" borderId="112" xfId="1045" applyFont="1" applyBorder="1" applyAlignment="1">
      <alignment vertical="center"/>
    </xf>
    <xf numFmtId="0" fontId="29" fillId="0" borderId="111" xfId="1962" applyFont="1" applyBorder="1" applyAlignment="1">
      <alignment vertical="center"/>
    </xf>
    <xf numFmtId="166" fontId="6" fillId="0" borderId="0" xfId="2408" applyNumberFormat="1" applyFont="1" applyFill="1" applyAlignment="1" applyProtection="1">
      <alignment horizontal="center" vertical="center"/>
    </xf>
    <xf numFmtId="165" fontId="5" fillId="2" borderId="0" xfId="21" applyNumberFormat="1" applyFont="1" applyFill="1" applyBorder="1" applyAlignment="1" applyProtection="1">
      <alignment horizontal="center" vertical="center"/>
    </xf>
    <xf numFmtId="165" fontId="6" fillId="0" borderId="0" xfId="21" quotePrefix="1" applyNumberFormat="1" applyFont="1" applyFill="1" applyBorder="1" applyAlignment="1">
      <alignment horizontal="right" vertical="center"/>
    </xf>
    <xf numFmtId="165" fontId="5" fillId="2" borderId="0" xfId="21" applyNumberFormat="1" applyFont="1" applyFill="1" applyBorder="1" applyAlignment="1" applyProtection="1">
      <alignment horizontal="right" vertical="center"/>
    </xf>
    <xf numFmtId="43" fontId="5" fillId="2" borderId="0" xfId="2408" applyFont="1" applyFill="1" applyBorder="1" applyAlignment="1" applyProtection="1">
      <alignment horizontal="right" vertical="center"/>
    </xf>
    <xf numFmtId="166" fontId="6" fillId="0" borderId="0" xfId="2408" applyNumberFormat="1" applyFont="1" applyFill="1" applyAlignment="1" applyProtection="1">
      <alignment horizontal="right" vertical="center"/>
    </xf>
    <xf numFmtId="166" fontId="6" fillId="0" borderId="0" xfId="2408" applyNumberFormat="1" applyFont="1" applyFill="1" applyBorder="1" applyAlignment="1" applyProtection="1">
      <alignment horizontal="center" vertical="center"/>
    </xf>
    <xf numFmtId="165" fontId="6" fillId="0" borderId="0" xfId="21" applyNumberFormat="1" applyFont="1" applyFill="1" applyBorder="1" applyAlignment="1" applyProtection="1">
      <alignment horizontal="right" vertical="center"/>
    </xf>
    <xf numFmtId="165" fontId="5" fillId="2" borderId="0" xfId="21" applyNumberFormat="1" applyFont="1" applyFill="1" applyAlignment="1" applyProtection="1">
      <alignment horizontal="right" vertical="center"/>
    </xf>
    <xf numFmtId="166" fontId="5" fillId="2" borderId="0" xfId="2408" applyNumberFormat="1" applyFont="1" applyFill="1" applyAlignment="1" applyProtection="1">
      <alignment horizontal="right" vertical="center"/>
    </xf>
    <xf numFmtId="173" fontId="6" fillId="0" borderId="0" xfId="4" applyNumberFormat="1" applyFont="1" applyAlignment="1">
      <alignment horizontal="center" vertical="center"/>
    </xf>
    <xf numFmtId="165" fontId="5" fillId="0" borderId="0" xfId="21" applyNumberFormat="1" applyFont="1" applyFill="1" applyAlignment="1" applyProtection="1">
      <alignment horizontal="right" vertical="center"/>
    </xf>
    <xf numFmtId="166" fontId="5" fillId="0" borderId="0" xfId="2408" applyNumberFormat="1" applyFont="1" applyFill="1" applyAlignment="1" applyProtection="1">
      <alignment horizontal="right" vertical="center"/>
    </xf>
    <xf numFmtId="41" fontId="5" fillId="0" borderId="0" xfId="21" applyNumberFormat="1" applyFont="1" applyBorder="1" applyAlignment="1">
      <alignment horizontal="center"/>
    </xf>
    <xf numFmtId="44" fontId="5" fillId="0" borderId="0" xfId="0" applyNumberFormat="1" applyFont="1" applyAlignment="1">
      <alignment vertical="center"/>
    </xf>
    <xf numFmtId="166" fontId="5" fillId="2" borderId="86" xfId="1" applyNumberFormat="1" applyFont="1" applyFill="1" applyBorder="1" applyAlignment="1">
      <alignment horizontal="right" vertical="center"/>
    </xf>
    <xf numFmtId="166" fontId="5" fillId="3" borderId="0" xfId="2038" applyNumberFormat="1" applyFont="1" applyFill="1" applyAlignment="1">
      <alignment vertical="center"/>
    </xf>
    <xf numFmtId="166" fontId="5" fillId="3" borderId="0" xfId="2038" applyNumberFormat="1" applyFont="1" applyFill="1" applyBorder="1" applyAlignment="1">
      <alignment vertical="center"/>
    </xf>
    <xf numFmtId="166" fontId="5" fillId="0" borderId="111" xfId="1" applyNumberFormat="1" applyFont="1" applyFill="1" applyBorder="1" applyAlignment="1">
      <alignment vertical="center"/>
    </xf>
    <xf numFmtId="166" fontId="6" fillId="0" borderId="0" xfId="0" applyNumberFormat="1" applyFont="1" applyAlignment="1">
      <alignment vertical="center"/>
    </xf>
    <xf numFmtId="165" fontId="6" fillId="0" borderId="0" xfId="0" applyNumberFormat="1" applyFont="1" applyAlignment="1">
      <alignment vertical="center"/>
    </xf>
    <xf numFmtId="165" fontId="27" fillId="0" borderId="0" xfId="2" applyNumberFormat="1" applyFont="1" applyFill="1" applyAlignment="1">
      <alignment vertical="center"/>
    </xf>
    <xf numFmtId="166" fontId="27" fillId="0" borderId="0" xfId="1" applyNumberFormat="1" applyFont="1" applyFill="1" applyAlignment="1">
      <alignment vertical="center"/>
    </xf>
    <xf numFmtId="0" fontId="13" fillId="0" borderId="0" xfId="0" quotePrefix="1" applyFont="1" applyAlignment="1">
      <alignment horizontal="center" vertical="center"/>
    </xf>
    <xf numFmtId="0" fontId="13" fillId="0" borderId="0" xfId="4" applyFont="1" applyAlignment="1">
      <alignment horizontal="center" vertical="center"/>
    </xf>
    <xf numFmtId="0" fontId="117" fillId="0" borderId="0" xfId="0" applyFont="1" applyAlignment="1">
      <alignment horizontal="center" vertical="center"/>
    </xf>
    <xf numFmtId="1" fontId="5" fillId="0" borderId="0" xfId="4" applyNumberFormat="1" applyFont="1" applyAlignment="1">
      <alignment horizontal="center" vertical="center"/>
    </xf>
    <xf numFmtId="165" fontId="5" fillId="0" borderId="0" xfId="2" applyNumberFormat="1" applyFont="1" applyFill="1" applyBorder="1" applyAlignment="1">
      <alignment horizontal="right" vertical="center"/>
    </xf>
    <xf numFmtId="166" fontId="27" fillId="0" borderId="0" xfId="1" applyNumberFormat="1" applyFont="1" applyFill="1" applyAlignment="1">
      <alignment horizontal="right" vertical="center"/>
    </xf>
    <xf numFmtId="166" fontId="5" fillId="0" borderId="0" xfId="1" applyNumberFormat="1" applyFont="1" applyFill="1" applyBorder="1" applyAlignment="1">
      <alignment horizontal="right" vertical="center"/>
    </xf>
    <xf numFmtId="10" fontId="27" fillId="0" borderId="0" xfId="3" applyNumberFormat="1" applyFont="1" applyAlignment="1">
      <alignment vertical="center"/>
    </xf>
    <xf numFmtId="214" fontId="27" fillId="0" borderId="0" xfId="0" applyNumberFormat="1" applyFont="1" applyAlignment="1">
      <alignment vertical="center"/>
    </xf>
    <xf numFmtId="0" fontId="11" fillId="0" borderId="0" xfId="3840" quotePrefix="1" applyFont="1" applyAlignment="1">
      <alignment horizontal="center" vertical="center"/>
    </xf>
    <xf numFmtId="184" fontId="5" fillId="0" borderId="0" xfId="0" applyNumberFormat="1" applyFont="1" applyAlignment="1">
      <alignment horizontal="right" vertical="center"/>
    </xf>
    <xf numFmtId="10" fontId="27" fillId="0" borderId="0" xfId="0" applyNumberFormat="1" applyFont="1" applyAlignment="1">
      <alignment vertical="center"/>
    </xf>
    <xf numFmtId="184" fontId="27" fillId="0" borderId="0" xfId="0" quotePrefix="1" applyNumberFormat="1" applyFont="1" applyAlignment="1">
      <alignment horizontal="center" vertical="center"/>
    </xf>
    <xf numFmtId="184" fontId="27" fillId="0" borderId="0" xfId="0" applyNumberFormat="1" applyFont="1" applyAlignment="1">
      <alignment vertical="center"/>
    </xf>
    <xf numFmtId="184" fontId="27" fillId="0" borderId="0" xfId="0" applyNumberFormat="1" applyFont="1" applyAlignment="1">
      <alignment horizontal="right" vertical="center"/>
    </xf>
    <xf numFmtId="1" fontId="6" fillId="0" borderId="0" xfId="4" applyNumberFormat="1" applyFont="1" applyAlignment="1">
      <alignment horizontal="center" vertical="center"/>
    </xf>
    <xf numFmtId="184" fontId="29" fillId="0" borderId="0" xfId="0" quotePrefix="1" applyNumberFormat="1" applyFont="1" applyAlignment="1">
      <alignment horizontal="center" vertical="center"/>
    </xf>
    <xf numFmtId="184" fontId="6" fillId="0" borderId="0" xfId="0" applyNumberFormat="1" applyFont="1" applyAlignment="1">
      <alignment horizontal="right" vertical="center"/>
    </xf>
    <xf numFmtId="184" fontId="29" fillId="0" borderId="0" xfId="0" applyNumberFormat="1" applyFont="1" applyAlignment="1">
      <alignment vertical="center"/>
    </xf>
    <xf numFmtId="10" fontId="29" fillId="0" borderId="0" xfId="0" applyNumberFormat="1" applyFont="1" applyAlignment="1">
      <alignment vertical="center"/>
    </xf>
    <xf numFmtId="184" fontId="29" fillId="0" borderId="0" xfId="0" applyNumberFormat="1" applyFont="1" applyAlignment="1">
      <alignment horizontal="right" vertical="center"/>
    </xf>
    <xf numFmtId="184" fontId="29" fillId="0" borderId="0" xfId="0" applyNumberFormat="1" applyFont="1" applyAlignment="1">
      <alignment horizontal="center" vertical="center"/>
    </xf>
    <xf numFmtId="0" fontId="6" fillId="0" borderId="0" xfId="0" quotePrefix="1" applyFont="1" applyAlignment="1">
      <alignment horizontal="center" vertical="center"/>
    </xf>
    <xf numFmtId="184" fontId="117" fillId="0" borderId="0" xfId="0" applyNumberFormat="1" applyFont="1" applyAlignment="1">
      <alignment horizontal="center" vertical="center"/>
    </xf>
    <xf numFmtId="1" fontId="5" fillId="0" borderId="0" xfId="55" applyNumberFormat="1" applyFont="1" applyAlignment="1">
      <alignment horizontal="center" vertical="center"/>
    </xf>
    <xf numFmtId="10" fontId="27" fillId="2" borderId="0" xfId="0" applyNumberFormat="1" applyFont="1" applyFill="1" applyAlignment="1">
      <alignment vertical="center"/>
    </xf>
    <xf numFmtId="165" fontId="27" fillId="2" borderId="0" xfId="2" applyNumberFormat="1" applyFont="1" applyFill="1" applyAlignment="1">
      <alignment horizontal="right" vertical="center"/>
    </xf>
    <xf numFmtId="165" fontId="5" fillId="0" borderId="0" xfId="2" quotePrefix="1" applyNumberFormat="1" applyFont="1" applyAlignment="1">
      <alignment horizontal="center" vertical="center"/>
    </xf>
    <xf numFmtId="166" fontId="5" fillId="0" borderId="0" xfId="1" quotePrefix="1" applyNumberFormat="1" applyFont="1" applyAlignment="1">
      <alignment horizontal="center" vertical="center"/>
    </xf>
    <xf numFmtId="8" fontId="27" fillId="0" borderId="0" xfId="0" applyNumberFormat="1" applyFont="1" applyAlignment="1">
      <alignment vertical="center"/>
    </xf>
    <xf numFmtId="212" fontId="27" fillId="0" borderId="0" xfId="3" applyNumberFormat="1" applyFont="1" applyAlignment="1">
      <alignment vertical="center"/>
    </xf>
    <xf numFmtId="214" fontId="27" fillId="0" borderId="0" xfId="0" quotePrefix="1" applyNumberFormat="1" applyFont="1" applyAlignment="1">
      <alignment horizontal="center" vertical="center"/>
    </xf>
    <xf numFmtId="215" fontId="5" fillId="3" borderId="0" xfId="2038" applyNumberFormat="1" applyFont="1" applyFill="1" applyAlignment="1">
      <alignment vertical="center"/>
    </xf>
    <xf numFmtId="165" fontId="5" fillId="0" borderId="0" xfId="0" applyNumberFormat="1" applyFont="1"/>
    <xf numFmtId="166" fontId="5" fillId="0" borderId="0" xfId="0" applyNumberFormat="1" applyFont="1"/>
    <xf numFmtId="9" fontId="5" fillId="0" borderId="0" xfId="3" applyFont="1"/>
    <xf numFmtId="0" fontId="5" fillId="0" borderId="4" xfId="4" applyFont="1" applyBorder="1"/>
    <xf numFmtId="0" fontId="6" fillId="0" borderId="0" xfId="2012" applyFont="1" applyProtection="1">
      <protection locked="0"/>
    </xf>
    <xf numFmtId="165" fontId="5" fillId="2" borderId="0" xfId="2" applyNumberFormat="1" applyFont="1" applyFill="1" applyBorder="1" applyAlignment="1" applyProtection="1">
      <alignment horizontal="right" vertical="center"/>
      <protection locked="0"/>
    </xf>
    <xf numFmtId="10" fontId="5" fillId="0" borderId="0" xfId="3" applyNumberFormat="1" applyFont="1"/>
    <xf numFmtId="5" fontId="5" fillId="0" borderId="0" xfId="2012" applyNumberFormat="1" applyFont="1" applyAlignment="1" applyProtection="1">
      <alignment horizontal="right" vertical="center"/>
      <protection locked="0"/>
    </xf>
    <xf numFmtId="5" fontId="5" fillId="0" borderId="0" xfId="2012" applyNumberFormat="1" applyFont="1" applyAlignment="1" applyProtection="1">
      <alignment horizontal="right"/>
      <protection locked="0"/>
    </xf>
    <xf numFmtId="5" fontId="6" fillId="0" borderId="0" xfId="2012" applyNumberFormat="1" applyFont="1" applyAlignment="1" applyProtection="1">
      <alignment horizontal="right" vertical="center"/>
      <protection locked="0"/>
    </xf>
    <xf numFmtId="5" fontId="6" fillId="0" borderId="0" xfId="2012" applyNumberFormat="1" applyFont="1" applyAlignment="1" applyProtection="1">
      <alignment horizontal="right"/>
      <protection locked="0"/>
    </xf>
    <xf numFmtId="184" fontId="5" fillId="0" borderId="0" xfId="0" applyNumberFormat="1" applyFont="1" applyAlignment="1">
      <alignment vertical="center"/>
    </xf>
    <xf numFmtId="10" fontId="5" fillId="3" borderId="0" xfId="3" applyNumberFormat="1" applyFont="1" applyFill="1" applyAlignment="1">
      <alignment horizontal="center" vertical="center"/>
    </xf>
    <xf numFmtId="165" fontId="5" fillId="0" borderId="0" xfId="2" applyNumberFormat="1" applyFont="1" applyAlignment="1">
      <alignment horizontal="right" vertical="center"/>
    </xf>
    <xf numFmtId="166" fontId="5" fillId="0" borderId="0" xfId="1" applyNumberFormat="1" applyFont="1" applyFill="1" applyAlignment="1">
      <alignment horizontal="right" vertical="center"/>
    </xf>
    <xf numFmtId="166" fontId="5" fillId="0" borderId="0" xfId="1" applyNumberFormat="1" applyFont="1" applyAlignment="1">
      <alignment horizontal="center" vertical="center"/>
    </xf>
    <xf numFmtId="166" fontId="5" fillId="0" borderId="0" xfId="1" applyNumberFormat="1" applyFont="1" applyAlignment="1">
      <alignment horizontal="right" vertical="center"/>
    </xf>
    <xf numFmtId="207" fontId="5" fillId="0" borderId="0" xfId="3" applyNumberFormat="1" applyFont="1" applyAlignment="1">
      <alignment vertical="center"/>
    </xf>
    <xf numFmtId="165" fontId="5" fillId="0" borderId="118" xfId="2" applyNumberFormat="1" applyFont="1" applyFill="1" applyBorder="1" applyAlignment="1">
      <alignment vertical="center"/>
    </xf>
    <xf numFmtId="213" fontId="5" fillId="0" borderId="118" xfId="2" applyNumberFormat="1" applyFont="1" applyBorder="1" applyAlignment="1">
      <alignment vertical="center"/>
    </xf>
    <xf numFmtId="213" fontId="5" fillId="0" borderId="0" xfId="2" applyNumberFormat="1" applyFont="1" applyAlignment="1">
      <alignment vertical="center"/>
    </xf>
    <xf numFmtId="214" fontId="5" fillId="0" borderId="0" xfId="0" applyNumberFormat="1" applyFont="1" applyAlignment="1">
      <alignment vertical="center"/>
    </xf>
    <xf numFmtId="0" fontId="160" fillId="0" borderId="0" xfId="0" applyFont="1" applyAlignment="1">
      <alignment vertical="center"/>
    </xf>
    <xf numFmtId="8" fontId="5" fillId="0" borderId="0" xfId="0" applyNumberFormat="1" applyFont="1" applyAlignment="1">
      <alignment vertical="center"/>
    </xf>
    <xf numFmtId="165" fontId="5" fillId="0" borderId="8" xfId="21" applyNumberFormat="1" applyFont="1" applyFill="1" applyBorder="1" applyAlignment="1">
      <alignment horizontal="center"/>
    </xf>
    <xf numFmtId="10" fontId="5" fillId="2" borderId="0" xfId="0" applyNumberFormat="1" applyFont="1" applyFill="1" applyAlignment="1">
      <alignment vertical="center"/>
    </xf>
    <xf numFmtId="214" fontId="5" fillId="0" borderId="0" xfId="0" applyNumberFormat="1" applyFont="1" applyAlignment="1">
      <alignment horizontal="right" vertical="center"/>
    </xf>
    <xf numFmtId="184" fontId="5" fillId="0" borderId="0" xfId="0" quotePrefix="1" applyNumberFormat="1" applyFont="1" applyAlignment="1">
      <alignment horizontal="center" vertical="center"/>
    </xf>
    <xf numFmtId="184" fontId="5" fillId="0" borderId="0" xfId="0" applyNumberFormat="1" applyFont="1" applyAlignment="1">
      <alignment horizontal="center" vertical="center"/>
    </xf>
    <xf numFmtId="0" fontId="5" fillId="0" borderId="4" xfId="3856" applyFont="1" applyBorder="1" applyAlignment="1">
      <alignment horizontal="center" vertical="center"/>
    </xf>
    <xf numFmtId="0" fontId="5" fillId="0" borderId="3" xfId="3856" applyFont="1" applyBorder="1" applyAlignment="1">
      <alignment horizontal="center" vertical="center"/>
    </xf>
    <xf numFmtId="0" fontId="5" fillId="0" borderId="4" xfId="3856" applyFont="1" applyBorder="1"/>
    <xf numFmtId="0" fontId="6" fillId="0" borderId="0" xfId="3856" applyFont="1" applyAlignment="1">
      <alignment horizontal="center"/>
    </xf>
    <xf numFmtId="0" fontId="6" fillId="0" borderId="86" xfId="3856" applyFont="1" applyBorder="1" applyAlignment="1">
      <alignment horizontal="center"/>
    </xf>
    <xf numFmtId="0" fontId="5" fillId="0" borderId="0" xfId="3856" applyFont="1"/>
    <xf numFmtId="44" fontId="5" fillId="0" borderId="0" xfId="0" applyNumberFormat="1" applyFont="1"/>
    <xf numFmtId="0" fontId="5" fillId="0" borderId="0" xfId="3856" applyFont="1" applyAlignment="1">
      <alignment horizontal="center" vertical="center"/>
    </xf>
    <xf numFmtId="0" fontId="11" fillId="0" borderId="0" xfId="3856" applyFont="1" applyAlignment="1">
      <alignment horizontal="center" vertical="center"/>
    </xf>
    <xf numFmtId="41" fontId="5" fillId="0" borderId="0" xfId="3857" applyFont="1"/>
    <xf numFmtId="5" fontId="5" fillId="0" borderId="0" xfId="0" applyNumberFormat="1" applyFont="1" applyAlignment="1">
      <alignment horizontal="left" vertical="center"/>
    </xf>
    <xf numFmtId="0" fontId="6" fillId="0" borderId="0" xfId="1042" applyFont="1" applyAlignment="1">
      <alignment vertical="center"/>
    </xf>
    <xf numFmtId="0" fontId="6" fillId="0" borderId="0" xfId="1042" applyFont="1"/>
    <xf numFmtId="0" fontId="5" fillId="0" borderId="0" xfId="1042" applyFont="1" applyAlignment="1">
      <alignment horizontal="center" vertical="center"/>
    </xf>
    <xf numFmtId="0" fontId="6" fillId="0" borderId="114" xfId="1042" applyFont="1" applyBorder="1" applyAlignment="1">
      <alignment horizontal="center"/>
    </xf>
    <xf numFmtId="0" fontId="6" fillId="0" borderId="6" xfId="1042" applyFont="1" applyBorder="1"/>
    <xf numFmtId="0" fontId="6" fillId="0" borderId="110" xfId="1042" applyFont="1" applyBorder="1" applyAlignment="1">
      <alignment horizontal="center"/>
    </xf>
    <xf numFmtId="0" fontId="5" fillId="0" borderId="7" xfId="1042" applyFont="1" applyBorder="1" applyAlignment="1">
      <alignment horizontal="left"/>
    </xf>
    <xf numFmtId="0" fontId="5" fillId="0" borderId="86" xfId="1042" applyFont="1" applyBorder="1"/>
    <xf numFmtId="0" fontId="5" fillId="0" borderId="7" xfId="1042" applyFont="1" applyBorder="1"/>
    <xf numFmtId="0" fontId="5" fillId="0" borderId="4" xfId="1042" applyFont="1" applyBorder="1"/>
    <xf numFmtId="0" fontId="6" fillId="0" borderId="7" xfId="1042" applyFont="1" applyBorder="1"/>
    <xf numFmtId="0" fontId="6" fillId="0" borderId="86" xfId="1042" applyFont="1" applyBorder="1"/>
    <xf numFmtId="165" fontId="6" fillId="0" borderId="112" xfId="38092" applyNumberFormat="1" applyFont="1" applyBorder="1" applyAlignment="1">
      <alignment vertical="center"/>
    </xf>
    <xf numFmtId="0" fontId="6" fillId="0" borderId="50" xfId="1042" applyFont="1" applyBorder="1" applyAlignment="1">
      <alignment horizontal="right"/>
    </xf>
    <xf numFmtId="0" fontId="6" fillId="0" borderId="113" xfId="1042" applyFont="1" applyBorder="1" applyAlignment="1">
      <alignment horizontal="right"/>
    </xf>
    <xf numFmtId="43" fontId="5" fillId="0" borderId="111" xfId="1042" applyNumberFormat="1" applyFont="1" applyBorder="1"/>
    <xf numFmtId="0" fontId="6" fillId="0" borderId="0" xfId="1042" applyFont="1" applyAlignment="1">
      <alignment horizontal="center" vertical="center"/>
    </xf>
    <xf numFmtId="43" fontId="6" fillId="0" borderId="0" xfId="1042" applyNumberFormat="1" applyFont="1"/>
    <xf numFmtId="0" fontId="11" fillId="0" borderId="0" xfId="1042" applyFont="1" applyAlignment="1">
      <alignment horizontal="center" vertical="center"/>
    </xf>
    <xf numFmtId="0" fontId="5" fillId="0" borderId="0" xfId="1042" applyFont="1"/>
    <xf numFmtId="172" fontId="6" fillId="0" borderId="0" xfId="0" applyNumberFormat="1" applyFont="1"/>
    <xf numFmtId="37" fontId="6" fillId="0" borderId="86" xfId="12" applyNumberFormat="1" applyFont="1" applyBorder="1" applyAlignment="1">
      <alignment horizontal="left" vertical="center"/>
    </xf>
    <xf numFmtId="0" fontId="5" fillId="0" borderId="49" xfId="0" applyFont="1" applyBorder="1" applyAlignment="1">
      <alignment vertical="center"/>
    </xf>
    <xf numFmtId="0" fontId="5" fillId="0" borderId="0" xfId="1962" applyFont="1" applyAlignment="1">
      <alignment horizontal="center" vertical="center"/>
    </xf>
    <xf numFmtId="0" fontId="6" fillId="0" borderId="0" xfId="1962" applyFont="1"/>
    <xf numFmtId="0" fontId="11" fillId="0" borderId="0" xfId="1962" applyFont="1" applyAlignment="1">
      <alignment horizontal="center" vertical="center"/>
    </xf>
    <xf numFmtId="0" fontId="5" fillId="0" borderId="0" xfId="1962" applyFont="1"/>
    <xf numFmtId="0" fontId="17" fillId="0" borderId="0" xfId="0" applyFont="1" applyAlignment="1">
      <alignment horizontal="center" vertical="center"/>
    </xf>
    <xf numFmtId="0" fontId="157" fillId="0" borderId="0" xfId="4" applyFont="1" applyAlignment="1">
      <alignment horizontal="center" vertical="center" wrapText="1"/>
    </xf>
    <xf numFmtId="0" fontId="5" fillId="0" borderId="0" xfId="0" applyFont="1" applyAlignment="1">
      <alignment horizontal="center"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left" wrapText="1"/>
    </xf>
    <xf numFmtId="165" fontId="6" fillId="0" borderId="112" xfId="2" applyNumberFormat="1" applyFont="1" applyBorder="1"/>
    <xf numFmtId="0" fontId="5" fillId="0" borderId="111" xfId="0" applyFont="1" applyBorder="1"/>
    <xf numFmtId="0" fontId="5" fillId="0" borderId="114" xfId="0" applyFont="1" applyBorder="1" applyAlignment="1">
      <alignment vertical="center"/>
    </xf>
    <xf numFmtId="0" fontId="6" fillId="0" borderId="6" xfId="0" applyFont="1" applyBorder="1" applyAlignment="1">
      <alignment horizontal="center" vertical="center"/>
    </xf>
    <xf numFmtId="0" fontId="5" fillId="0" borderId="110" xfId="0" applyFont="1" applyBorder="1" applyAlignment="1">
      <alignment vertical="center"/>
    </xf>
    <xf numFmtId="0" fontId="6" fillId="0" borderId="50" xfId="0" applyFont="1" applyBorder="1" applyAlignment="1">
      <alignment horizontal="center" vertical="center"/>
    </xf>
    <xf numFmtId="0" fontId="6" fillId="0" borderId="49" xfId="0" applyFont="1" applyBorder="1" applyAlignment="1">
      <alignment horizontal="center" vertical="center"/>
    </xf>
    <xf numFmtId="0" fontId="6" fillId="0" borderId="111" xfId="0" applyFont="1" applyBorder="1" applyAlignment="1">
      <alignment horizontal="center" vertical="center"/>
    </xf>
    <xf numFmtId="0" fontId="6" fillId="0" borderId="7" xfId="0" applyFont="1" applyBorder="1" applyAlignment="1">
      <alignment horizontal="center" vertical="center"/>
    </xf>
    <xf numFmtId="0" fontId="5" fillId="0" borderId="7" xfId="0" applyFont="1" applyBorder="1" applyAlignment="1">
      <alignment vertical="center"/>
    </xf>
    <xf numFmtId="10" fontId="5" fillId="0" borderId="86" xfId="0" applyNumberFormat="1" applyFont="1" applyBorder="1" applyAlignment="1">
      <alignment vertical="center"/>
    </xf>
    <xf numFmtId="6" fontId="5" fillId="0" borderId="86" xfId="0" applyNumberFormat="1" applyFont="1" applyBorder="1" applyAlignment="1">
      <alignment vertical="center"/>
    </xf>
    <xf numFmtId="10" fontId="5" fillId="0" borderId="86" xfId="3" applyNumberFormat="1" applyFont="1" applyBorder="1" applyAlignment="1">
      <alignment vertical="center"/>
    </xf>
    <xf numFmtId="0" fontId="6" fillId="0" borderId="7" xfId="0" applyFont="1" applyBorder="1" applyAlignment="1">
      <alignment vertical="center"/>
    </xf>
    <xf numFmtId="0" fontId="5" fillId="0" borderId="115" xfId="0" applyFont="1" applyBorder="1" applyAlignment="1">
      <alignment vertical="center"/>
    </xf>
    <xf numFmtId="0" fontId="5" fillId="0" borderId="86" xfId="0" applyFont="1" applyBorder="1" applyAlignment="1">
      <alignment vertical="center"/>
    </xf>
    <xf numFmtId="0" fontId="5" fillId="0" borderId="50" xfId="0" applyFont="1" applyBorder="1" applyAlignment="1">
      <alignment vertical="center"/>
    </xf>
    <xf numFmtId="0" fontId="8" fillId="0" borderId="0" xfId="4" applyFont="1" applyAlignment="1">
      <alignment horizontal="left"/>
    </xf>
    <xf numFmtId="41" fontId="6" fillId="0" borderId="0" xfId="21" applyNumberFormat="1" applyFont="1" applyFill="1" applyBorder="1" applyAlignment="1">
      <alignment horizontal="center"/>
    </xf>
    <xf numFmtId="165" fontId="5" fillId="0" borderId="4" xfId="48" applyNumberFormat="1" applyFont="1" applyFill="1" applyBorder="1" applyAlignment="1">
      <alignment horizontal="right"/>
    </xf>
    <xf numFmtId="166" fontId="5" fillId="0" borderId="4" xfId="1" applyNumberFormat="1" applyFont="1" applyFill="1" applyBorder="1" applyAlignment="1">
      <alignment horizontal="right"/>
    </xf>
    <xf numFmtId="166" fontId="5" fillId="0" borderId="4" xfId="1" applyNumberFormat="1" applyFont="1" applyBorder="1" applyAlignment="1">
      <alignment horizontal="right"/>
    </xf>
    <xf numFmtId="166" fontId="5" fillId="0" borderId="86" xfId="1" applyNumberFormat="1" applyFont="1" applyBorder="1"/>
    <xf numFmtId="0" fontId="9" fillId="0" borderId="0" xfId="2012" applyFont="1" applyAlignment="1">
      <alignment horizontal="center"/>
    </xf>
    <xf numFmtId="0" fontId="9" fillId="0" borderId="0" xfId="1965" applyFont="1"/>
    <xf numFmtId="0" fontId="9" fillId="0" borderId="0" xfId="2012" applyFont="1"/>
    <xf numFmtId="0" fontId="8" fillId="0" borderId="0" xfId="2012" applyFont="1"/>
    <xf numFmtId="0" fontId="9" fillId="0" borderId="0" xfId="4" applyFont="1" applyAlignment="1">
      <alignment horizontal="left"/>
    </xf>
    <xf numFmtId="0" fontId="6" fillId="0" borderId="119" xfId="3856" applyFont="1" applyBorder="1"/>
    <xf numFmtId="0" fontId="6" fillId="0" borderId="2" xfId="4" applyFont="1" applyBorder="1" applyAlignment="1">
      <alignment horizontal="center" vertical="center"/>
    </xf>
    <xf numFmtId="0" fontId="163" fillId="0" borderId="0" xfId="0" applyFont="1" applyAlignment="1">
      <alignment vertical="center"/>
    </xf>
    <xf numFmtId="168" fontId="5" fillId="0" borderId="0" xfId="4" applyNumberFormat="1" applyFont="1" applyAlignment="1">
      <alignment vertical="center" wrapText="1"/>
    </xf>
    <xf numFmtId="0" fontId="162" fillId="0" borderId="7" xfId="1604" applyFont="1" applyBorder="1" applyAlignment="1">
      <alignment horizontal="center"/>
    </xf>
    <xf numFmtId="0" fontId="9" fillId="0" borderId="0" xfId="0" applyFont="1"/>
    <xf numFmtId="0" fontId="164" fillId="0" borderId="0" xfId="4" applyFont="1" applyAlignment="1">
      <alignment vertical="center"/>
    </xf>
    <xf numFmtId="0" fontId="5" fillId="0" borderId="0" xfId="6107" applyFont="1" applyAlignment="1">
      <alignment vertical="center"/>
    </xf>
    <xf numFmtId="165" fontId="8" fillId="0" borderId="0" xfId="48" applyNumberFormat="1" applyFont="1"/>
    <xf numFmtId="166" fontId="165" fillId="0" borderId="0" xfId="22" applyNumberFormat="1" applyFont="1" applyBorder="1" applyAlignment="1">
      <alignment vertical="center"/>
    </xf>
    <xf numFmtId="166" fontId="165" fillId="0" borderId="0" xfId="22" applyNumberFormat="1" applyFont="1" applyBorder="1"/>
    <xf numFmtId="165" fontId="9" fillId="0" borderId="0" xfId="48" applyNumberFormat="1" applyFont="1" applyAlignment="1">
      <alignment vertical="center"/>
    </xf>
    <xf numFmtId="10" fontId="161" fillId="0" borderId="0" xfId="61" applyNumberFormat="1" applyFont="1" applyBorder="1" applyAlignment="1" applyProtection="1">
      <alignment vertical="center"/>
    </xf>
    <xf numFmtId="10" fontId="161" fillId="0" borderId="0" xfId="61" applyNumberFormat="1" applyFont="1" applyBorder="1" applyProtection="1"/>
    <xf numFmtId="165" fontId="9" fillId="0" borderId="0" xfId="48" applyNumberFormat="1" applyFont="1" applyBorder="1" applyAlignment="1">
      <alignment horizontal="right" vertical="center"/>
    </xf>
    <xf numFmtId="165" fontId="8" fillId="0" borderId="0" xfId="48" applyNumberFormat="1" applyFont="1" applyBorder="1" applyAlignment="1">
      <alignment horizontal="right"/>
    </xf>
    <xf numFmtId="10" fontId="8" fillId="0" borderId="0" xfId="1043" applyNumberFormat="1" applyFont="1" applyBorder="1" applyAlignment="1">
      <alignment horizontal="right"/>
    </xf>
    <xf numFmtId="10" fontId="5" fillId="2" borderId="0" xfId="2012" applyNumberFormat="1" applyFont="1" applyFill="1" applyAlignment="1">
      <alignment vertical="center"/>
    </xf>
    <xf numFmtId="0" fontId="5" fillId="0" borderId="0" xfId="6107" applyFont="1" applyAlignment="1">
      <alignment vertical="top"/>
    </xf>
    <xf numFmtId="167" fontId="5" fillId="0" borderId="0" xfId="2012" applyNumberFormat="1" applyFont="1" applyAlignment="1">
      <alignment horizontal="right"/>
    </xf>
    <xf numFmtId="165" fontId="5" fillId="0" borderId="0" xfId="2039" applyNumberFormat="1" applyFont="1" applyBorder="1" applyAlignment="1">
      <alignment horizontal="right" vertical="center"/>
    </xf>
    <xf numFmtId="43" fontId="6" fillId="0" borderId="0" xfId="6107" applyNumberFormat="1" applyFont="1" applyAlignment="1">
      <alignment vertical="center"/>
    </xf>
    <xf numFmtId="1" fontId="6" fillId="0" borderId="0" xfId="6107" applyNumberFormat="1" applyFont="1" applyAlignment="1">
      <alignment vertical="center"/>
    </xf>
    <xf numFmtId="0" fontId="5" fillId="0" borderId="0" xfId="6107" applyFont="1" applyAlignment="1">
      <alignment horizontal="center" vertical="top" wrapText="1"/>
    </xf>
    <xf numFmtId="165" fontId="5" fillId="0" borderId="86" xfId="4" applyNumberFormat="1" applyFont="1" applyBorder="1" applyAlignment="1">
      <alignment horizontal="right" vertical="center"/>
    </xf>
    <xf numFmtId="165" fontId="5" fillId="0" borderId="86" xfId="4" applyNumberFormat="1" applyFont="1" applyBorder="1" applyAlignment="1">
      <alignment vertical="center"/>
    </xf>
    <xf numFmtId="0" fontId="6" fillId="0" borderId="4" xfId="4" applyFont="1" applyBorder="1" applyAlignment="1">
      <alignment horizontal="left" indent="2"/>
    </xf>
    <xf numFmtId="166" fontId="5" fillId="0" borderId="86" xfId="1" applyNumberFormat="1" applyFont="1" applyFill="1" applyBorder="1" applyAlignment="1">
      <alignment horizontal="right" vertical="center"/>
    </xf>
    <xf numFmtId="165" fontId="5" fillId="0" borderId="1" xfId="1965" applyNumberFormat="1" applyFont="1" applyBorder="1" applyAlignment="1">
      <alignment horizontal="right" vertical="center"/>
    </xf>
    <xf numFmtId="0" fontId="8" fillId="0" borderId="0" xfId="2012" applyFont="1" applyAlignment="1">
      <alignment vertical="center"/>
    </xf>
    <xf numFmtId="0" fontId="13" fillId="0" borderId="0" xfId="6107" applyFont="1"/>
    <xf numFmtId="41" fontId="6" fillId="0" borderId="0" xfId="21" applyNumberFormat="1" applyFont="1" applyBorder="1" applyAlignment="1">
      <alignment horizontal="left"/>
    </xf>
    <xf numFmtId="164" fontId="5" fillId="0" borderId="0" xfId="0" applyNumberFormat="1" applyFont="1" applyAlignment="1">
      <alignment horizontal="center" vertical="center"/>
    </xf>
    <xf numFmtId="14" fontId="5" fillId="0" borderId="0" xfId="0" applyNumberFormat="1" applyFont="1" applyAlignment="1">
      <alignment horizontal="center" vertical="center"/>
    </xf>
    <xf numFmtId="216" fontId="5" fillId="0" borderId="0" xfId="2" applyNumberFormat="1" applyFont="1" applyFill="1" applyAlignment="1">
      <alignment vertical="center"/>
    </xf>
    <xf numFmtId="165" fontId="6" fillId="0" borderId="118" xfId="2" applyNumberFormat="1" applyFont="1" applyBorder="1" applyAlignment="1">
      <alignment vertical="center"/>
    </xf>
    <xf numFmtId="165" fontId="5" fillId="0" borderId="0" xfId="2" applyNumberFormat="1" applyFont="1" applyBorder="1" applyAlignment="1">
      <alignment horizontal="center" vertical="center"/>
    </xf>
    <xf numFmtId="41" fontId="5" fillId="0" borderId="0" xfId="38096" applyFont="1" applyAlignment="1">
      <alignment vertical="center"/>
    </xf>
    <xf numFmtId="0" fontId="5" fillId="0" borderId="0" xfId="0" applyFont="1" applyAlignment="1">
      <alignment horizontal="left" vertical="center" wrapText="1"/>
    </xf>
    <xf numFmtId="0" fontId="6" fillId="0" borderId="0" xfId="0" quotePrefix="1" applyFont="1" applyAlignment="1">
      <alignment horizontal="centerContinuous" vertical="center"/>
    </xf>
    <xf numFmtId="43" fontId="5" fillId="2" borderId="0" xfId="2408" applyFont="1" applyFill="1" applyBorder="1" applyAlignment="1" applyProtection="1">
      <alignment horizontal="center" vertical="center"/>
    </xf>
    <xf numFmtId="165" fontId="5" fillId="3" borderId="0" xfId="2039" applyNumberFormat="1" applyFont="1" applyFill="1" applyAlignment="1">
      <alignment vertical="center"/>
    </xf>
    <xf numFmtId="181" fontId="5" fillId="0" borderId="4" xfId="48" applyNumberFormat="1" applyFont="1" applyFill="1" applyBorder="1" applyAlignment="1">
      <alignment horizontal="right"/>
    </xf>
    <xf numFmtId="170" fontId="5" fillId="0" borderId="4" xfId="1" applyNumberFormat="1" applyFont="1" applyFill="1" applyBorder="1" applyAlignment="1">
      <alignment horizontal="right"/>
    </xf>
    <xf numFmtId="0" fontId="5" fillId="0" borderId="4" xfId="4" applyFont="1" applyBorder="1" applyAlignment="1">
      <alignment horizontal="left"/>
    </xf>
    <xf numFmtId="181" fontId="6" fillId="0" borderId="48" xfId="2" applyNumberFormat="1" applyFont="1" applyFill="1" applyBorder="1"/>
    <xf numFmtId="166" fontId="5" fillId="2" borderId="51" xfId="1" applyNumberFormat="1" applyFont="1" applyFill="1" applyBorder="1" applyAlignment="1">
      <alignment horizontal="center" vertical="center"/>
    </xf>
    <xf numFmtId="165" fontId="5" fillId="0" borderId="0" xfId="48" applyNumberFormat="1" applyFont="1" applyAlignment="1">
      <alignment vertical="center"/>
    </xf>
    <xf numFmtId="165" fontId="5" fillId="0" borderId="0" xfId="48" applyNumberFormat="1" applyFont="1" applyBorder="1" applyAlignment="1">
      <alignment horizontal="right" vertical="center"/>
    </xf>
    <xf numFmtId="10" fontId="5" fillId="0" borderId="1" xfId="1043" applyNumberFormat="1" applyFont="1" applyBorder="1" applyAlignment="1">
      <alignment horizontal="right" vertical="center"/>
    </xf>
    <xf numFmtId="166" fontId="5" fillId="3" borderId="0" xfId="1" applyNumberFormat="1" applyFont="1" applyFill="1" applyAlignment="1">
      <alignment vertical="center"/>
    </xf>
    <xf numFmtId="165" fontId="5" fillId="2" borderId="86" xfId="48" applyNumberFormat="1" applyFont="1" applyFill="1" applyBorder="1" applyAlignment="1">
      <alignment horizontal="right" vertical="center"/>
    </xf>
    <xf numFmtId="165" fontId="5" fillId="3" borderId="0" xfId="2" applyNumberFormat="1" applyFont="1" applyFill="1" applyBorder="1" applyAlignment="1">
      <alignment horizontal="right" vertical="center"/>
    </xf>
    <xf numFmtId="0" fontId="6" fillId="0" borderId="120" xfId="4" applyFont="1" applyBorder="1" applyAlignment="1">
      <alignment vertical="center"/>
    </xf>
    <xf numFmtId="0" fontId="6" fillId="0" borderId="121" xfId="4" quotePrefix="1" applyFont="1" applyBorder="1" applyAlignment="1">
      <alignment horizontal="center" vertical="center"/>
    </xf>
    <xf numFmtId="0" fontId="6" fillId="0" borderId="120" xfId="4" quotePrefix="1" applyFont="1" applyBorder="1" applyAlignment="1">
      <alignment horizontal="center" vertical="center"/>
    </xf>
    <xf numFmtId="165" fontId="5" fillId="0" borderId="4" xfId="2" applyNumberFormat="1" applyFont="1" applyBorder="1" applyAlignment="1">
      <alignment horizontal="center" vertical="center"/>
    </xf>
    <xf numFmtId="166" fontId="5" fillId="0" borderId="4" xfId="1" applyNumberFormat="1" applyFont="1" applyBorder="1" applyAlignment="1">
      <alignment horizontal="center" vertical="center"/>
    </xf>
    <xf numFmtId="166" fontId="6" fillId="0" borderId="121" xfId="4" applyNumberFormat="1" applyFont="1" applyBorder="1" applyAlignment="1">
      <alignment vertical="center"/>
    </xf>
    <xf numFmtId="168" fontId="6" fillId="0" borderId="120" xfId="4" applyNumberFormat="1" applyFont="1" applyBorder="1" applyAlignment="1">
      <alignment vertical="center"/>
    </xf>
    <xf numFmtId="168" fontId="5" fillId="0" borderId="86" xfId="4" applyNumberFormat="1" applyFont="1" applyBorder="1" applyAlignment="1">
      <alignment vertical="center"/>
    </xf>
    <xf numFmtId="168" fontId="5" fillId="0" borderId="0" xfId="4" applyNumberFormat="1" applyFont="1" applyAlignment="1">
      <alignment horizontal="center" vertical="center"/>
    </xf>
    <xf numFmtId="166" fontId="6" fillId="0" borderId="0" xfId="1" applyNumberFormat="1" applyFont="1" applyFill="1" applyBorder="1" applyAlignment="1">
      <alignment vertical="center"/>
    </xf>
    <xf numFmtId="165" fontId="5" fillId="0" borderId="1" xfId="2" applyNumberFormat="1" applyFont="1" applyBorder="1" applyAlignment="1">
      <alignment vertical="center"/>
    </xf>
    <xf numFmtId="165" fontId="5" fillId="0" borderId="86" xfId="37039" applyNumberFormat="1" applyFont="1" applyFill="1" applyBorder="1" applyAlignment="1">
      <alignment vertical="center"/>
    </xf>
    <xf numFmtId="41" fontId="5" fillId="0" borderId="86" xfId="3857" applyFont="1" applyFill="1" applyBorder="1" applyAlignment="1">
      <alignment vertical="center"/>
    </xf>
    <xf numFmtId="0" fontId="6" fillId="0" borderId="9" xfId="0" applyFont="1" applyBorder="1" applyAlignment="1">
      <alignment horizontal="left" vertical="center"/>
    </xf>
    <xf numFmtId="165" fontId="6" fillId="0" borderId="9" xfId="2" applyNumberFormat="1" applyFont="1" applyBorder="1" applyAlignment="1">
      <alignment vertical="center"/>
    </xf>
    <xf numFmtId="165" fontId="5" fillId="0" borderId="9" xfId="2" applyNumberFormat="1" applyFont="1" applyBorder="1" applyAlignment="1">
      <alignment horizontal="center" vertical="center"/>
    </xf>
    <xf numFmtId="165" fontId="5" fillId="0" borderId="0" xfId="21" applyNumberFormat="1" applyFont="1" applyFill="1" applyBorder="1" applyAlignment="1" applyProtection="1">
      <alignment horizontal="right"/>
    </xf>
    <xf numFmtId="165" fontId="6" fillId="0" borderId="122" xfId="21" applyNumberFormat="1" applyFont="1" applyFill="1" applyBorder="1" applyAlignment="1" applyProtection="1">
      <alignment horizontal="right" vertical="center"/>
    </xf>
    <xf numFmtId="165" fontId="5" fillId="111" borderId="0" xfId="21" applyNumberFormat="1" applyFont="1" applyFill="1" applyBorder="1" applyAlignment="1" applyProtection="1">
      <alignment horizontal="right" vertical="center"/>
    </xf>
    <xf numFmtId="165" fontId="5" fillId="0" borderId="0" xfId="21" applyNumberFormat="1" applyFont="1" applyFill="1" applyBorder="1" applyAlignment="1">
      <alignment vertical="center"/>
    </xf>
    <xf numFmtId="0" fontId="10" fillId="0" borderId="9" xfId="0" applyFont="1" applyBorder="1" applyAlignment="1">
      <alignment vertical="center"/>
    </xf>
    <xf numFmtId="176" fontId="5" fillId="0" borderId="9" xfId="3" applyNumberFormat="1" applyFont="1" applyBorder="1" applyAlignment="1">
      <alignment horizontal="right" vertical="center"/>
    </xf>
    <xf numFmtId="165" fontId="5" fillId="0" borderId="118" xfId="0" applyNumberFormat="1" applyFont="1" applyBorder="1" applyAlignment="1">
      <alignment vertical="center"/>
    </xf>
    <xf numFmtId="165" fontId="5" fillId="111" borderId="0" xfId="2" applyNumberFormat="1" applyFont="1" applyFill="1" applyAlignment="1">
      <alignment horizontal="right" vertical="center"/>
    </xf>
    <xf numFmtId="10" fontId="5" fillId="0" borderId="0" xfId="3" applyNumberFormat="1" applyFont="1" applyFill="1" applyBorder="1" applyAlignment="1">
      <alignment horizontal="right" vertical="center"/>
    </xf>
    <xf numFmtId="165" fontId="5" fillId="111" borderId="1" xfId="2" applyNumberFormat="1" applyFont="1" applyFill="1" applyBorder="1" applyAlignment="1" applyProtection="1">
      <alignment vertical="center"/>
      <protection locked="0"/>
    </xf>
    <xf numFmtId="165" fontId="5" fillId="111" borderId="0" xfId="2" applyNumberFormat="1" applyFont="1" applyFill="1" applyBorder="1" applyAlignment="1">
      <alignment vertical="center"/>
    </xf>
    <xf numFmtId="166" fontId="5" fillId="3" borderId="0" xfId="2408" applyNumberFormat="1" applyFont="1" applyFill="1" applyAlignment="1">
      <alignment vertical="center"/>
    </xf>
    <xf numFmtId="10" fontId="5" fillId="0" borderId="0" xfId="4" applyNumberFormat="1" applyFont="1" applyAlignment="1" applyProtection="1">
      <alignment horizontal="right" vertical="center"/>
      <protection locked="0"/>
    </xf>
    <xf numFmtId="165" fontId="5" fillId="0" borderId="0" xfId="21" applyNumberFormat="1" applyFont="1" applyFill="1" applyBorder="1" applyAlignment="1" applyProtection="1">
      <alignment horizontal="right" vertical="center"/>
      <protection locked="0"/>
    </xf>
    <xf numFmtId="165" fontId="5" fillId="111" borderId="0" xfId="21" applyNumberFormat="1" applyFont="1" applyFill="1" applyBorder="1" applyAlignment="1">
      <alignment horizontal="center" vertical="center"/>
    </xf>
    <xf numFmtId="166" fontId="5" fillId="111" borderId="0" xfId="2408" applyNumberFormat="1" applyFont="1" applyFill="1" applyBorder="1" applyAlignment="1" applyProtection="1">
      <alignment vertical="center"/>
      <protection locked="0"/>
    </xf>
    <xf numFmtId="165" fontId="5" fillId="111" borderId="0" xfId="2" applyNumberFormat="1" applyFont="1" applyFill="1" applyAlignment="1">
      <alignment vertical="center"/>
    </xf>
    <xf numFmtId="166" fontId="5" fillId="111" borderId="0" xfId="1" applyNumberFormat="1" applyFont="1" applyFill="1" applyAlignment="1">
      <alignment vertical="center"/>
    </xf>
    <xf numFmtId="10" fontId="5" fillId="111" borderId="0" xfId="3" applyNumberFormat="1" applyFont="1" applyFill="1" applyAlignment="1">
      <alignment horizontal="right" vertical="center"/>
    </xf>
    <xf numFmtId="10" fontId="5" fillId="111" borderId="0" xfId="0" applyNumberFormat="1" applyFont="1" applyFill="1" applyAlignment="1">
      <alignment horizontal="right" vertical="center"/>
    </xf>
    <xf numFmtId="10" fontId="5" fillId="111" borderId="0" xfId="0" applyNumberFormat="1" applyFont="1" applyFill="1" applyAlignment="1">
      <alignment vertical="center"/>
    </xf>
    <xf numFmtId="165" fontId="5" fillId="111" borderId="0" xfId="2" applyNumberFormat="1" applyFont="1" applyFill="1" applyAlignment="1">
      <alignment horizontal="center" vertical="center"/>
    </xf>
    <xf numFmtId="166" fontId="5" fillId="111" borderId="0" xfId="2408" applyNumberFormat="1" applyFont="1" applyFill="1" applyBorder="1" applyAlignment="1" applyProtection="1">
      <alignment horizontal="right" vertical="center"/>
    </xf>
    <xf numFmtId="166" fontId="27" fillId="0" borderId="0" xfId="1" applyNumberFormat="1" applyFont="1" applyFill="1" applyBorder="1" applyAlignment="1">
      <alignment horizontal="right" vertical="center"/>
    </xf>
    <xf numFmtId="166" fontId="27" fillId="0" borderId="0" xfId="1" applyNumberFormat="1" applyFont="1" applyFill="1" applyBorder="1" applyAlignment="1">
      <alignment vertical="center"/>
    </xf>
    <xf numFmtId="166" fontId="5" fillId="0" borderId="0" xfId="1" quotePrefix="1" applyNumberFormat="1" applyFont="1" applyBorder="1" applyAlignment="1">
      <alignment horizontal="center" vertical="center"/>
    </xf>
    <xf numFmtId="165" fontId="5" fillId="0" borderId="86" xfId="2" applyNumberFormat="1" applyFont="1" applyFill="1" applyBorder="1" applyAlignment="1">
      <alignment horizontal="right" vertical="center"/>
    </xf>
    <xf numFmtId="181" fontId="5" fillId="0" borderId="4" xfId="2" applyNumberFormat="1" applyFont="1" applyFill="1" applyBorder="1" applyAlignment="1">
      <alignment horizontal="right"/>
    </xf>
    <xf numFmtId="165" fontId="5" fillId="2" borderId="0" xfId="2039" applyNumberFormat="1" applyFont="1" applyFill="1" applyBorder="1" applyAlignment="1">
      <alignment vertical="center"/>
    </xf>
    <xf numFmtId="0" fontId="5" fillId="0" borderId="0" xfId="37887" quotePrefix="1" applyNumberFormat="1" applyFont="1" applyFill="1" applyBorder="1" applyAlignment="1">
      <alignment vertical="center"/>
    </xf>
    <xf numFmtId="0" fontId="27" fillId="0" borderId="0" xfId="1962" applyFont="1"/>
    <xf numFmtId="166" fontId="5" fillId="0" borderId="123" xfId="1" applyNumberFormat="1" applyFont="1" applyFill="1" applyBorder="1" applyAlignment="1">
      <alignment vertical="center"/>
    </xf>
    <xf numFmtId="0" fontId="27" fillId="0" borderId="0" xfId="0" applyFont="1" applyAlignment="1">
      <alignment horizontal="left"/>
    </xf>
    <xf numFmtId="166" fontId="5" fillId="0" borderId="3" xfId="4" applyNumberFormat="1" applyFont="1" applyBorder="1"/>
    <xf numFmtId="165" fontId="5" fillId="0" borderId="0" xfId="0" applyNumberFormat="1" applyFont="1" applyAlignment="1">
      <alignment vertical="center"/>
    </xf>
    <xf numFmtId="0" fontId="158" fillId="0" borderId="0" xfId="3856" applyFont="1"/>
    <xf numFmtId="37" fontId="5" fillId="0" borderId="7" xfId="4" applyNumberFormat="1" applyFont="1" applyBorder="1" applyAlignment="1">
      <alignment horizontal="center"/>
    </xf>
    <xf numFmtId="37" fontId="5" fillId="0" borderId="0" xfId="0" applyNumberFormat="1" applyFont="1"/>
    <xf numFmtId="37" fontId="5" fillId="0" borderId="0" xfId="0" applyNumberFormat="1" applyFont="1" applyAlignment="1">
      <alignment vertical="top"/>
    </xf>
    <xf numFmtId="173" fontId="5" fillId="0" borderId="7" xfId="4" applyNumberFormat="1" applyFont="1" applyBorder="1" applyAlignment="1">
      <alignment horizontal="center" wrapText="1"/>
    </xf>
    <xf numFmtId="37" fontId="5" fillId="0" borderId="0" xfId="0" applyNumberFormat="1" applyFont="1" applyAlignment="1">
      <alignment vertical="center" wrapText="1"/>
    </xf>
    <xf numFmtId="37" fontId="6" fillId="0" borderId="0" xfId="0" applyNumberFormat="1" applyFont="1" applyAlignment="1">
      <alignment horizontal="left" vertical="center"/>
    </xf>
    <xf numFmtId="37" fontId="8" fillId="0" borderId="0" xfId="0" applyNumberFormat="1" applyFont="1" applyAlignment="1">
      <alignment horizontal="right" vertical="center"/>
    </xf>
    <xf numFmtId="38" fontId="5" fillId="0" borderId="123" xfId="1" applyNumberFormat="1" applyFont="1" applyBorder="1" applyAlignment="1">
      <alignment horizontal="center" vertical="center"/>
    </xf>
    <xf numFmtId="0" fontId="5" fillId="0" borderId="123" xfId="1962" applyFont="1" applyBorder="1" applyAlignment="1">
      <alignment vertical="center"/>
    </xf>
    <xf numFmtId="43" fontId="5" fillId="0" borderId="123" xfId="1962" applyNumberFormat="1" applyFont="1" applyBorder="1" applyAlignment="1">
      <alignment vertical="center"/>
    </xf>
    <xf numFmtId="44" fontId="6" fillId="0" borderId="0" xfId="37887" quotePrefix="1" applyNumberFormat="1" applyFont="1" applyFill="1" applyBorder="1" applyAlignment="1">
      <alignment vertical="center"/>
    </xf>
    <xf numFmtId="0" fontId="167" fillId="0" borderId="0" xfId="1965" quotePrefix="1" applyFont="1" applyAlignment="1">
      <alignment horizontal="center" vertical="center"/>
    </xf>
    <xf numFmtId="0" fontId="158" fillId="0" borderId="0" xfId="1965" applyFont="1"/>
    <xf numFmtId="0" fontId="158" fillId="0" borderId="0" xfId="0" applyFont="1" applyAlignment="1">
      <alignment horizontal="center" vertical="center"/>
    </xf>
    <xf numFmtId="0" fontId="162" fillId="0" borderId="0" xfId="0" applyFont="1" applyAlignment="1">
      <alignment horizontal="center" vertical="center"/>
    </xf>
    <xf numFmtId="0" fontId="6" fillId="0" borderId="121" xfId="4" applyFont="1" applyBorder="1" applyAlignment="1">
      <alignment vertical="center"/>
    </xf>
    <xf numFmtId="165" fontId="5" fillId="0" borderId="0" xfId="1" applyNumberFormat="1" applyFont="1" applyFill="1" applyBorder="1"/>
    <xf numFmtId="0" fontId="6" fillId="0" borderId="121" xfId="4" applyFont="1" applyBorder="1"/>
    <xf numFmtId="181" fontId="6" fillId="0" borderId="86" xfId="4" applyNumberFormat="1" applyFont="1" applyBorder="1" applyAlignment="1">
      <alignment vertical="center"/>
    </xf>
    <xf numFmtId="0" fontId="6" fillId="0" borderId="113" xfId="4" applyFont="1" applyBorder="1"/>
    <xf numFmtId="0" fontId="5" fillId="0" borderId="9" xfId="1965" applyFont="1" applyBorder="1"/>
    <xf numFmtId="44" fontId="6" fillId="0" borderId="9" xfId="4" applyNumberFormat="1" applyFont="1" applyBorder="1"/>
    <xf numFmtId="181" fontId="6" fillId="0" borderId="86" xfId="22" applyNumberFormat="1" applyFont="1" applyBorder="1"/>
    <xf numFmtId="0" fontId="6" fillId="0" borderId="9" xfId="4" applyFont="1" applyBorder="1"/>
    <xf numFmtId="165" fontId="5" fillId="0" borderId="1" xfId="1963" applyNumberFormat="1" applyFont="1" applyBorder="1" applyAlignment="1">
      <alignment horizontal="right" vertical="center"/>
    </xf>
    <xf numFmtId="183" fontId="5" fillId="0" borderId="2" xfId="2012" applyNumberFormat="1" applyFont="1" applyBorder="1" applyAlignment="1" applyProtection="1">
      <alignment horizontal="right" vertical="center"/>
      <protection locked="0"/>
    </xf>
    <xf numFmtId="10" fontId="5" fillId="0" borderId="124" xfId="3" quotePrefix="1" applyNumberFormat="1" applyFont="1" applyBorder="1" applyAlignment="1">
      <alignment horizontal="right" vertical="center"/>
    </xf>
    <xf numFmtId="183" fontId="6" fillId="0" borderId="2" xfId="2012" quotePrefix="1" applyNumberFormat="1" applyFont="1" applyBorder="1" applyAlignment="1">
      <alignment horizontal="right" vertical="center"/>
    </xf>
    <xf numFmtId="10" fontId="13" fillId="0" borderId="2" xfId="2012" applyNumberFormat="1" applyFont="1" applyBorder="1" applyAlignment="1">
      <alignment horizontal="right" vertical="center"/>
    </xf>
    <xf numFmtId="165" fontId="5" fillId="2" borderId="124" xfId="21" applyNumberFormat="1" applyFont="1" applyFill="1" applyBorder="1" applyAlignment="1" applyProtection="1">
      <alignment vertical="center"/>
      <protection locked="0"/>
    </xf>
    <xf numFmtId="165" fontId="5" fillId="2" borderId="124" xfId="2012" applyNumberFormat="1" applyFont="1" applyFill="1" applyBorder="1" applyAlignment="1" applyProtection="1">
      <alignment horizontal="right" vertical="center"/>
      <protection locked="0"/>
    </xf>
    <xf numFmtId="167" fontId="5" fillId="0" borderId="124" xfId="3" applyNumberFormat="1" applyFont="1" applyFill="1" applyBorder="1" applyAlignment="1">
      <alignment vertical="center"/>
    </xf>
    <xf numFmtId="165" fontId="5" fillId="2" borderId="124" xfId="2" applyNumberFormat="1" applyFont="1" applyFill="1" applyBorder="1" applyAlignment="1">
      <alignment horizontal="right" vertical="center"/>
    </xf>
    <xf numFmtId="0" fontId="5" fillId="0" borderId="124" xfId="1965" applyFont="1" applyBorder="1" applyAlignment="1">
      <alignment horizontal="center"/>
    </xf>
    <xf numFmtId="167" fontId="5" fillId="2" borderId="124" xfId="1043" applyNumberFormat="1" applyFont="1" applyFill="1" applyBorder="1" applyAlignment="1">
      <alignment horizontal="right" vertical="center"/>
    </xf>
    <xf numFmtId="166" fontId="5" fillId="3" borderId="124" xfId="1" applyNumberFormat="1" applyFont="1" applyFill="1" applyBorder="1" applyAlignment="1">
      <alignment vertical="center"/>
    </xf>
    <xf numFmtId="166" fontId="5" fillId="0" borderId="124" xfId="1" applyNumberFormat="1" applyFont="1" applyFill="1" applyBorder="1" applyAlignment="1">
      <alignment vertical="center"/>
    </xf>
    <xf numFmtId="166" fontId="5" fillId="0" borderId="124" xfId="1" applyNumberFormat="1" applyFont="1" applyBorder="1" applyAlignment="1">
      <alignment vertical="center"/>
    </xf>
    <xf numFmtId="0" fontId="5" fillId="0" borderId="124" xfId="4" applyFont="1" applyBorder="1" applyAlignment="1">
      <alignment horizontal="left" vertical="center"/>
    </xf>
    <xf numFmtId="1" fontId="5" fillId="0" borderId="124" xfId="4" applyNumberFormat="1" applyFont="1" applyBorder="1" applyAlignment="1">
      <alignment horizontal="center" vertical="center"/>
    </xf>
    <xf numFmtId="166" fontId="5" fillId="0" borderId="124" xfId="1" applyNumberFormat="1" applyFont="1" applyFill="1" applyBorder="1" applyAlignment="1">
      <alignment horizontal="right" vertical="center"/>
    </xf>
    <xf numFmtId="10" fontId="5" fillId="3" borderId="124" xfId="3" applyNumberFormat="1" applyFont="1" applyFill="1" applyBorder="1" applyAlignment="1">
      <alignment horizontal="center" vertical="center"/>
    </xf>
    <xf numFmtId="166" fontId="5" fillId="0" borderId="124" xfId="1" applyNumberFormat="1" applyFont="1" applyBorder="1" applyAlignment="1">
      <alignment horizontal="center" vertical="center"/>
    </xf>
    <xf numFmtId="0" fontId="6" fillId="0" borderId="125" xfId="4" applyFont="1" applyBorder="1" applyAlignment="1">
      <alignment horizontal="center"/>
    </xf>
    <xf numFmtId="0" fontId="6" fillId="0" borderId="126" xfId="4" applyFont="1" applyBorder="1" applyAlignment="1">
      <alignment horizontal="center"/>
    </xf>
    <xf numFmtId="0" fontId="6" fillId="0" borderId="120" xfId="4" applyFont="1" applyBorder="1" applyAlignment="1">
      <alignment horizontal="center" vertical="center"/>
    </xf>
    <xf numFmtId="166" fontId="6" fillId="0" borderId="120" xfId="2408" quotePrefix="1" applyNumberFormat="1" applyFont="1" applyFill="1" applyBorder="1" applyAlignment="1">
      <alignment horizontal="center" vertical="center"/>
    </xf>
    <xf numFmtId="166" fontId="6" fillId="0" borderId="120" xfId="2408" quotePrefix="1" applyNumberFormat="1" applyFont="1" applyBorder="1" applyAlignment="1">
      <alignment horizontal="center" vertical="center"/>
    </xf>
    <xf numFmtId="165" fontId="6" fillId="0" borderId="119" xfId="2" applyNumberFormat="1" applyFont="1" applyFill="1" applyBorder="1" applyAlignment="1">
      <alignment vertical="center"/>
    </xf>
    <xf numFmtId="0" fontId="5" fillId="0" borderId="119" xfId="4" applyFont="1" applyBorder="1" applyAlignment="1">
      <alignment horizontal="center" vertical="center"/>
    </xf>
    <xf numFmtId="0" fontId="6" fillId="0" borderId="122" xfId="4" applyFont="1" applyBorder="1" applyAlignment="1">
      <alignment horizontal="center" vertical="center"/>
    </xf>
    <xf numFmtId="165" fontId="6" fillId="0" borderId="119" xfId="21" applyNumberFormat="1" applyFont="1" applyFill="1" applyBorder="1" applyAlignment="1">
      <alignment horizontal="center" vertical="center"/>
    </xf>
    <xf numFmtId="0" fontId="6" fillId="0" borderId="120" xfId="4" applyFont="1" applyBorder="1" applyAlignment="1">
      <alignment horizontal="centerContinuous" vertical="center"/>
    </xf>
    <xf numFmtId="0" fontId="6" fillId="0" borderId="121" xfId="4" quotePrefix="1" applyFont="1" applyBorder="1" applyAlignment="1">
      <alignment vertical="center"/>
    </xf>
    <xf numFmtId="0" fontId="6" fillId="0" borderId="120" xfId="4" quotePrefix="1" applyFont="1" applyBorder="1" applyAlignment="1">
      <alignment vertical="center"/>
    </xf>
    <xf numFmtId="0" fontId="5" fillId="0" borderId="3" xfId="4" applyFont="1" applyBorder="1" applyAlignment="1">
      <alignment horizontal="right" vertical="center"/>
    </xf>
    <xf numFmtId="0" fontId="5" fillId="0" borderId="120" xfId="4" applyFont="1" applyBorder="1" applyAlignment="1">
      <alignment horizontal="center" vertical="center"/>
    </xf>
    <xf numFmtId="166" fontId="6" fillId="0" borderId="121" xfId="2408" quotePrefix="1" applyNumberFormat="1" applyFont="1" applyBorder="1" applyAlignment="1">
      <alignment horizontal="center" vertical="center"/>
    </xf>
    <xf numFmtId="0" fontId="6" fillId="0" borderId="120" xfId="4" quotePrefix="1" applyFont="1" applyBorder="1" applyAlignment="1">
      <alignment horizontal="centerContinuous" vertical="center"/>
    </xf>
    <xf numFmtId="165" fontId="5" fillId="0" borderId="3" xfId="2" applyNumberFormat="1" applyFont="1" applyFill="1" applyBorder="1" applyAlignment="1">
      <alignment horizontal="left" vertical="center"/>
    </xf>
    <xf numFmtId="0" fontId="5" fillId="0" borderId="121" xfId="3856" applyFont="1" applyBorder="1"/>
    <xf numFmtId="0" fontId="6" fillId="0" borderId="120" xfId="3856" applyFont="1" applyBorder="1" applyAlignment="1">
      <alignment horizontal="center"/>
    </xf>
    <xf numFmtId="0" fontId="6" fillId="0" borderId="120" xfId="3856" applyFont="1" applyBorder="1"/>
    <xf numFmtId="37" fontId="6" fillId="0" borderId="120" xfId="4" applyNumberFormat="1" applyFont="1" applyBorder="1" applyAlignment="1">
      <alignment horizontal="center" vertical="center"/>
    </xf>
    <xf numFmtId="165" fontId="6" fillId="0" borderId="120" xfId="21" applyNumberFormat="1" applyFont="1" applyBorder="1" applyAlignment="1">
      <alignment vertical="center"/>
    </xf>
    <xf numFmtId="165" fontId="5" fillId="0" borderId="120" xfId="21" applyNumberFormat="1" applyFont="1" applyBorder="1" applyAlignment="1">
      <alignment vertical="center"/>
    </xf>
    <xf numFmtId="17" fontId="5" fillId="0" borderId="120" xfId="4" applyNumberFormat="1" applyFont="1" applyBorder="1" applyAlignment="1">
      <alignment horizontal="left" vertical="center"/>
    </xf>
    <xf numFmtId="165" fontId="5" fillId="0" borderId="120" xfId="2" applyNumberFormat="1" applyFont="1" applyFill="1" applyBorder="1" applyAlignment="1">
      <alignment vertical="center"/>
    </xf>
    <xf numFmtId="165" fontId="5" fillId="0" borderId="120" xfId="2" applyNumberFormat="1" applyFont="1" applyBorder="1" applyAlignment="1">
      <alignment vertical="center"/>
    </xf>
    <xf numFmtId="165" fontId="5" fillId="0" borderId="120" xfId="21" applyNumberFormat="1" applyFont="1" applyFill="1" applyBorder="1" applyAlignment="1">
      <alignment horizontal="center" vertical="center"/>
    </xf>
    <xf numFmtId="165" fontId="5" fillId="0" borderId="2" xfId="2" applyNumberFormat="1" applyFont="1" applyBorder="1" applyAlignment="1">
      <alignment vertical="center"/>
    </xf>
    <xf numFmtId="165" fontId="5" fillId="0" borderId="2" xfId="2" applyNumberFormat="1" applyFont="1" applyBorder="1" applyAlignment="1">
      <alignment horizontal="right" vertical="center"/>
    </xf>
    <xf numFmtId="165" fontId="5" fillId="0" borderId="118" xfId="2" applyNumberFormat="1" applyFont="1" applyBorder="1" applyAlignment="1">
      <alignment horizontal="right" vertical="center"/>
    </xf>
    <xf numFmtId="165" fontId="5" fillId="0" borderId="118" xfId="2" applyNumberFormat="1" applyFont="1" applyBorder="1" applyAlignment="1">
      <alignment vertical="center"/>
    </xf>
    <xf numFmtId="165" fontId="5" fillId="0" borderId="123" xfId="2" applyNumberFormat="1" applyFont="1" applyFill="1" applyBorder="1" applyAlignment="1">
      <alignment vertical="center"/>
    </xf>
    <xf numFmtId="166" fontId="5" fillId="0" borderId="123" xfId="2406" applyNumberFormat="1" applyFont="1" applyFill="1" applyBorder="1" applyAlignment="1">
      <alignment vertical="center"/>
    </xf>
    <xf numFmtId="0" fontId="6" fillId="0" borderId="124" xfId="0" applyFont="1" applyBorder="1" applyAlignment="1">
      <alignment horizontal="center" vertical="center"/>
    </xf>
    <xf numFmtId="0" fontId="6" fillId="0" borderId="127" xfId="0" applyFont="1" applyBorder="1" applyAlignment="1">
      <alignment horizontal="center" vertical="center"/>
    </xf>
    <xf numFmtId="0" fontId="6" fillId="0" borderId="128" xfId="0" applyFont="1" applyBorder="1" applyAlignment="1">
      <alignment horizontal="center" vertical="center"/>
    </xf>
    <xf numFmtId="166" fontId="5" fillId="0" borderId="127" xfId="1" applyNumberFormat="1" applyFont="1" applyFill="1" applyBorder="1" applyAlignment="1">
      <alignment vertical="center"/>
    </xf>
    <xf numFmtId="166" fontId="5" fillId="0" borderId="120" xfId="1" applyNumberFormat="1" applyFont="1" applyFill="1" applyBorder="1" applyAlignment="1">
      <alignment vertical="center"/>
    </xf>
    <xf numFmtId="165" fontId="6" fillId="0" borderId="120" xfId="2" applyNumberFormat="1" applyFont="1" applyFill="1" applyBorder="1" applyAlignment="1">
      <alignment vertical="center"/>
    </xf>
    <xf numFmtId="0" fontId="5" fillId="0" borderId="2" xfId="0" applyFont="1" applyBorder="1"/>
    <xf numFmtId="166" fontId="5" fillId="0" borderId="125" xfId="1" applyNumberFormat="1" applyFont="1" applyFill="1" applyBorder="1" applyAlignment="1">
      <alignment vertical="center"/>
    </xf>
    <xf numFmtId="0" fontId="5" fillId="0" borderId="124" xfId="0" applyFont="1" applyBorder="1" applyAlignment="1">
      <alignment horizontal="center" vertical="center"/>
    </xf>
    <xf numFmtId="15" fontId="5" fillId="0" borderId="124" xfId="0" applyNumberFormat="1" applyFont="1" applyBorder="1" applyAlignment="1">
      <alignment horizontal="center" vertical="center"/>
    </xf>
    <xf numFmtId="0" fontId="5" fillId="0" borderId="2" xfId="0" applyFont="1" applyBorder="1" applyAlignment="1">
      <alignment horizontal="center" vertical="center"/>
    </xf>
    <xf numFmtId="166" fontId="5" fillId="3" borderId="124" xfId="1" applyNumberFormat="1" applyFont="1" applyFill="1" applyBorder="1" applyProtection="1">
      <protection locked="0"/>
    </xf>
    <xf numFmtId="0" fontId="6" fillId="0" borderId="127" xfId="37811" quotePrefix="1" applyNumberFormat="1" applyFont="1" applyFill="1" applyBorder="1" applyAlignment="1">
      <alignment horizontal="center" vertical="center"/>
    </xf>
    <xf numFmtId="0" fontId="29" fillId="0" borderId="127" xfId="1962" applyFont="1" applyBorder="1" applyAlignment="1">
      <alignment horizontal="center"/>
    </xf>
    <xf numFmtId="0" fontId="29" fillId="0" borderId="128" xfId="1962" applyFont="1" applyBorder="1" applyAlignment="1">
      <alignment horizontal="center"/>
    </xf>
    <xf numFmtId="165" fontId="5" fillId="0" borderId="123" xfId="38092" applyNumberFormat="1" applyFont="1" applyFill="1" applyBorder="1" applyAlignment="1">
      <alignment vertical="center"/>
    </xf>
    <xf numFmtId="166" fontId="5" fillId="0" borderId="123" xfId="1962" applyNumberFormat="1" applyFont="1" applyBorder="1" applyAlignment="1">
      <alignment vertical="center"/>
    </xf>
    <xf numFmtId="0" fontId="29" fillId="0" borderId="123" xfId="1962" applyFont="1" applyBorder="1" applyAlignment="1">
      <alignment vertical="center"/>
    </xf>
    <xf numFmtId="0" fontId="29" fillId="0" borderId="9" xfId="1962" applyFont="1" applyBorder="1" applyAlignment="1">
      <alignment vertical="center"/>
    </xf>
    <xf numFmtId="15" fontId="5" fillId="0" borderId="124" xfId="4" applyNumberFormat="1" applyFont="1" applyBorder="1" applyAlignment="1">
      <alignment horizontal="center" vertical="center"/>
    </xf>
    <xf numFmtId="0" fontId="5" fillId="0" borderId="124" xfId="4" applyFont="1" applyBorder="1" applyAlignment="1">
      <alignment horizontal="center" vertical="center"/>
    </xf>
    <xf numFmtId="10" fontId="5" fillId="2" borderId="124" xfId="4" applyNumberFormat="1" applyFont="1" applyFill="1" applyBorder="1" applyAlignment="1" applyProtection="1">
      <alignment horizontal="right" vertical="center"/>
      <protection locked="0"/>
    </xf>
    <xf numFmtId="166" fontId="5" fillId="0" borderId="124" xfId="2408" applyNumberFormat="1" applyFont="1" applyFill="1" applyBorder="1" applyAlignment="1" applyProtection="1">
      <alignment vertical="center"/>
      <protection locked="0"/>
    </xf>
    <xf numFmtId="0" fontId="6" fillId="0" borderId="127" xfId="4" applyFont="1" applyBorder="1" applyAlignment="1">
      <alignment horizontal="center" vertical="center"/>
    </xf>
    <xf numFmtId="0" fontId="6" fillId="0" borderId="127" xfId="4" applyFont="1" applyBorder="1" applyAlignment="1">
      <alignment vertical="center"/>
    </xf>
    <xf numFmtId="166" fontId="6" fillId="0" borderId="127" xfId="4" applyNumberFormat="1" applyFont="1" applyBorder="1" applyAlignment="1">
      <alignment vertical="center"/>
    </xf>
    <xf numFmtId="0" fontId="6" fillId="0" borderId="126" xfId="4" applyFont="1" applyBorder="1" applyAlignment="1">
      <alignment horizontal="center" vertical="center"/>
    </xf>
    <xf numFmtId="10" fontId="5" fillId="0" borderId="127" xfId="3" applyNumberFormat="1" applyFont="1" applyFill="1" applyBorder="1" applyAlignment="1">
      <alignment horizontal="right" vertical="center"/>
    </xf>
    <xf numFmtId="17" fontId="5" fillId="0" borderId="126" xfId="4" applyNumberFormat="1" applyFont="1" applyBorder="1" applyAlignment="1">
      <alignment horizontal="left" vertical="center"/>
    </xf>
    <xf numFmtId="3" fontId="5" fillId="0" borderId="127" xfId="4" applyNumberFormat="1" applyFont="1" applyBorder="1" applyAlignment="1">
      <alignment horizontal="centerContinuous" vertical="center"/>
    </xf>
    <xf numFmtId="166" fontId="5" fillId="3" borderId="124" xfId="1" applyNumberFormat="1" applyFont="1" applyFill="1" applyBorder="1" applyAlignment="1" applyProtection="1">
      <alignment vertical="center"/>
      <protection locked="0"/>
    </xf>
    <xf numFmtId="166" fontId="5" fillId="0" borderId="2" xfId="2408" applyNumberFormat="1" applyFont="1" applyFill="1" applyBorder="1" applyAlignment="1" applyProtection="1">
      <alignment vertical="center"/>
      <protection locked="0"/>
    </xf>
    <xf numFmtId="10" fontId="5" fillId="2" borderId="124" xfId="4" applyNumberFormat="1" applyFont="1" applyFill="1" applyBorder="1" applyAlignment="1">
      <alignment vertical="center"/>
    </xf>
    <xf numFmtId="10" fontId="5" fillId="2" borderId="124" xfId="4" applyNumberFormat="1" applyFont="1" applyFill="1" applyBorder="1" applyAlignment="1">
      <alignment horizontal="right" vertical="center"/>
    </xf>
    <xf numFmtId="165" fontId="5" fillId="3" borderId="124" xfId="21" applyNumberFormat="1" applyFont="1" applyFill="1" applyBorder="1" applyAlignment="1" applyProtection="1">
      <alignment horizontal="center" vertical="center"/>
      <protection locked="0"/>
    </xf>
    <xf numFmtId="166" fontId="5" fillId="2" borderId="124" xfId="1" applyNumberFormat="1" applyFont="1" applyFill="1" applyBorder="1" applyAlignment="1" applyProtection="1">
      <alignment vertical="center"/>
      <protection locked="0"/>
    </xf>
    <xf numFmtId="10" fontId="5" fillId="3" borderId="124" xfId="3853" applyNumberFormat="1" applyFont="1" applyFill="1" applyBorder="1" applyAlignment="1">
      <alignment vertical="center"/>
    </xf>
    <xf numFmtId="0" fontId="5" fillId="0" borderId="124" xfId="4" applyFont="1" applyBorder="1" applyAlignment="1">
      <alignment vertical="center"/>
    </xf>
    <xf numFmtId="166" fontId="6" fillId="0" borderId="124" xfId="2408" applyNumberFormat="1" applyFont="1" applyBorder="1" applyAlignment="1">
      <alignment vertical="center"/>
    </xf>
    <xf numFmtId="165" fontId="27" fillId="0" borderId="120" xfId="21" applyNumberFormat="1" applyFont="1" applyBorder="1" applyAlignment="1">
      <alignment vertical="center"/>
    </xf>
    <xf numFmtId="17" fontId="5" fillId="0" borderId="127" xfId="4" applyNumberFormat="1" applyFont="1" applyBorder="1" applyAlignment="1">
      <alignment horizontal="left" vertical="center"/>
    </xf>
    <xf numFmtId="166" fontId="5" fillId="0" borderId="127" xfId="2408" applyNumberFormat="1" applyFont="1" applyBorder="1" applyAlignment="1">
      <alignment vertical="center"/>
    </xf>
    <xf numFmtId="166" fontId="5" fillId="0" borderId="127" xfId="4" applyNumberFormat="1" applyFont="1" applyBorder="1" applyAlignment="1">
      <alignment horizontal="center" vertical="center"/>
    </xf>
    <xf numFmtId="17" fontId="6" fillId="0" borderId="120" xfId="4" applyNumberFormat="1" applyFont="1" applyBorder="1" applyAlignment="1">
      <alignment horizontal="left" vertical="center"/>
    </xf>
    <xf numFmtId="166" fontId="159" fillId="0" borderId="120" xfId="2408" applyNumberFormat="1" applyFont="1" applyBorder="1" applyAlignment="1">
      <alignment vertical="center"/>
    </xf>
    <xf numFmtId="166" fontId="6" fillId="0" borderId="120" xfId="4" applyNumberFormat="1" applyFont="1" applyBorder="1" applyAlignment="1">
      <alignment horizontal="center" vertical="center"/>
    </xf>
    <xf numFmtId="166" fontId="6" fillId="0" borderId="127" xfId="2408" applyNumberFormat="1" applyFont="1" applyBorder="1" applyAlignment="1">
      <alignment vertical="center"/>
    </xf>
    <xf numFmtId="166" fontId="6" fillId="0" borderId="120" xfId="2408" applyNumberFormat="1" applyFont="1" applyBorder="1" applyAlignment="1">
      <alignment vertical="center"/>
    </xf>
    <xf numFmtId="166" fontId="5" fillId="0" borderId="120" xfId="4" applyNumberFormat="1" applyFont="1" applyBorder="1" applyAlignment="1">
      <alignment horizontal="center" vertical="center"/>
    </xf>
    <xf numFmtId="165" fontId="6" fillId="0" borderId="127" xfId="21" applyNumberFormat="1" applyFont="1" applyBorder="1" applyAlignment="1">
      <alignment vertical="center"/>
    </xf>
    <xf numFmtId="165" fontId="5" fillId="0" borderId="127" xfId="21" applyNumberFormat="1" applyFont="1" applyBorder="1" applyAlignment="1">
      <alignment horizontal="center" vertical="center"/>
    </xf>
    <xf numFmtId="0" fontId="6" fillId="0" borderId="124" xfId="4" applyFont="1" applyBorder="1" applyAlignment="1">
      <alignment horizontal="centerContinuous" vertical="center"/>
    </xf>
    <xf numFmtId="0" fontId="6" fillId="0" borderId="120" xfId="4" applyFont="1" applyBorder="1" applyAlignment="1">
      <alignment horizontal="left" vertical="center"/>
    </xf>
    <xf numFmtId="166" fontId="27" fillId="0" borderId="127" xfId="1" applyNumberFormat="1" applyFont="1" applyBorder="1" applyAlignment="1">
      <alignment vertical="center"/>
    </xf>
    <xf numFmtId="166" fontId="6" fillId="0" borderId="120" xfId="1" applyNumberFormat="1" applyFont="1" applyBorder="1" applyAlignment="1">
      <alignment vertical="center"/>
    </xf>
    <xf numFmtId="166" fontId="6" fillId="0" borderId="127" xfId="4" applyNumberFormat="1" applyFont="1" applyBorder="1" applyAlignment="1">
      <alignment horizontal="center" vertical="center"/>
    </xf>
    <xf numFmtId="164" fontId="6" fillId="0" borderId="124" xfId="0" applyNumberFormat="1" applyFont="1" applyBorder="1" applyAlignment="1">
      <alignment horizontal="center" vertical="center"/>
    </xf>
    <xf numFmtId="0" fontId="5" fillId="0" borderId="124" xfId="0" applyFont="1" applyBorder="1" applyAlignment="1">
      <alignment horizontal="center" vertical="center" wrapText="1"/>
    </xf>
    <xf numFmtId="165" fontId="5" fillId="0" borderId="122" xfId="2" applyNumberFormat="1" applyFont="1" applyBorder="1" applyAlignment="1" applyProtection="1">
      <alignment vertical="center"/>
      <protection locked="0"/>
    </xf>
    <xf numFmtId="165" fontId="5" fillId="3" borderId="124" xfId="2" applyNumberFormat="1" applyFont="1" applyFill="1" applyBorder="1" applyAlignment="1" applyProtection="1">
      <alignment vertical="center"/>
      <protection locked="0"/>
    </xf>
    <xf numFmtId="165" fontId="5" fillId="0" borderId="118" xfId="2" applyNumberFormat="1" applyFont="1" applyBorder="1" applyAlignment="1" applyProtection="1">
      <alignment vertical="center"/>
    </xf>
    <xf numFmtId="10" fontId="5" fillId="0" borderId="124" xfId="3" applyNumberFormat="1" applyFont="1" applyFill="1" applyBorder="1" applyAlignment="1">
      <alignment horizontal="right" vertical="center"/>
    </xf>
    <xf numFmtId="10" fontId="5" fillId="0" borderId="124" xfId="3" applyNumberFormat="1" applyFont="1" applyBorder="1" applyAlignment="1">
      <alignment horizontal="right" vertical="center"/>
    </xf>
    <xf numFmtId="10" fontId="5" fillId="111" borderId="124" xfId="3" applyNumberFormat="1" applyFont="1" applyFill="1" applyBorder="1" applyAlignment="1">
      <alignment horizontal="right" vertical="center"/>
    </xf>
    <xf numFmtId="9" fontId="5" fillId="3" borderId="124" xfId="3" applyFont="1" applyFill="1" applyBorder="1" applyAlignment="1">
      <alignment horizontal="right" vertical="center"/>
    </xf>
    <xf numFmtId="0" fontId="5" fillId="3" borderId="124" xfId="3" applyNumberFormat="1" applyFont="1" applyFill="1" applyBorder="1" applyAlignment="1">
      <alignment horizontal="right" vertical="center"/>
    </xf>
    <xf numFmtId="167" fontId="5" fillId="0" borderId="124" xfId="3" applyNumberFormat="1" applyFont="1" applyBorder="1" applyAlignment="1">
      <alignment horizontal="right" vertical="center"/>
    </xf>
    <xf numFmtId="167" fontId="5" fillId="2" borderId="124" xfId="3" applyNumberFormat="1" applyFont="1" applyFill="1" applyBorder="1" applyAlignment="1">
      <alignment horizontal="right" vertical="center"/>
    </xf>
    <xf numFmtId="9" fontId="5" fillId="2" borderId="124" xfId="3" applyFont="1" applyFill="1" applyBorder="1" applyAlignment="1">
      <alignment horizontal="right" vertical="center"/>
    </xf>
    <xf numFmtId="10" fontId="5" fillId="2" borderId="124" xfId="3" applyNumberFormat="1" applyFont="1" applyFill="1" applyBorder="1" applyAlignment="1">
      <alignment horizontal="right" vertical="center"/>
    </xf>
    <xf numFmtId="167" fontId="5" fillId="2" borderId="124" xfId="0" applyNumberFormat="1" applyFont="1" applyFill="1" applyBorder="1" applyAlignment="1">
      <alignment horizontal="right" vertical="center"/>
    </xf>
    <xf numFmtId="5" fontId="6" fillId="0" borderId="123" xfId="0" applyNumberFormat="1" applyFont="1" applyBorder="1" applyAlignment="1">
      <alignment horizontal="center"/>
    </xf>
    <xf numFmtId="0" fontId="6" fillId="0" borderId="9" xfId="0" applyFont="1" applyBorder="1" applyAlignment="1">
      <alignment horizontal="center" wrapText="1"/>
    </xf>
    <xf numFmtId="43" fontId="5" fillId="0" borderId="123" xfId="1442" applyFont="1" applyFill="1" applyBorder="1"/>
    <xf numFmtId="166" fontId="5" fillId="0" borderId="123" xfId="1442" applyNumberFormat="1" applyFont="1" applyFill="1" applyBorder="1"/>
    <xf numFmtId="0" fontId="5" fillId="0" borderId="9" xfId="0" applyFont="1" applyBorder="1" applyAlignment="1">
      <alignment horizontal="left"/>
    </xf>
    <xf numFmtId="0" fontId="5" fillId="0" borderId="106" xfId="0" applyFont="1" applyBorder="1" applyAlignment="1">
      <alignment horizontal="left"/>
    </xf>
    <xf numFmtId="166" fontId="5" fillId="0" borderId="129" xfId="1442" applyNumberFormat="1" applyFont="1" applyBorder="1"/>
    <xf numFmtId="166" fontId="5" fillId="0" borderId="123" xfId="1" applyNumberFormat="1" applyFont="1" applyBorder="1"/>
    <xf numFmtId="165" fontId="6" fillId="0" borderId="123" xfId="2" applyNumberFormat="1" applyFont="1" applyBorder="1"/>
    <xf numFmtId="166" fontId="5" fillId="0" borderId="129" xfId="1" applyNumberFormat="1" applyFont="1" applyBorder="1"/>
    <xf numFmtId="0" fontId="5" fillId="0" borderId="9" xfId="0" applyFont="1" applyBorder="1"/>
    <xf numFmtId="0" fontId="6" fillId="0" borderId="123" xfId="0" applyFont="1" applyBorder="1" applyAlignment="1">
      <alignment vertical="center"/>
    </xf>
    <xf numFmtId="10" fontId="5" fillId="0" borderId="127" xfId="0" applyNumberFormat="1" applyFont="1" applyBorder="1" applyAlignment="1">
      <alignment vertical="center"/>
    </xf>
    <xf numFmtId="10" fontId="5" fillId="0" borderId="127" xfId="3" applyNumberFormat="1" applyFont="1" applyBorder="1" applyAlignment="1">
      <alignment vertical="center"/>
    </xf>
    <xf numFmtId="5" fontId="5" fillId="0" borderId="124" xfId="4" applyNumberFormat="1" applyFont="1" applyBorder="1" applyAlignment="1">
      <alignment horizontal="center"/>
    </xf>
    <xf numFmtId="0" fontId="5" fillId="0" borderId="124" xfId="4" applyFont="1" applyBorder="1" applyAlignment="1">
      <alignment horizontal="center"/>
    </xf>
    <xf numFmtId="166" fontId="5" fillId="2" borderId="124" xfId="2408" applyNumberFormat="1" applyFont="1" applyFill="1" applyBorder="1" applyAlignment="1" applyProtection="1">
      <alignment horizontal="right" vertical="center"/>
      <protection locked="0"/>
    </xf>
    <xf numFmtId="165" fontId="5" fillId="0" borderId="122" xfId="21" applyNumberFormat="1" applyFont="1" applyFill="1" applyBorder="1" applyAlignment="1" applyProtection="1">
      <alignment horizontal="right" vertical="center"/>
    </xf>
    <xf numFmtId="165" fontId="5" fillId="0" borderId="122" xfId="21" applyNumberFormat="1" applyFont="1" applyFill="1" applyBorder="1" applyAlignment="1" applyProtection="1">
      <alignment horizontal="center" vertical="center"/>
    </xf>
    <xf numFmtId="166" fontId="6" fillId="2" borderId="124" xfId="2408" applyNumberFormat="1" applyFont="1" applyFill="1" applyBorder="1" applyAlignment="1" applyProtection="1">
      <alignment horizontal="center" vertical="center"/>
    </xf>
    <xf numFmtId="166" fontId="5" fillId="111" borderId="124" xfId="2408" applyNumberFormat="1" applyFont="1" applyFill="1" applyBorder="1" applyAlignment="1" applyProtection="1">
      <alignment horizontal="right" vertical="center"/>
    </xf>
    <xf numFmtId="166" fontId="5" fillId="2" borderId="124" xfId="2408" applyNumberFormat="1" applyFont="1" applyFill="1" applyBorder="1" applyAlignment="1" applyProtection="1">
      <alignment horizontal="right" vertical="center"/>
    </xf>
    <xf numFmtId="166" fontId="5" fillId="0" borderId="124" xfId="2408" applyNumberFormat="1" applyFont="1" applyFill="1" applyBorder="1" applyAlignment="1" applyProtection="1">
      <alignment horizontal="right" vertical="center"/>
    </xf>
    <xf numFmtId="165" fontId="5" fillId="0" borderId="118" xfId="21" applyNumberFormat="1" applyFont="1" applyFill="1" applyBorder="1" applyAlignment="1" applyProtection="1">
      <alignment horizontal="right" vertical="center"/>
    </xf>
    <xf numFmtId="0" fontId="6" fillId="0" borderId="0" xfId="1965" quotePrefix="1" applyFont="1" applyAlignment="1">
      <alignment horizontal="center"/>
    </xf>
    <xf numFmtId="0" fontId="29" fillId="0" borderId="0" xfId="0" applyFont="1" applyAlignment="1">
      <alignment horizontal="center" vertical="center"/>
    </xf>
    <xf numFmtId="0" fontId="6" fillId="0" borderId="0" xfId="4" quotePrefix="1" applyFont="1" applyAlignment="1">
      <alignment horizontal="center" vertical="center"/>
    </xf>
    <xf numFmtId="0" fontId="29" fillId="0" borderId="0" xfId="4" applyFont="1" applyAlignment="1">
      <alignment horizontal="center" vertical="center"/>
    </xf>
    <xf numFmtId="6" fontId="6" fillId="0" borderId="0" xfId="4" quotePrefix="1" applyNumberFormat="1" applyFont="1" applyAlignment="1">
      <alignment horizontal="center" vertical="center"/>
    </xf>
    <xf numFmtId="5" fontId="6" fillId="0" borderId="0" xfId="0" applyNumberFormat="1" applyFont="1" applyAlignment="1">
      <alignment horizontal="center" vertical="justify"/>
    </xf>
    <xf numFmtId="0" fontId="6" fillId="0" borderId="0" xfId="4" quotePrefix="1" applyFont="1" applyAlignment="1">
      <alignment horizontal="center"/>
    </xf>
    <xf numFmtId="166" fontId="5" fillId="2" borderId="127" xfId="1" applyNumberFormat="1" applyFont="1" applyFill="1" applyBorder="1" applyAlignment="1">
      <alignment horizontal="right" vertical="center"/>
    </xf>
    <xf numFmtId="166" fontId="5" fillId="3" borderId="127" xfId="1" applyNumberFormat="1" applyFont="1" applyFill="1" applyBorder="1" applyAlignment="1">
      <alignment vertical="center"/>
    </xf>
    <xf numFmtId="170" fontId="5" fillId="0" borderId="127" xfId="1" applyNumberFormat="1" applyFont="1" applyFill="1" applyBorder="1" applyAlignment="1">
      <alignment horizontal="right"/>
    </xf>
    <xf numFmtId="166" fontId="5" fillId="3" borderId="127" xfId="2030" applyNumberFormat="1" applyFont="1" applyFill="1" applyBorder="1"/>
    <xf numFmtId="10" fontId="5" fillId="3" borderId="124" xfId="1043" applyNumberFormat="1" applyFont="1" applyFill="1" applyBorder="1" applyAlignment="1">
      <alignment vertical="center"/>
    </xf>
    <xf numFmtId="165" fontId="5" fillId="0" borderId="124" xfId="1963" applyNumberFormat="1" applyFont="1" applyBorder="1" applyAlignment="1">
      <alignment horizontal="right" vertical="center"/>
    </xf>
    <xf numFmtId="0" fontId="5" fillId="0" borderId="130" xfId="2012" applyFont="1" applyBorder="1" applyAlignment="1">
      <alignment horizontal="center"/>
    </xf>
    <xf numFmtId="184" fontId="5" fillId="0" borderId="124" xfId="0" applyNumberFormat="1" applyFont="1" applyBorder="1" applyAlignment="1">
      <alignment horizontal="right" vertical="center"/>
    </xf>
    <xf numFmtId="10" fontId="5" fillId="2" borderId="124" xfId="0" applyNumberFormat="1" applyFont="1" applyFill="1" applyBorder="1" applyAlignment="1">
      <alignment vertical="center"/>
    </xf>
    <xf numFmtId="1" fontId="5" fillId="0" borderId="124" xfId="55" applyNumberFormat="1" applyFont="1" applyBorder="1" applyAlignment="1">
      <alignment horizontal="center" vertical="center"/>
    </xf>
    <xf numFmtId="10" fontId="27" fillId="0" borderId="124" xfId="0" applyNumberFormat="1" applyFont="1" applyBorder="1" applyAlignment="1">
      <alignment vertical="center"/>
    </xf>
    <xf numFmtId="166" fontId="27" fillId="0" borderId="124" xfId="1" applyNumberFormat="1" applyFont="1" applyFill="1" applyBorder="1" applyAlignment="1">
      <alignment horizontal="right" vertical="center"/>
    </xf>
    <xf numFmtId="166" fontId="27" fillId="0" borderId="124" xfId="1" applyNumberFormat="1" applyFont="1" applyFill="1" applyBorder="1" applyAlignment="1">
      <alignment vertical="center"/>
    </xf>
    <xf numFmtId="166" fontId="5" fillId="0" borderId="124" xfId="1" quotePrefix="1" applyNumberFormat="1" applyFont="1" applyBorder="1" applyAlignment="1">
      <alignment horizontal="center" vertical="center"/>
    </xf>
    <xf numFmtId="164" fontId="5" fillId="3" borderId="124" xfId="4" applyNumberFormat="1" applyFont="1" applyFill="1" applyBorder="1" applyAlignment="1">
      <alignment horizontal="center" vertical="center"/>
    </xf>
    <xf numFmtId="15" fontId="5" fillId="3" borderId="124" xfId="4" applyNumberFormat="1" applyFont="1" applyFill="1" applyBorder="1" applyAlignment="1">
      <alignment horizontal="center" vertical="center"/>
    </xf>
    <xf numFmtId="166" fontId="5" fillId="0" borderId="124" xfId="2408" applyNumberFormat="1" applyFont="1" applyBorder="1" applyAlignment="1" applyProtection="1">
      <alignment vertical="center"/>
      <protection locked="0"/>
    </xf>
    <xf numFmtId="166" fontId="5" fillId="0" borderId="124" xfId="2408" applyNumberFormat="1" applyFont="1" applyBorder="1" applyAlignment="1">
      <alignment horizontal="right" vertical="center"/>
    </xf>
    <xf numFmtId="0" fontId="6" fillId="0" borderId="124" xfId="4" applyFont="1" applyBorder="1" applyAlignment="1">
      <alignment horizontal="center" vertical="center"/>
    </xf>
    <xf numFmtId="0" fontId="6" fillId="0" borderId="125" xfId="4" applyFont="1" applyBorder="1" applyAlignment="1">
      <alignment horizontal="center" vertical="center"/>
    </xf>
    <xf numFmtId="166" fontId="5" fillId="0" borderId="125" xfId="4" applyNumberFormat="1" applyFont="1" applyBorder="1" applyAlignment="1">
      <alignment vertical="center"/>
    </xf>
    <xf numFmtId="165" fontId="6" fillId="0" borderId="125" xfId="21" applyNumberFormat="1" applyFont="1" applyBorder="1" applyAlignment="1">
      <alignment vertical="center"/>
    </xf>
    <xf numFmtId="37" fontId="6" fillId="0" borderId="125" xfId="4" applyNumberFormat="1" applyFont="1" applyBorder="1" applyAlignment="1">
      <alignment vertical="center"/>
    </xf>
    <xf numFmtId="0" fontId="5" fillId="0" borderId="127" xfId="4" applyFont="1" applyBorder="1" applyAlignment="1">
      <alignment horizontal="centerContinuous" vertical="center"/>
    </xf>
    <xf numFmtId="166" fontId="5" fillId="0" borderId="127" xfId="1" applyNumberFormat="1" applyFont="1" applyBorder="1" applyAlignment="1">
      <alignment vertical="center"/>
    </xf>
    <xf numFmtId="166" fontId="6" fillId="0" borderId="125" xfId="4" applyNumberFormat="1" applyFont="1" applyBorder="1" applyAlignment="1">
      <alignment vertical="center"/>
    </xf>
    <xf numFmtId="166" fontId="5" fillId="0" borderId="127" xfId="4" applyNumberFormat="1" applyFont="1" applyBorder="1" applyAlignment="1">
      <alignment vertical="center"/>
    </xf>
    <xf numFmtId="168" fontId="6" fillId="0" borderId="127" xfId="4" applyNumberFormat="1" applyFont="1" applyBorder="1" applyAlignment="1">
      <alignment vertical="center"/>
    </xf>
    <xf numFmtId="0" fontId="5" fillId="0" borderId="127" xfId="4" applyFont="1" applyBorder="1" applyAlignment="1">
      <alignment vertical="center"/>
    </xf>
    <xf numFmtId="17" fontId="6" fillId="0" borderId="127" xfId="4" applyNumberFormat="1" applyFont="1" applyBorder="1" applyAlignment="1">
      <alignment horizontal="left" vertical="center"/>
    </xf>
    <xf numFmtId="3" fontId="6" fillId="0" borderId="127" xfId="4" applyNumberFormat="1" applyFont="1" applyBorder="1" applyAlignment="1">
      <alignment horizontal="centerContinuous" vertical="center"/>
    </xf>
    <xf numFmtId="3" fontId="6" fillId="0" borderId="127" xfId="4" applyNumberFormat="1" applyFont="1" applyBorder="1" applyAlignment="1">
      <alignment vertical="center"/>
    </xf>
    <xf numFmtId="166" fontId="5" fillId="0" borderId="127" xfId="2408" applyNumberFormat="1" applyFont="1" applyBorder="1" applyAlignment="1">
      <alignment horizontal="center" vertical="center"/>
    </xf>
    <xf numFmtId="3" fontId="5" fillId="0" borderId="127" xfId="4" applyNumberFormat="1" applyFont="1" applyBorder="1" applyAlignment="1">
      <alignment vertical="center"/>
    </xf>
    <xf numFmtId="165" fontId="5" fillId="0" borderId="124" xfId="2" applyNumberFormat="1" applyFont="1" applyFill="1" applyBorder="1" applyAlignment="1">
      <alignment vertical="center"/>
    </xf>
    <xf numFmtId="166" fontId="6" fillId="0" borderId="127" xfId="2408" applyNumberFormat="1" applyFont="1" applyFill="1" applyBorder="1" applyAlignment="1">
      <alignment horizontal="center" vertical="center"/>
    </xf>
    <xf numFmtId="166" fontId="6" fillId="0" borderId="127" xfId="2408" applyNumberFormat="1" applyFont="1" applyBorder="1" applyAlignment="1">
      <alignment horizontal="center" vertical="center"/>
    </xf>
    <xf numFmtId="166" fontId="6" fillId="0" borderId="124" xfId="2408" applyNumberFormat="1" applyFont="1" applyBorder="1" applyAlignment="1">
      <alignment horizontal="center" vertical="center"/>
    </xf>
    <xf numFmtId="166" fontId="5" fillId="0" borderId="125" xfId="2408" applyNumberFormat="1" applyFont="1" applyFill="1" applyBorder="1" applyAlignment="1">
      <alignment vertical="center"/>
    </xf>
    <xf numFmtId="166" fontId="5" fillId="0" borderId="127" xfId="1" applyNumberFormat="1" applyFont="1" applyBorder="1" applyAlignment="1">
      <alignment horizontal="center" vertical="center"/>
    </xf>
    <xf numFmtId="168" fontId="5" fillId="0" borderId="127" xfId="4" applyNumberFormat="1" applyFont="1" applyBorder="1" applyAlignment="1">
      <alignment vertical="center"/>
    </xf>
    <xf numFmtId="3" fontId="6" fillId="0" borderId="125" xfId="4" applyNumberFormat="1" applyFont="1" applyBorder="1" applyAlignment="1">
      <alignment vertical="center"/>
    </xf>
    <xf numFmtId="0" fontId="6" fillId="0" borderId="126" xfId="4" applyFont="1" applyBorder="1" applyAlignment="1">
      <alignment vertical="center"/>
    </xf>
    <xf numFmtId="166" fontId="5" fillId="0" borderId="127" xfId="2408" applyNumberFormat="1" applyFont="1" applyFill="1" applyBorder="1" applyAlignment="1">
      <alignment horizontal="center" vertical="center"/>
    </xf>
    <xf numFmtId="0" fontId="6" fillId="0" borderId="124" xfId="4" applyFont="1" applyBorder="1" applyAlignment="1">
      <alignment vertical="center"/>
    </xf>
    <xf numFmtId="15" fontId="5" fillId="2" borderId="124" xfId="4" applyNumberFormat="1" applyFont="1" applyFill="1" applyBorder="1" applyAlignment="1">
      <alignment horizontal="center" vertical="center"/>
    </xf>
    <xf numFmtId="166" fontId="5" fillId="0" borderId="124" xfId="2408" applyNumberFormat="1" applyFont="1" applyBorder="1" applyAlignment="1" applyProtection="1">
      <alignment horizontal="right" vertical="center"/>
      <protection locked="0"/>
    </xf>
    <xf numFmtId="166" fontId="6" fillId="0" borderId="125" xfId="2408" applyNumberFormat="1" applyFont="1" applyFill="1" applyBorder="1" applyAlignment="1">
      <alignment horizontal="center" vertical="center"/>
    </xf>
    <xf numFmtId="166" fontId="5" fillId="0" borderId="125" xfId="2408" applyNumberFormat="1" applyFont="1" applyBorder="1" applyAlignment="1">
      <alignment vertical="center"/>
    </xf>
    <xf numFmtId="165" fontId="5" fillId="0" borderId="127" xfId="21" applyNumberFormat="1" applyFont="1" applyFill="1" applyBorder="1" applyAlignment="1">
      <alignment horizontal="center" vertical="center"/>
    </xf>
    <xf numFmtId="41" fontId="5" fillId="0" borderId="124" xfId="0" applyNumberFormat="1" applyFont="1" applyBorder="1" applyAlignment="1">
      <alignment vertical="center"/>
    </xf>
    <xf numFmtId="0" fontId="6" fillId="0" borderId="125" xfId="3856" applyFont="1" applyBorder="1" applyAlignment="1">
      <alignment horizontal="center"/>
    </xf>
    <xf numFmtId="0" fontId="6" fillId="0" borderId="127" xfId="3856" applyFont="1" applyBorder="1" applyAlignment="1">
      <alignment horizontal="center"/>
    </xf>
    <xf numFmtId="0" fontId="6" fillId="0" borderId="124" xfId="3856" applyFont="1" applyBorder="1" applyAlignment="1">
      <alignment horizontal="center"/>
    </xf>
    <xf numFmtId="166" fontId="5" fillId="0" borderId="127" xfId="37038" applyNumberFormat="1" applyFont="1" applyFill="1" applyBorder="1" applyAlignment="1">
      <alignment vertical="center"/>
    </xf>
    <xf numFmtId="0" fontId="5" fillId="0" borderId="124" xfId="3856" applyFont="1" applyBorder="1"/>
    <xf numFmtId="0" fontId="5" fillId="0" borderId="127" xfId="3856" applyFont="1" applyBorder="1"/>
    <xf numFmtId="0" fontId="5" fillId="0" borderId="127" xfId="3856" applyFont="1" applyBorder="1" applyAlignment="1">
      <alignment horizontal="center"/>
    </xf>
    <xf numFmtId="0" fontId="6" fillId="0" borderId="127" xfId="4" applyFont="1" applyBorder="1" applyAlignment="1">
      <alignment horizontal="centerContinuous" vertical="center"/>
    </xf>
    <xf numFmtId="166" fontId="6" fillId="0" borderId="127" xfId="1" applyNumberFormat="1" applyFont="1" applyBorder="1" applyAlignment="1">
      <alignment vertical="center"/>
    </xf>
    <xf numFmtId="10" fontId="5" fillId="2" borderId="124" xfId="0" applyNumberFormat="1" applyFont="1" applyFill="1" applyBorder="1" applyAlignment="1">
      <alignment horizontal="right" vertical="center"/>
    </xf>
    <xf numFmtId="166" fontId="5" fillId="0" borderId="124" xfId="1" applyNumberFormat="1" applyFont="1" applyFill="1" applyBorder="1" applyAlignment="1" applyProtection="1">
      <alignment vertical="center"/>
      <protection locked="0"/>
    </xf>
    <xf numFmtId="166" fontId="5" fillId="2" borderId="124" xfId="1" applyNumberFormat="1" applyFont="1" applyFill="1" applyBorder="1" applyAlignment="1" applyProtection="1">
      <alignment horizontal="right" vertical="center"/>
    </xf>
    <xf numFmtId="166" fontId="5" fillId="2" borderId="124" xfId="1" applyNumberFormat="1" applyFont="1" applyFill="1" applyBorder="1" applyAlignment="1">
      <alignment vertical="center"/>
    </xf>
    <xf numFmtId="0" fontId="6" fillId="0" borderId="124" xfId="1042" applyFont="1" applyBorder="1" applyAlignment="1">
      <alignment horizontal="center"/>
    </xf>
    <xf numFmtId="0" fontId="6" fillId="0" borderId="129" xfId="1042" applyFont="1" applyBorder="1" applyAlignment="1">
      <alignment horizontal="center"/>
    </xf>
    <xf numFmtId="0" fontId="5" fillId="0" borderId="127" xfId="1042" applyFont="1" applyBorder="1"/>
    <xf numFmtId="166" fontId="5" fillId="0" borderId="129" xfId="1" applyNumberFormat="1" applyFont="1" applyFill="1" applyBorder="1" applyAlignment="1">
      <alignment vertical="center"/>
    </xf>
    <xf numFmtId="165" fontId="5" fillId="0" borderId="1" xfId="2" applyNumberFormat="1" applyFont="1" applyBorder="1" applyAlignment="1" applyProtection="1">
      <alignment vertical="center"/>
      <protection locked="0"/>
    </xf>
    <xf numFmtId="10" fontId="5" fillId="0" borderId="1" xfId="3" applyNumberFormat="1" applyFont="1" applyBorder="1" applyAlignment="1" applyProtection="1">
      <alignment horizontal="right"/>
      <protection locked="0"/>
    </xf>
    <xf numFmtId="165" fontId="29" fillId="0" borderId="1" xfId="1962" applyNumberFormat="1" applyFont="1" applyBorder="1" applyAlignment="1">
      <alignment vertical="center"/>
    </xf>
    <xf numFmtId="165" fontId="5" fillId="0" borderId="1" xfId="21" applyNumberFormat="1" applyFont="1" applyFill="1" applyBorder="1" applyAlignment="1" applyProtection="1">
      <alignment horizontal="right" vertical="center"/>
      <protection locked="0"/>
    </xf>
    <xf numFmtId="165" fontId="5" fillId="3" borderId="1" xfId="2" applyNumberFormat="1" applyFont="1" applyFill="1" applyBorder="1" applyAlignment="1" applyProtection="1">
      <alignment vertical="center"/>
      <protection locked="0"/>
    </xf>
    <xf numFmtId="165" fontId="5" fillId="0" borderId="1" xfId="21" applyNumberFormat="1" applyFont="1" applyFill="1" applyBorder="1" applyAlignment="1" applyProtection="1">
      <alignment vertical="center"/>
      <protection locked="0"/>
    </xf>
    <xf numFmtId="165" fontId="5" fillId="0" borderId="1" xfId="2069" applyNumberFormat="1" applyFont="1" applyBorder="1" applyProtection="1">
      <protection locked="0"/>
    </xf>
    <xf numFmtId="165" fontId="5" fillId="0" borderId="1" xfId="21" applyNumberFormat="1" applyFont="1" applyBorder="1" applyAlignment="1">
      <alignment horizontal="right" vertical="center"/>
    </xf>
    <xf numFmtId="10" fontId="5" fillId="0" borderId="1" xfId="3" applyNumberFormat="1" applyFont="1" applyBorder="1" applyAlignment="1">
      <alignment horizontal="right" vertical="center"/>
    </xf>
    <xf numFmtId="10" fontId="5" fillId="3" borderId="1" xfId="3" applyNumberFormat="1" applyFont="1" applyFill="1" applyBorder="1" applyAlignment="1">
      <alignment vertical="center"/>
    </xf>
    <xf numFmtId="10" fontId="5" fillId="0" borderId="1" xfId="3" applyNumberFormat="1" applyFont="1" applyFill="1" applyBorder="1" applyAlignment="1">
      <alignment horizontal="right" vertical="center"/>
    </xf>
    <xf numFmtId="10" fontId="5" fillId="111" borderId="1" xfId="3" applyNumberFormat="1" applyFont="1" applyFill="1" applyBorder="1" applyAlignment="1">
      <alignment vertical="center"/>
    </xf>
    <xf numFmtId="167" fontId="5" fillId="0" borderId="1" xfId="3" applyNumberFormat="1" applyFont="1" applyBorder="1" applyAlignment="1">
      <alignment horizontal="right" vertical="center"/>
    </xf>
    <xf numFmtId="167" fontId="5" fillId="0" borderId="1" xfId="0" applyNumberFormat="1" applyFont="1" applyBorder="1" applyAlignment="1">
      <alignment horizontal="right" vertical="center"/>
    </xf>
    <xf numFmtId="165" fontId="5" fillId="0" borderId="1" xfId="21" applyNumberFormat="1" applyFont="1" applyFill="1" applyBorder="1" applyAlignment="1" applyProtection="1">
      <alignment horizontal="right" vertical="center"/>
    </xf>
    <xf numFmtId="165" fontId="5" fillId="111" borderId="1" xfId="21" applyNumberFormat="1" applyFont="1" applyFill="1" applyBorder="1" applyAlignment="1" applyProtection="1">
      <alignment horizontal="right" vertical="center"/>
    </xf>
    <xf numFmtId="165" fontId="5" fillId="3" borderId="1" xfId="21" applyNumberFormat="1" applyFont="1" applyFill="1" applyBorder="1" applyAlignment="1">
      <alignment vertical="center"/>
    </xf>
    <xf numFmtId="0" fontId="6" fillId="0" borderId="55" xfId="4" applyFont="1" applyBorder="1" applyAlignment="1">
      <alignment horizontal="center" vertical="center"/>
    </xf>
    <xf numFmtId="0" fontId="6" fillId="0" borderId="55" xfId="4" applyFont="1" applyBorder="1" applyAlignment="1">
      <alignment vertical="center"/>
    </xf>
    <xf numFmtId="165" fontId="6" fillId="0" borderId="55" xfId="2" applyNumberFormat="1" applyFont="1" applyFill="1" applyBorder="1" applyAlignment="1">
      <alignment vertical="center"/>
    </xf>
    <xf numFmtId="0" fontId="5" fillId="0" borderId="55" xfId="4" applyFont="1" applyBorder="1" applyAlignment="1">
      <alignment horizontal="center" vertical="center"/>
    </xf>
    <xf numFmtId="169" fontId="6" fillId="0" borderId="55" xfId="4" applyNumberFormat="1" applyFont="1" applyBorder="1" applyAlignment="1">
      <alignment horizontal="center" vertical="center"/>
    </xf>
    <xf numFmtId="169" fontId="5" fillId="0" borderId="55" xfId="4" applyNumberFormat="1" applyFont="1" applyBorder="1" applyAlignment="1">
      <alignment horizontal="center" vertical="center"/>
    </xf>
    <xf numFmtId="0" fontId="6" fillId="0" borderId="131" xfId="4" applyFont="1" applyBorder="1" applyAlignment="1">
      <alignment horizontal="left" vertical="center"/>
    </xf>
    <xf numFmtId="165" fontId="6" fillId="0" borderId="55" xfId="21" applyNumberFormat="1" applyFont="1" applyFill="1" applyBorder="1" applyAlignment="1">
      <alignment horizontal="center" vertical="center"/>
    </xf>
    <xf numFmtId="165" fontId="6" fillId="0" borderId="55" xfId="2" applyNumberFormat="1" applyFont="1" applyFill="1" applyBorder="1" applyAlignment="1">
      <alignment horizontal="center" vertical="center"/>
    </xf>
    <xf numFmtId="0" fontId="6" fillId="0" borderId="131" xfId="4" applyFont="1" applyBorder="1" applyAlignment="1">
      <alignment vertical="center"/>
    </xf>
    <xf numFmtId="14" fontId="6" fillId="0" borderId="55" xfId="3856" applyNumberFormat="1" applyFont="1" applyBorder="1" applyAlignment="1">
      <alignment horizontal="center"/>
    </xf>
    <xf numFmtId="0" fontId="6" fillId="0" borderId="132" xfId="1042" applyFont="1" applyBorder="1" applyAlignment="1">
      <alignment horizontal="center"/>
    </xf>
    <xf numFmtId="0" fontId="5" fillId="0" borderId="133" xfId="1042" applyFont="1" applyBorder="1" applyAlignment="1">
      <alignment horizontal="left"/>
    </xf>
    <xf numFmtId="49" fontId="6" fillId="0" borderId="132" xfId="0" applyNumberFormat="1" applyFont="1" applyBorder="1" applyAlignment="1">
      <alignment horizontal="center" vertical="center"/>
    </xf>
    <xf numFmtId="0" fontId="6" fillId="0" borderId="133" xfId="37811" quotePrefix="1" applyNumberFormat="1" applyFont="1" applyFill="1" applyBorder="1" applyAlignment="1">
      <alignment horizontal="center" vertical="center"/>
    </xf>
    <xf numFmtId="0" fontId="29" fillId="0" borderId="8" xfId="1962" applyFont="1" applyBorder="1" applyAlignment="1">
      <alignment horizontal="center"/>
    </xf>
    <xf numFmtId="0" fontId="5" fillId="0" borderId="7" xfId="37811" quotePrefix="1" applyNumberFormat="1" applyFont="1" applyFill="1" applyBorder="1" applyAlignment="1">
      <alignment horizontal="left" vertical="center"/>
    </xf>
    <xf numFmtId="0" fontId="5" fillId="0" borderId="86" xfId="37811" quotePrefix="1" applyNumberFormat="1" applyFont="1" applyFill="1" applyBorder="1" applyAlignment="1">
      <alignment horizontal="left" vertical="center"/>
    </xf>
    <xf numFmtId="165" fontId="27" fillId="0" borderId="120" xfId="2" applyNumberFormat="1" applyFont="1" applyBorder="1" applyAlignment="1">
      <alignment horizontal="center"/>
    </xf>
    <xf numFmtId="37" fontId="6" fillId="0" borderId="6" xfId="12" applyNumberFormat="1" applyFont="1" applyBorder="1" applyAlignment="1">
      <alignment horizontal="left" vertical="center"/>
    </xf>
    <xf numFmtId="166" fontId="5" fillId="3" borderId="0" xfId="1" applyNumberFormat="1" applyFont="1" applyFill="1" applyBorder="1" applyAlignment="1">
      <alignment vertical="center"/>
    </xf>
    <xf numFmtId="165" fontId="8" fillId="0" borderId="0" xfId="4" applyNumberFormat="1" applyFont="1" applyAlignment="1">
      <alignment vertical="center"/>
    </xf>
    <xf numFmtId="166" fontId="8" fillId="0" borderId="0" xfId="1" applyNumberFormat="1" applyFont="1" applyAlignment="1">
      <alignment vertical="center"/>
    </xf>
    <xf numFmtId="165" fontId="6" fillId="0" borderId="0" xfId="4" applyNumberFormat="1" applyFont="1" applyAlignment="1">
      <alignment vertical="center"/>
    </xf>
    <xf numFmtId="166" fontId="6" fillId="0" borderId="0" xfId="0" applyNumberFormat="1" applyFont="1"/>
    <xf numFmtId="10" fontId="5" fillId="0" borderId="127" xfId="3" applyNumberFormat="1" applyFont="1" applyFill="1" applyBorder="1" applyAlignment="1">
      <alignment vertical="center"/>
    </xf>
    <xf numFmtId="43" fontId="5" fillId="0" borderId="127" xfId="1" applyFont="1" applyFill="1" applyBorder="1" applyAlignment="1">
      <alignment vertical="center"/>
    </xf>
    <xf numFmtId="172" fontId="5" fillId="0" borderId="118" xfId="2" applyNumberFormat="1" applyFont="1" applyFill="1" applyBorder="1" applyAlignment="1">
      <alignment horizontal="right" vertical="center"/>
    </xf>
    <xf numFmtId="168" fontId="5" fillId="0" borderId="0" xfId="0" applyNumberFormat="1" applyFont="1" applyAlignment="1">
      <alignment horizontal="center" vertical="center"/>
    </xf>
    <xf numFmtId="3" fontId="5" fillId="0" borderId="0" xfId="4" applyNumberFormat="1" applyFont="1" applyAlignment="1">
      <alignment horizontal="left" vertical="center"/>
    </xf>
    <xf numFmtId="165" fontId="6" fillId="0" borderId="48" xfId="48" applyNumberFormat="1" applyFont="1" applyBorder="1" applyAlignment="1">
      <alignment horizontal="right"/>
    </xf>
    <xf numFmtId="0" fontId="5" fillId="0" borderId="0" xfId="6107" applyFont="1" applyAlignment="1">
      <alignment horizontal="center" vertical="center"/>
    </xf>
    <xf numFmtId="172" fontId="5" fillId="0" borderId="0" xfId="2" applyNumberFormat="1" applyFont="1" applyAlignment="1">
      <alignment horizontal="right" vertical="center"/>
    </xf>
    <xf numFmtId="168" fontId="5" fillId="0" borderId="0" xfId="1" applyNumberFormat="1" applyFont="1" applyAlignment="1">
      <alignment horizontal="right" vertical="center"/>
    </xf>
    <xf numFmtId="168" fontId="5" fillId="0" borderId="124" xfId="1" applyNumberFormat="1" applyFont="1" applyBorder="1" applyAlignment="1">
      <alignment horizontal="right" vertical="center"/>
    </xf>
    <xf numFmtId="168" fontId="5" fillId="0" borderId="118" xfId="1" applyNumberFormat="1" applyFont="1" applyBorder="1" applyAlignment="1">
      <alignment vertical="center"/>
    </xf>
    <xf numFmtId="172" fontId="5" fillId="0" borderId="0" xfId="2" applyNumberFormat="1" applyFont="1" applyFill="1" applyAlignment="1">
      <alignment horizontal="right" vertical="center"/>
    </xf>
    <xf numFmtId="172" fontId="27" fillId="0" borderId="0" xfId="2" applyNumberFormat="1" applyFont="1" applyAlignment="1">
      <alignment vertical="center"/>
    </xf>
    <xf numFmtId="168" fontId="27" fillId="0" borderId="0" xfId="1" applyNumberFormat="1" applyFont="1" applyAlignment="1">
      <alignment vertical="center"/>
    </xf>
    <xf numFmtId="168" fontId="27" fillId="0" borderId="124" xfId="1" applyNumberFormat="1" applyFont="1" applyBorder="1" applyAlignment="1">
      <alignment vertical="center"/>
    </xf>
    <xf numFmtId="2" fontId="5" fillId="0" borderId="0" xfId="0" applyNumberFormat="1" applyFont="1" applyAlignment="1">
      <alignment vertical="center"/>
    </xf>
    <xf numFmtId="168" fontId="5" fillId="0" borderId="0" xfId="1" applyNumberFormat="1" applyFont="1" applyFill="1" applyAlignment="1">
      <alignment horizontal="right" vertical="center"/>
    </xf>
    <xf numFmtId="168" fontId="5" fillId="0" borderId="124" xfId="1" applyNumberFormat="1" applyFont="1" applyFill="1" applyBorder="1" applyAlignment="1">
      <alignment horizontal="right" vertical="center"/>
    </xf>
    <xf numFmtId="172" fontId="27" fillId="0" borderId="118" xfId="2" applyNumberFormat="1" applyFont="1" applyBorder="1" applyAlignment="1">
      <alignment vertical="center"/>
    </xf>
    <xf numFmtId="44" fontId="5" fillId="0" borderId="0" xfId="2" applyFont="1" applyFill="1" applyBorder="1"/>
    <xf numFmtId="0" fontId="5" fillId="0" borderId="0" xfId="1604" applyFont="1" applyAlignment="1">
      <alignment wrapText="1"/>
    </xf>
    <xf numFmtId="37" fontId="5" fillId="0" borderId="7" xfId="0" applyNumberFormat="1" applyFont="1" applyBorder="1" applyAlignment="1">
      <alignment horizontal="center" vertical="center"/>
    </xf>
    <xf numFmtId="37" fontId="5" fillId="0" borderId="0" xfId="0" applyNumberFormat="1" applyFont="1" applyAlignment="1">
      <alignment horizontal="right" vertical="center"/>
    </xf>
    <xf numFmtId="37" fontId="5" fillId="0" borderId="7" xfId="0" applyNumberFormat="1" applyFont="1" applyBorder="1" applyAlignment="1">
      <alignment horizontal="center"/>
    </xf>
    <xf numFmtId="173" fontId="5" fillId="0" borderId="7" xfId="0" applyNumberFormat="1" applyFont="1" applyBorder="1" applyAlignment="1">
      <alignment horizontal="center" wrapText="1"/>
    </xf>
    <xf numFmtId="43" fontId="8" fillId="0" borderId="0" xfId="0" applyNumberFormat="1" applyFont="1" applyAlignment="1">
      <alignment horizontal="right" vertical="center"/>
    </xf>
    <xf numFmtId="165" fontId="6" fillId="0" borderId="1" xfId="0" applyNumberFormat="1" applyFont="1" applyBorder="1" applyAlignment="1">
      <alignment vertical="center"/>
    </xf>
    <xf numFmtId="165" fontId="5" fillId="0" borderId="86" xfId="0" applyNumberFormat="1" applyFont="1" applyBorder="1" applyAlignment="1">
      <alignment horizontal="center" vertical="center"/>
    </xf>
    <xf numFmtId="217" fontId="5" fillId="0" borderId="0" xfId="38096" applyNumberFormat="1" applyFont="1" applyAlignment="1">
      <alignment vertical="center"/>
    </xf>
    <xf numFmtId="3" fontId="5" fillId="0" borderId="0" xfId="4" applyNumberFormat="1" applyFont="1" applyAlignment="1">
      <alignment horizontal="centerContinuous" vertical="center"/>
    </xf>
    <xf numFmtId="3" fontId="5" fillId="0" borderId="4" xfId="4" applyNumberFormat="1" applyFont="1" applyBorder="1" applyAlignment="1">
      <alignment horizontal="centerContinuous" vertical="center"/>
    </xf>
    <xf numFmtId="3" fontId="5" fillId="0" borderId="4" xfId="4" applyNumberFormat="1" applyFont="1" applyBorder="1" applyAlignment="1">
      <alignment vertical="center"/>
    </xf>
    <xf numFmtId="38" fontId="5" fillId="0" borderId="134" xfId="1" applyNumberFormat="1" applyFont="1" applyBorder="1" applyAlignment="1">
      <alignment horizontal="center" vertical="center"/>
    </xf>
    <xf numFmtId="0" fontId="5" fillId="0" borderId="134" xfId="0" applyFont="1" applyBorder="1" applyAlignment="1">
      <alignment horizontal="center" vertical="center"/>
    </xf>
    <xf numFmtId="3" fontId="5" fillId="0" borderId="5" xfId="4" applyNumberFormat="1" applyFont="1" applyBorder="1" applyAlignment="1">
      <alignment horizontal="centerContinuous" vertical="center"/>
    </xf>
    <xf numFmtId="165" fontId="5" fillId="0" borderId="5" xfId="2" applyNumberFormat="1" applyFont="1" applyFill="1" applyBorder="1" applyAlignment="1">
      <alignment horizontal="center" vertical="center"/>
    </xf>
    <xf numFmtId="10" fontId="5" fillId="0" borderId="5" xfId="3" applyNumberFormat="1" applyFont="1" applyFill="1" applyBorder="1" applyAlignment="1">
      <alignment horizontal="center" vertical="center"/>
    </xf>
    <xf numFmtId="43" fontId="5" fillId="0" borderId="0" xfId="0" applyNumberFormat="1" applyFont="1"/>
    <xf numFmtId="165" fontId="5" fillId="0" borderId="86" xfId="2" applyNumberFormat="1" applyFont="1" applyBorder="1" applyAlignment="1">
      <alignment horizontal="center" vertical="center"/>
    </xf>
    <xf numFmtId="165" fontId="27" fillId="0" borderId="86" xfId="2" quotePrefix="1" applyNumberFormat="1" applyFont="1" applyFill="1" applyBorder="1" applyAlignment="1">
      <alignment horizontal="left" vertical="center"/>
    </xf>
    <xf numFmtId="165" fontId="5" fillId="0" borderId="0" xfId="0" applyNumberFormat="1" applyFont="1" applyAlignment="1">
      <alignment horizontal="center" vertical="center"/>
    </xf>
    <xf numFmtId="37" fontId="5" fillId="0" borderId="124" xfId="0" applyNumberFormat="1" applyFont="1" applyBorder="1" applyAlignment="1">
      <alignment horizontal="right" vertical="center"/>
    </xf>
    <xf numFmtId="166" fontId="5" fillId="0" borderId="0" xfId="1" applyNumberFormat="1" applyFont="1" applyFill="1" applyBorder="1" applyAlignment="1">
      <alignment horizontal="center" vertical="center"/>
    </xf>
    <xf numFmtId="166" fontId="5" fillId="0" borderId="124" xfId="1" applyNumberFormat="1" applyFont="1" applyFill="1" applyBorder="1" applyAlignment="1">
      <alignment horizontal="center" vertical="center"/>
    </xf>
    <xf numFmtId="43" fontId="5" fillId="0" borderId="0" xfId="1" applyFont="1" applyFill="1" applyBorder="1" applyAlignment="1">
      <alignment vertical="center"/>
    </xf>
    <xf numFmtId="0" fontId="168" fillId="0" borderId="0" xfId="0" applyFont="1" applyAlignment="1">
      <alignment horizontal="center"/>
    </xf>
    <xf numFmtId="3" fontId="157" fillId="0" borderId="4" xfId="4" applyNumberFormat="1" applyFont="1" applyBorder="1" applyAlignment="1">
      <alignment horizontal="centerContinuous" vertical="center"/>
    </xf>
    <xf numFmtId="3" fontId="5" fillId="0" borderId="125" xfId="4" applyNumberFormat="1" applyFont="1" applyBorder="1" applyAlignment="1">
      <alignment horizontal="centerContinuous" vertical="center"/>
    </xf>
    <xf numFmtId="0" fontId="5" fillId="0" borderId="121" xfId="4" applyFont="1" applyBorder="1" applyAlignment="1">
      <alignment vertical="center"/>
    </xf>
    <xf numFmtId="3" fontId="5" fillId="0" borderId="125" xfId="4" applyNumberFormat="1" applyFont="1" applyBorder="1" applyAlignment="1">
      <alignment vertical="center"/>
    </xf>
    <xf numFmtId="37" fontId="5" fillId="0" borderId="4" xfId="4" applyNumberFormat="1" applyFont="1" applyBorder="1" applyAlignment="1">
      <alignment vertical="center"/>
    </xf>
    <xf numFmtId="0" fontId="6" fillId="0" borderId="0" xfId="0" applyFont="1"/>
    <xf numFmtId="49" fontId="5" fillId="0" borderId="109" xfId="0" applyNumberFormat="1" applyFont="1" applyBorder="1" applyAlignment="1">
      <alignment vertical="center"/>
    </xf>
    <xf numFmtId="0" fontId="20" fillId="0" borderId="9" xfId="0" applyFont="1" applyBorder="1" applyAlignment="1">
      <alignment vertical="center"/>
    </xf>
    <xf numFmtId="0" fontId="169" fillId="0" borderId="0" xfId="4" applyFont="1" applyAlignment="1">
      <alignment horizontal="center" vertical="center"/>
    </xf>
    <xf numFmtId="170" fontId="5" fillId="0" borderId="0" xfId="0" applyNumberFormat="1" applyFont="1"/>
    <xf numFmtId="166" fontId="5" fillId="0" borderId="124" xfId="1" applyNumberFormat="1" applyFont="1" applyFill="1" applyBorder="1"/>
    <xf numFmtId="0" fontId="27" fillId="0" borderId="7" xfId="0" applyFont="1" applyBorder="1" applyAlignment="1">
      <alignment horizontal="left"/>
    </xf>
    <xf numFmtId="166" fontId="5" fillId="0" borderId="134" xfId="4" applyNumberFormat="1" applyFont="1" applyBorder="1"/>
    <xf numFmtId="0" fontId="11" fillId="0" borderId="7" xfId="1604" applyFont="1" applyBorder="1" applyAlignment="1">
      <alignment horizontal="center" vertical="top"/>
    </xf>
    <xf numFmtId="0" fontId="6" fillId="0" borderId="85" xfId="4" applyFont="1" applyBorder="1" applyAlignment="1">
      <alignment horizontal="center" vertical="center"/>
    </xf>
    <xf numFmtId="3" fontId="6" fillId="0" borderId="85" xfId="4" applyNumberFormat="1" applyFont="1" applyBorder="1" applyAlignment="1">
      <alignment horizontal="right" vertical="center"/>
    </xf>
    <xf numFmtId="165" fontId="5" fillId="0" borderId="85" xfId="21" applyNumberFormat="1" applyFont="1" applyFill="1" applyBorder="1" applyAlignment="1">
      <alignment vertical="center"/>
    </xf>
    <xf numFmtId="3" fontId="5" fillId="0" borderId="85" xfId="4" applyNumberFormat="1" applyFont="1" applyBorder="1" applyAlignment="1">
      <alignment vertical="center"/>
    </xf>
    <xf numFmtId="166" fontId="5" fillId="0" borderId="85" xfId="2408" applyNumberFormat="1" applyFont="1" applyFill="1" applyBorder="1" applyAlignment="1">
      <alignment vertical="center"/>
    </xf>
    <xf numFmtId="3" fontId="6" fillId="0" borderId="126" xfId="4" applyNumberFormat="1" applyFont="1" applyBorder="1" applyAlignment="1">
      <alignment vertical="center"/>
    </xf>
    <xf numFmtId="165" fontId="6" fillId="0" borderId="85" xfId="21" applyNumberFormat="1" applyFont="1" applyFill="1" applyBorder="1" applyAlignment="1">
      <alignment vertical="center"/>
    </xf>
    <xf numFmtId="165" fontId="6" fillId="0" borderId="126" xfId="21" applyNumberFormat="1" applyFont="1" applyFill="1" applyBorder="1" applyAlignment="1">
      <alignment vertical="center"/>
    </xf>
    <xf numFmtId="3" fontId="6" fillId="0" borderId="4" xfId="4" applyNumberFormat="1" applyFont="1" applyBorder="1" applyAlignment="1">
      <alignment horizontal="right" vertical="center"/>
    </xf>
    <xf numFmtId="165" fontId="6" fillId="0" borderId="4" xfId="21" applyNumberFormat="1" applyFont="1" applyFill="1" applyBorder="1" applyAlignment="1">
      <alignment vertical="center"/>
    </xf>
    <xf numFmtId="165" fontId="6" fillId="0" borderId="125" xfId="21" applyNumberFormat="1" applyFont="1" applyFill="1" applyBorder="1" applyAlignment="1">
      <alignment vertical="center"/>
    </xf>
    <xf numFmtId="0" fontId="6" fillId="0" borderId="121" xfId="4" applyFont="1" applyBorder="1" applyAlignment="1">
      <alignment horizontal="centerContinuous" vertical="center"/>
    </xf>
    <xf numFmtId="0" fontId="6" fillId="0" borderId="117" xfId="4" quotePrefix="1" applyFont="1" applyBorder="1" applyAlignment="1">
      <alignment horizontal="center" vertical="center"/>
    </xf>
    <xf numFmtId="165" fontId="5" fillId="0" borderId="85" xfId="21" applyNumberFormat="1" applyFont="1" applyBorder="1" applyAlignment="1">
      <alignment vertical="center"/>
    </xf>
    <xf numFmtId="166" fontId="5" fillId="0" borderId="85" xfId="4" applyNumberFormat="1" applyFont="1" applyBorder="1" applyAlignment="1">
      <alignment vertical="center"/>
    </xf>
    <xf numFmtId="166" fontId="5" fillId="0" borderId="126" xfId="4" applyNumberFormat="1" applyFont="1" applyBorder="1" applyAlignment="1">
      <alignment vertical="center"/>
    </xf>
    <xf numFmtId="166" fontId="6" fillId="0" borderId="117" xfId="4" applyNumberFormat="1" applyFont="1" applyBorder="1" applyAlignment="1">
      <alignment vertical="center"/>
    </xf>
    <xf numFmtId="165" fontId="6" fillId="0" borderId="85" xfId="21" applyNumberFormat="1" applyFont="1" applyBorder="1" applyAlignment="1">
      <alignment vertical="center"/>
    </xf>
    <xf numFmtId="165" fontId="6" fillId="0" borderId="126" xfId="21" applyNumberFormat="1" applyFont="1" applyBorder="1" applyAlignment="1">
      <alignment vertical="center"/>
    </xf>
    <xf numFmtId="166" fontId="6" fillId="0" borderId="85" xfId="4" applyNumberFormat="1" applyFont="1" applyBorder="1" applyAlignment="1">
      <alignment vertical="center"/>
    </xf>
    <xf numFmtId="37" fontId="6" fillId="0" borderId="126" xfId="4" applyNumberFormat="1" applyFont="1" applyBorder="1" applyAlignment="1">
      <alignment vertical="center"/>
    </xf>
    <xf numFmtId="165" fontId="5" fillId="0" borderId="85" xfId="21" applyNumberFormat="1" applyFont="1" applyBorder="1" applyAlignment="1">
      <alignment horizontal="center" vertical="center"/>
    </xf>
    <xf numFmtId="166" fontId="5" fillId="0" borderId="85" xfId="2408" applyNumberFormat="1" applyFont="1" applyBorder="1" applyAlignment="1">
      <alignment horizontal="center" vertical="center"/>
    </xf>
    <xf numFmtId="166" fontId="5" fillId="0" borderId="126" xfId="2408" applyNumberFormat="1" applyFont="1" applyBorder="1" applyAlignment="1">
      <alignment horizontal="center" vertical="center"/>
    </xf>
    <xf numFmtId="166" fontId="5" fillId="0" borderId="125" xfId="2408" applyNumberFormat="1" applyFont="1" applyBorder="1" applyAlignment="1">
      <alignment horizontal="center" vertical="center"/>
    </xf>
    <xf numFmtId="0" fontId="168" fillId="0" borderId="4" xfId="0" applyFont="1" applyBorder="1" applyAlignment="1">
      <alignment horizontal="center"/>
    </xf>
    <xf numFmtId="0" fontId="6" fillId="0" borderId="2" xfId="4" quotePrefix="1" applyFont="1" applyBorder="1" applyAlignment="1">
      <alignment horizontal="center" vertical="center"/>
    </xf>
    <xf numFmtId="166" fontId="6" fillId="0" borderId="124" xfId="4" applyNumberFormat="1" applyFont="1" applyBorder="1" applyAlignment="1">
      <alignment vertical="center"/>
    </xf>
    <xf numFmtId="165" fontId="6" fillId="0" borderId="124" xfId="21" applyNumberFormat="1" applyFont="1" applyBorder="1" applyAlignment="1">
      <alignment vertical="center"/>
    </xf>
    <xf numFmtId="166" fontId="6" fillId="0" borderId="2" xfId="4" applyNumberFormat="1" applyFont="1" applyBorder="1" applyAlignment="1">
      <alignment vertical="center"/>
    </xf>
    <xf numFmtId="166" fontId="5" fillId="0" borderId="124" xfId="4" applyNumberFormat="1" applyFont="1" applyBorder="1" applyAlignment="1">
      <alignment vertical="center"/>
    </xf>
    <xf numFmtId="0" fontId="6" fillId="0" borderId="2" xfId="4" applyFont="1" applyBorder="1" applyAlignment="1">
      <alignment vertical="center"/>
    </xf>
    <xf numFmtId="37" fontId="6" fillId="0" borderId="124" xfId="4" applyNumberFormat="1" applyFont="1" applyBorder="1" applyAlignment="1">
      <alignment vertical="center"/>
    </xf>
    <xf numFmtId="3" fontId="6" fillId="0" borderId="126" xfId="4" applyNumberFormat="1" applyFont="1" applyBorder="1" applyAlignment="1">
      <alignment horizontal="right" vertical="center"/>
    </xf>
    <xf numFmtId="3" fontId="6" fillId="0" borderId="125" xfId="4" applyNumberFormat="1" applyFont="1" applyBorder="1" applyAlignment="1">
      <alignment horizontal="right" vertical="center"/>
    </xf>
    <xf numFmtId="0" fontId="6" fillId="0" borderId="121" xfId="4" quotePrefix="1" applyFont="1" applyBorder="1" applyAlignment="1">
      <alignment horizontal="centerContinuous" vertical="center"/>
    </xf>
    <xf numFmtId="3" fontId="5" fillId="0" borderId="126" xfId="4" applyNumberFormat="1" applyFont="1" applyBorder="1" applyAlignment="1">
      <alignment vertical="center"/>
    </xf>
    <xf numFmtId="37" fontId="6" fillId="0" borderId="4" xfId="4" applyNumberFormat="1" applyFont="1" applyBorder="1" applyAlignment="1">
      <alignment vertical="center"/>
    </xf>
    <xf numFmtId="166" fontId="5" fillId="0" borderId="4" xfId="2408" applyNumberFormat="1" applyFont="1" applyFill="1" applyBorder="1" applyAlignment="1">
      <alignment horizontal="center" vertical="center"/>
    </xf>
    <xf numFmtId="37" fontId="6" fillId="0" borderId="85" xfId="4" applyNumberFormat="1" applyFont="1" applyBorder="1" applyAlignment="1">
      <alignment vertical="center"/>
    </xf>
    <xf numFmtId="166" fontId="5" fillId="0" borderId="85" xfId="2408" applyNumberFormat="1" applyFont="1" applyFill="1" applyBorder="1" applyAlignment="1">
      <alignment horizontal="center" vertical="center"/>
    </xf>
    <xf numFmtId="166" fontId="5" fillId="0" borderId="126" xfId="2408" applyNumberFormat="1" applyFont="1" applyFill="1" applyBorder="1" applyAlignment="1">
      <alignment horizontal="center" vertical="center"/>
    </xf>
    <xf numFmtId="166" fontId="5" fillId="0" borderId="125" xfId="2408" applyNumberFormat="1" applyFont="1" applyFill="1" applyBorder="1" applyAlignment="1">
      <alignment horizontal="center" vertical="center"/>
    </xf>
    <xf numFmtId="166" fontId="5" fillId="0" borderId="0" xfId="1962" applyNumberFormat="1" applyFont="1" applyAlignment="1">
      <alignment vertical="center"/>
    </xf>
    <xf numFmtId="0" fontId="5" fillId="0" borderId="134" xfId="1962" applyFont="1" applyBorder="1" applyAlignment="1">
      <alignment vertical="center"/>
    </xf>
    <xf numFmtId="0" fontId="6" fillId="3" borderId="0" xfId="4" applyFont="1" applyFill="1" applyAlignment="1">
      <alignment horizontal="center"/>
    </xf>
    <xf numFmtId="0" fontId="6" fillId="0" borderId="0" xfId="4" applyFont="1" applyAlignment="1">
      <alignment horizontal="center"/>
    </xf>
    <xf numFmtId="6" fontId="6" fillId="0" borderId="0" xfId="4" quotePrefix="1" applyNumberFormat="1" applyFont="1" applyAlignment="1">
      <alignment horizontal="center"/>
    </xf>
    <xf numFmtId="0" fontId="6" fillId="0" borderId="0" xfId="1965" applyFont="1" applyAlignment="1">
      <alignment horizontal="center" wrapText="1"/>
    </xf>
    <xf numFmtId="0" fontId="6" fillId="0" borderId="0" xfId="1965" applyFont="1" applyAlignment="1">
      <alignment horizontal="center"/>
    </xf>
    <xf numFmtId="0" fontId="6" fillId="3" borderId="0" xfId="1965" applyFont="1" applyFill="1" applyAlignment="1">
      <alignment horizontal="center"/>
    </xf>
    <xf numFmtId="0" fontId="6" fillId="0" borderId="0" xfId="1965" quotePrefix="1" applyFont="1" applyAlignment="1">
      <alignment horizontal="center"/>
    </xf>
    <xf numFmtId="0" fontId="6" fillId="0" borderId="0" xfId="2012" applyFont="1" applyAlignment="1">
      <alignment horizontal="center"/>
    </xf>
    <xf numFmtId="2" fontId="6" fillId="2" borderId="0" xfId="2012" applyNumberFormat="1" applyFont="1" applyFill="1" applyAlignment="1">
      <alignment horizontal="center"/>
    </xf>
    <xf numFmtId="49" fontId="6" fillId="0" borderId="0" xfId="4" applyNumberFormat="1" applyFont="1" applyAlignment="1">
      <alignment horizontal="center"/>
    </xf>
    <xf numFmtId="0" fontId="6" fillId="0" borderId="0" xfId="2012" applyFont="1" applyAlignment="1" applyProtection="1">
      <alignment horizontal="center"/>
      <protection locked="0"/>
    </xf>
    <xf numFmtId="2" fontId="6" fillId="2" borderId="0" xfId="1965" applyNumberFormat="1" applyFont="1" applyFill="1" applyAlignment="1">
      <alignment horizontal="center"/>
    </xf>
    <xf numFmtId="0" fontId="6" fillId="0" borderId="0" xfId="0" quotePrefix="1" applyFont="1" applyAlignment="1">
      <alignment horizontal="center" vertical="center"/>
    </xf>
    <xf numFmtId="0" fontId="6" fillId="3" borderId="0" xfId="1604" applyFont="1" applyFill="1" applyAlignment="1">
      <alignment horizontal="center"/>
    </xf>
    <xf numFmtId="0" fontId="6" fillId="0" borderId="0" xfId="0" applyFont="1" applyAlignment="1">
      <alignment horizontal="center" vertical="center"/>
    </xf>
    <xf numFmtId="0" fontId="6" fillId="3" borderId="0" xfId="0" applyFont="1" applyFill="1" applyAlignment="1">
      <alignment horizontal="center" vertical="center"/>
    </xf>
    <xf numFmtId="0" fontId="6" fillId="2" borderId="0" xfId="0" applyFont="1" applyFill="1" applyAlignment="1">
      <alignment horizontal="center" vertical="center"/>
    </xf>
    <xf numFmtId="0" fontId="29" fillId="0" borderId="0" xfId="0" applyFont="1" applyAlignment="1">
      <alignment horizontal="center" vertical="center"/>
    </xf>
    <xf numFmtId="0" fontId="29" fillId="2" borderId="0" xfId="0" applyFont="1" applyFill="1" applyAlignment="1">
      <alignment horizontal="center" vertical="center"/>
    </xf>
    <xf numFmtId="0" fontId="29" fillId="0" borderId="0" xfId="0" quotePrefix="1" applyFont="1" applyAlignment="1">
      <alignment horizontal="center" vertical="center"/>
    </xf>
    <xf numFmtId="0" fontId="5" fillId="0" borderId="0" xfId="4" applyFont="1" applyAlignment="1">
      <alignment horizontal="left" vertical="top" wrapText="1"/>
    </xf>
    <xf numFmtId="0" fontId="6" fillId="0" borderId="0" xfId="4" applyFont="1" applyAlignment="1">
      <alignment horizontal="center" vertical="center"/>
    </xf>
    <xf numFmtId="0" fontId="6" fillId="0" borderId="0" xfId="4" applyFont="1" applyAlignment="1">
      <alignment vertical="center"/>
    </xf>
    <xf numFmtId="0" fontId="6" fillId="2" borderId="0" xfId="4" applyFont="1" applyFill="1" applyAlignment="1">
      <alignment horizontal="center" vertical="center"/>
    </xf>
    <xf numFmtId="0" fontId="6" fillId="2" borderId="0" xfId="4" applyFont="1" applyFill="1" applyAlignment="1">
      <alignment vertical="center"/>
    </xf>
    <xf numFmtId="0" fontId="6" fillId="0" borderId="0" xfId="4" quotePrefix="1" applyFont="1" applyAlignment="1">
      <alignment horizontal="center" vertical="center"/>
    </xf>
    <xf numFmtId="0" fontId="5" fillId="0" borderId="0" xfId="4" applyFont="1" applyAlignment="1">
      <alignment vertical="center"/>
    </xf>
    <xf numFmtId="0" fontId="27" fillId="0" borderId="0" xfId="0" applyFont="1" applyAlignment="1">
      <alignment horizontal="left" vertical="top" wrapText="1"/>
    </xf>
    <xf numFmtId="0" fontId="6" fillId="0" borderId="0" xfId="0" applyFont="1" applyAlignment="1">
      <alignment vertical="center"/>
    </xf>
    <xf numFmtId="0" fontId="6" fillId="0" borderId="0" xfId="3856" applyFont="1" applyAlignment="1">
      <alignment horizontal="center"/>
    </xf>
    <xf numFmtId="0" fontId="6" fillId="0" borderId="0" xfId="4" quotePrefix="1" applyFont="1" applyAlignment="1">
      <alignment horizontal="center" vertical="justify"/>
    </xf>
    <xf numFmtId="37" fontId="6" fillId="0" borderId="0" xfId="1604" applyNumberFormat="1" applyFont="1" applyAlignment="1">
      <alignment horizontal="center"/>
    </xf>
    <xf numFmtId="0" fontId="6" fillId="0" borderId="0" xfId="4" quotePrefix="1" applyFont="1" applyAlignment="1">
      <alignment horizontal="center"/>
    </xf>
    <xf numFmtId="0" fontId="5" fillId="0" borderId="0" xfId="1604" applyFont="1" applyAlignment="1">
      <alignment horizontal="left" vertical="top" wrapText="1"/>
    </xf>
    <xf numFmtId="0" fontId="5" fillId="0" borderId="8" xfId="1604" applyFont="1" applyBorder="1" applyAlignment="1">
      <alignment horizontal="left" vertical="top" wrapText="1"/>
    </xf>
    <xf numFmtId="37" fontId="6" fillId="0" borderId="0" xfId="0" applyNumberFormat="1" applyFont="1" applyAlignment="1">
      <alignment horizontal="center" vertical="center"/>
    </xf>
    <xf numFmtId="37" fontId="6" fillId="0" borderId="0" xfId="0" quotePrefix="1" applyNumberFormat="1" applyFont="1" applyAlignment="1">
      <alignment horizontal="center" vertical="center"/>
    </xf>
    <xf numFmtId="5" fontId="6" fillId="0" borderId="0" xfId="4" quotePrefix="1" applyNumberFormat="1" applyFont="1" applyAlignment="1">
      <alignment horizontal="center" vertical="center"/>
    </xf>
    <xf numFmtId="0" fontId="29" fillId="0" borderId="0" xfId="4" applyFont="1" applyAlignment="1">
      <alignment horizontal="center" vertical="center"/>
    </xf>
    <xf numFmtId="0" fontId="29" fillId="0" borderId="0" xfId="4" quotePrefix="1" applyFont="1" applyAlignment="1">
      <alignment horizontal="center" vertical="center"/>
    </xf>
    <xf numFmtId="0" fontId="5" fillId="0" borderId="0" xfId="4" applyFont="1" applyAlignment="1">
      <alignment horizontal="center" vertical="center"/>
    </xf>
    <xf numFmtId="6" fontId="6" fillId="0" borderId="0" xfId="4" quotePrefix="1" applyNumberFormat="1" applyFont="1" applyAlignment="1">
      <alignment horizontal="center" vertical="center"/>
    </xf>
    <xf numFmtId="5" fontId="6" fillId="0" borderId="0" xfId="0" applyNumberFormat="1" applyFont="1" applyAlignment="1">
      <alignment horizontal="center" vertical="justify"/>
    </xf>
    <xf numFmtId="0" fontId="6" fillId="0" borderId="0" xfId="0" applyFont="1" applyAlignment="1">
      <alignment horizontal="center" vertical="justify"/>
    </xf>
    <xf numFmtId="5" fontId="6" fillId="0" borderId="0" xfId="0" applyNumberFormat="1" applyFont="1" applyAlignment="1">
      <alignment horizontal="center" vertical="center"/>
    </xf>
    <xf numFmtId="0" fontId="6" fillId="0" borderId="0" xfId="4" applyFont="1"/>
    <xf numFmtId="0" fontId="6" fillId="2" borderId="0" xfId="4" applyFont="1" applyFill="1" applyAlignment="1">
      <alignment horizontal="center"/>
    </xf>
    <xf numFmtId="0" fontId="6" fillId="2" borderId="0" xfId="4" applyFont="1" applyFill="1"/>
    <xf numFmtId="0" fontId="5" fillId="0" borderId="0" xfId="0" applyFont="1" applyAlignment="1">
      <alignment vertical="center"/>
    </xf>
  </cellXfs>
  <cellStyles count="38103">
    <cellStyle name="_x000d__x000a_JournalTemplate=C:\COMFO\CTALK\JOURSTD.TPL_x000d__x000a_LbStateAddress=3 3 0 251 1 89 2 311_x000d__x000a_LbStateJou" xfId="116" xr:uid="{00000000-0005-0000-0000-000000000000}"/>
    <cellStyle name="_ANP.FUNDING.I-R1-11-3-00-E" xfId="2153" xr:uid="{00000000-0005-0000-0000-000001000000}"/>
    <cellStyle name="_ANP.FUNDING.I-R1-11-3-00-E 2" xfId="2154" xr:uid="{00000000-0005-0000-0000-000002000000}"/>
    <cellStyle name="_ANP.FUNDING.I-R1-11-3-00-E 3" xfId="2155" xr:uid="{00000000-0005-0000-0000-000003000000}"/>
    <cellStyle name="_ANP.FUNDING.I-R1-11-3-00-E 4" xfId="2156" xr:uid="{00000000-0005-0000-0000-000004000000}"/>
    <cellStyle name="_ANP.FUNDING.I-R1-11-3-00-E 5" xfId="2157" xr:uid="{00000000-0005-0000-0000-000005000000}"/>
    <cellStyle name="_ANP.FUNDING.I-R1-11-3-00-E 6" xfId="2158" xr:uid="{00000000-0005-0000-0000-000006000000}"/>
    <cellStyle name="_ANP.FUNDING.I-R1-11-3-00-E 6 2" xfId="2159" xr:uid="{00000000-0005-0000-0000-000007000000}"/>
    <cellStyle name="_ANP.FUNDING.I-R1-11-3-00-E 6_48MW CMSI CAPEX Budget rev 11Jun10-rev16b (Updated Forecast cash flow)" xfId="2160" xr:uid="{00000000-0005-0000-0000-000008000000}"/>
    <cellStyle name="_ANP.FUNDING.I-R1-11-3-00-E_Corporate Financials v3" xfId="2161" xr:uid="{00000000-0005-0000-0000-000009000000}"/>
    <cellStyle name="_ANP.FUNDING.I-R1-11-3-00-E_Corporate Financials v3_Generation Presentation Inserts V1" xfId="2162" xr:uid="{00000000-0005-0000-0000-00000A000000}"/>
    <cellStyle name="_ANP.FUNDING.I-R1-11-3-00-E_Corporate Financials v3_Generation Presentation Inserts V2" xfId="2163" xr:uid="{00000000-0005-0000-0000-00000B000000}"/>
    <cellStyle name="_ANP.FUNDING.I-R1-11-3-00-E_Corporate Financials v3_Generation Presentation Inserts V6" xfId="2164" xr:uid="{00000000-0005-0000-0000-00000C000000}"/>
    <cellStyle name="_ANP.FUNDING.I-R1-11-3-00-E_Corporate Financials v3_SGEN Final to MC Reconcilation" xfId="2165" xr:uid="{00000000-0005-0000-0000-00000D000000}"/>
    <cellStyle name="_ANP.FUNDING.I-R1-11-3-00-E_Corporate Financials v3_Updated SGEN 2010- 2014 Plan V6 01122010" xfId="2166" xr:uid="{00000000-0005-0000-0000-00000E000000}"/>
    <cellStyle name="_ANP.FUNDING.I-R1-11-3-00-E_EBITDA Recon" xfId="2167" xr:uid="{00000000-0005-0000-0000-00000F000000}"/>
    <cellStyle name="_ANP.FUNDING.I-R1-11-3-00-E_EBITDA Recon_Generation Presentation Inserts V1" xfId="2168" xr:uid="{00000000-0005-0000-0000-000010000000}"/>
    <cellStyle name="_ANP.FUNDING.I-R1-11-3-00-E_EBITDA Recon_Generation Presentation Inserts V2" xfId="2169" xr:uid="{00000000-0005-0000-0000-000011000000}"/>
    <cellStyle name="_ANP.FUNDING.I-R1-11-3-00-E_EBITDA Recon_Generation Presentation Inserts V6" xfId="2170" xr:uid="{00000000-0005-0000-0000-000012000000}"/>
    <cellStyle name="_ANP.FUNDING.I-R1-11-3-00-E_EBITDA Recon_SGEN Final to MC Reconcilation" xfId="2171" xr:uid="{00000000-0005-0000-0000-000013000000}"/>
    <cellStyle name="_ANP.FUNDING.I-R1-11-3-00-E_EBITDA Recon_Updated SGEN 2010- 2014 Plan V6 01122010" xfId="2172" xr:uid="{00000000-0005-0000-0000-000014000000}"/>
    <cellStyle name="_ANP.FUNDING.I-R1-11-3-00-E_Generation Presentation Inserts - BOD Meeting - 2008-02-08" xfId="2173" xr:uid="{00000000-0005-0000-0000-000015000000}"/>
    <cellStyle name="_ANP.FUNDING.I-R1-11-3-00-E_Margin Planning Model 10-31-08 Prices for Chris" xfId="2174" xr:uid="{00000000-0005-0000-0000-000016000000}"/>
    <cellStyle name="_ANP.FUNDING.I-R1-11-3-00-E_Margin Planning Model 10-31-08 Prices for Chris_Generation Presentation Inserts V1" xfId="2175" xr:uid="{00000000-0005-0000-0000-000017000000}"/>
    <cellStyle name="_ANP.FUNDING.I-R1-11-3-00-E_Margin Planning Model 10-31-08 Prices for Chris_Generation Presentation Inserts V2" xfId="2176" xr:uid="{00000000-0005-0000-0000-000018000000}"/>
    <cellStyle name="_ANP.FUNDING.I-R1-11-3-00-E_Margin Planning Model 10-31-08 Prices for Chris_Generation Presentation Inserts V6" xfId="2177" xr:uid="{00000000-0005-0000-0000-000019000000}"/>
    <cellStyle name="_ANP.FUNDING.I-R1-11-3-00-E_Margin Planning Model 10-31-08 Prices for Chris_SGEN Final to MC Reconcilation" xfId="2178" xr:uid="{00000000-0005-0000-0000-00001A000000}"/>
    <cellStyle name="_ANP.FUNDING.I-R1-11-3-00-E_Margin Planning Model 10-31-08 Prices for Chris_Updated SGEN 2010- 2014 Plan V6 01122010" xfId="2179" xr:uid="{00000000-0005-0000-0000-00001B000000}"/>
    <cellStyle name="_ANP.FUNDING.I-R1-11-3-00-E_Mesquite Solar 277 MW v1" xfId="2180" xr:uid="{00000000-0005-0000-0000-00001C000000}"/>
    <cellStyle name="_Book1" xfId="2181" xr:uid="{00000000-0005-0000-0000-00001D000000}"/>
    <cellStyle name="_Book1 2" xfId="2182" xr:uid="{00000000-0005-0000-0000-00001E000000}"/>
    <cellStyle name="_Book1 3" xfId="2183" xr:uid="{00000000-0005-0000-0000-00001F000000}"/>
    <cellStyle name="_Book1 4" xfId="2184" xr:uid="{00000000-0005-0000-0000-000020000000}"/>
    <cellStyle name="_Book1 5" xfId="2185" xr:uid="{00000000-0005-0000-0000-000021000000}"/>
    <cellStyle name="_Book1 6" xfId="2186" xr:uid="{00000000-0005-0000-0000-000022000000}"/>
    <cellStyle name="_Book1 6 2" xfId="2187" xr:uid="{00000000-0005-0000-0000-000023000000}"/>
    <cellStyle name="_Book1 6_48MW CMSI CAPEX Budget rev 11Jun10-rev16b (Updated Forecast cash flow)" xfId="2188" xr:uid="{00000000-0005-0000-0000-000024000000}"/>
    <cellStyle name="_Book1_Corporate Financials v3" xfId="2189" xr:uid="{00000000-0005-0000-0000-000025000000}"/>
    <cellStyle name="_Book1_Corporate Financials v3_Generation Presentation Inserts V1" xfId="2190" xr:uid="{00000000-0005-0000-0000-000026000000}"/>
    <cellStyle name="_Book1_Corporate Financials v3_Generation Presentation Inserts V2" xfId="2191" xr:uid="{00000000-0005-0000-0000-000027000000}"/>
    <cellStyle name="_Book1_Corporate Financials v3_Generation Presentation Inserts V6" xfId="2192" xr:uid="{00000000-0005-0000-0000-000028000000}"/>
    <cellStyle name="_Book1_Corporate Financials v3_SGEN Final to MC Reconcilation" xfId="2193" xr:uid="{00000000-0005-0000-0000-000029000000}"/>
    <cellStyle name="_Book1_Corporate Financials v3_Updated SGEN 2010- 2014 Plan V6 01122010" xfId="2194" xr:uid="{00000000-0005-0000-0000-00002A000000}"/>
    <cellStyle name="_Book1_EBITDA Recon" xfId="2195" xr:uid="{00000000-0005-0000-0000-00002B000000}"/>
    <cellStyle name="_Book1_EBITDA Recon_Generation Presentation Inserts V1" xfId="2196" xr:uid="{00000000-0005-0000-0000-00002C000000}"/>
    <cellStyle name="_Book1_EBITDA Recon_Generation Presentation Inserts V2" xfId="2197" xr:uid="{00000000-0005-0000-0000-00002D000000}"/>
    <cellStyle name="_Book1_EBITDA Recon_Generation Presentation Inserts V6" xfId="2198" xr:uid="{00000000-0005-0000-0000-00002E000000}"/>
    <cellStyle name="_Book1_EBITDA Recon_SGEN Final to MC Reconcilation" xfId="2199" xr:uid="{00000000-0005-0000-0000-00002F000000}"/>
    <cellStyle name="_Book1_EBITDA Recon_Updated SGEN 2010- 2014 Plan V6 01122010" xfId="2200" xr:uid="{00000000-0005-0000-0000-000030000000}"/>
    <cellStyle name="_Book1_Generation Presentation Inserts - BOD Meeting - 2008-02-08" xfId="2201" xr:uid="{00000000-0005-0000-0000-000031000000}"/>
    <cellStyle name="_Book1_Margin Planning Model 10-31-08 Prices for Chris" xfId="2202" xr:uid="{00000000-0005-0000-0000-000032000000}"/>
    <cellStyle name="_Book1_Margin Planning Model 10-31-08 Prices for Chris_Generation Presentation Inserts V1" xfId="2203" xr:uid="{00000000-0005-0000-0000-000033000000}"/>
    <cellStyle name="_Book1_Margin Planning Model 10-31-08 Prices for Chris_Generation Presentation Inserts V2" xfId="2204" xr:uid="{00000000-0005-0000-0000-000034000000}"/>
    <cellStyle name="_Book1_Margin Planning Model 10-31-08 Prices for Chris_Generation Presentation Inserts V6" xfId="2205" xr:uid="{00000000-0005-0000-0000-000035000000}"/>
    <cellStyle name="_Book1_Margin Planning Model 10-31-08 Prices for Chris_SGEN Final to MC Reconcilation" xfId="2206" xr:uid="{00000000-0005-0000-0000-000036000000}"/>
    <cellStyle name="_Book1_Margin Planning Model 10-31-08 Prices for Chris_Updated SGEN 2010- 2014 Plan V6 01122010" xfId="2207" xr:uid="{00000000-0005-0000-0000-000037000000}"/>
    <cellStyle name="_Book1_Mesquite Solar 277 MW v1" xfId="2208" xr:uid="{00000000-0005-0000-0000-000038000000}"/>
    <cellStyle name="_Combined Assets-E" xfId="2209" xr:uid="{00000000-0005-0000-0000-000039000000}"/>
    <cellStyle name="_Combined Assets-E 2" xfId="2210" xr:uid="{00000000-0005-0000-0000-00003A000000}"/>
    <cellStyle name="_Combined Assets-E 3" xfId="2211" xr:uid="{00000000-0005-0000-0000-00003B000000}"/>
    <cellStyle name="_Combined Assets-E 4" xfId="2212" xr:uid="{00000000-0005-0000-0000-00003C000000}"/>
    <cellStyle name="_Combined Assets-E 5" xfId="2213" xr:uid="{00000000-0005-0000-0000-00003D000000}"/>
    <cellStyle name="_Combined Assets-E 6" xfId="2214" xr:uid="{00000000-0005-0000-0000-00003E000000}"/>
    <cellStyle name="_Combined Assets-E 6 2" xfId="2215" xr:uid="{00000000-0005-0000-0000-00003F000000}"/>
    <cellStyle name="_Combined Assets-E 6_48MW CMSI CAPEX Budget rev 11Jun10-rev16b (Updated Forecast cash flow)" xfId="2216" xr:uid="{00000000-0005-0000-0000-000040000000}"/>
    <cellStyle name="_Combined Assets-E_Corporate Financials v3" xfId="2217" xr:uid="{00000000-0005-0000-0000-000041000000}"/>
    <cellStyle name="_Combined Assets-E_Corporate Financials v3_Generation Presentation Inserts V1" xfId="2218" xr:uid="{00000000-0005-0000-0000-000042000000}"/>
    <cellStyle name="_Combined Assets-E_Corporate Financials v3_Generation Presentation Inserts V2" xfId="2219" xr:uid="{00000000-0005-0000-0000-000043000000}"/>
    <cellStyle name="_Combined Assets-E_Corporate Financials v3_Generation Presentation Inserts V6" xfId="2220" xr:uid="{00000000-0005-0000-0000-000044000000}"/>
    <cellStyle name="_Combined Assets-E_Corporate Financials v3_SGEN Final to MC Reconcilation" xfId="2221" xr:uid="{00000000-0005-0000-0000-000045000000}"/>
    <cellStyle name="_Combined Assets-E_Corporate Financials v3_Updated SGEN 2010- 2014 Plan V6 01122010" xfId="2222" xr:uid="{00000000-0005-0000-0000-000046000000}"/>
    <cellStyle name="_Combined Assets-E_EBITDA Recon" xfId="2223" xr:uid="{00000000-0005-0000-0000-000047000000}"/>
    <cellStyle name="_Combined Assets-E_EBITDA Recon_Generation Presentation Inserts V1" xfId="2224" xr:uid="{00000000-0005-0000-0000-000048000000}"/>
    <cellStyle name="_Combined Assets-E_EBITDA Recon_Generation Presentation Inserts V2" xfId="2225" xr:uid="{00000000-0005-0000-0000-000049000000}"/>
    <cellStyle name="_Combined Assets-E_EBITDA Recon_Generation Presentation Inserts V6" xfId="2226" xr:uid="{00000000-0005-0000-0000-00004A000000}"/>
    <cellStyle name="_Combined Assets-E_EBITDA Recon_SGEN Final to MC Reconcilation" xfId="2227" xr:uid="{00000000-0005-0000-0000-00004B000000}"/>
    <cellStyle name="_Combined Assets-E_EBITDA Recon_Updated SGEN 2010- 2014 Plan V6 01122010" xfId="2228" xr:uid="{00000000-0005-0000-0000-00004C000000}"/>
    <cellStyle name="_Combined Assets-E_Generation Presentation Inserts - BOD Meeting - 2008-02-08" xfId="2229" xr:uid="{00000000-0005-0000-0000-00004D000000}"/>
    <cellStyle name="_Combined Assets-E_Margin Planning Model 10-31-08 Prices for Chris" xfId="2230" xr:uid="{00000000-0005-0000-0000-00004E000000}"/>
    <cellStyle name="_Combined Assets-E_Margin Planning Model 10-31-08 Prices for Chris_Generation Presentation Inserts V1" xfId="2231" xr:uid="{00000000-0005-0000-0000-00004F000000}"/>
    <cellStyle name="_Combined Assets-E_Margin Planning Model 10-31-08 Prices for Chris_Generation Presentation Inserts V2" xfId="2232" xr:uid="{00000000-0005-0000-0000-000050000000}"/>
    <cellStyle name="_Combined Assets-E_Margin Planning Model 10-31-08 Prices for Chris_Generation Presentation Inserts V6" xfId="2233" xr:uid="{00000000-0005-0000-0000-000051000000}"/>
    <cellStyle name="_Combined Assets-E_Margin Planning Model 10-31-08 Prices for Chris_SGEN Final to MC Reconcilation" xfId="2234" xr:uid="{00000000-0005-0000-0000-000052000000}"/>
    <cellStyle name="_Combined Assets-E_Margin Planning Model 10-31-08 Prices for Chris_Updated SGEN 2010- 2014 Plan V6 01122010" xfId="2235" xr:uid="{00000000-0005-0000-0000-000053000000}"/>
    <cellStyle name="_Combined Assets-E_Mesquite Solar 277 MW v1" xfId="2236" xr:uid="{00000000-0005-0000-0000-000054000000}"/>
    <cellStyle name="_Harris-El Paso-Edinburg-05-07-01" xfId="2237" xr:uid="{00000000-0005-0000-0000-000055000000}"/>
    <cellStyle name="_Harris-El Paso-Edinburg-05-07-01 2" xfId="2238" xr:uid="{00000000-0005-0000-0000-000056000000}"/>
    <cellStyle name="_Harris-El Paso-Edinburg-05-07-01 3" xfId="2239" xr:uid="{00000000-0005-0000-0000-000057000000}"/>
    <cellStyle name="_Harris-El Paso-Edinburg-05-07-01 4" xfId="2240" xr:uid="{00000000-0005-0000-0000-000058000000}"/>
    <cellStyle name="_Harris-El Paso-Edinburg-05-07-01 5" xfId="2241" xr:uid="{00000000-0005-0000-0000-000059000000}"/>
    <cellStyle name="_Harris-El Paso-Edinburg-05-07-01 6" xfId="2242" xr:uid="{00000000-0005-0000-0000-00005A000000}"/>
    <cellStyle name="_Harris-El Paso-Edinburg-05-07-01 6 2" xfId="2243" xr:uid="{00000000-0005-0000-0000-00005B000000}"/>
    <cellStyle name="_Harris-El Paso-Edinburg-05-07-01 6_48MW CMSI CAPEX Budget rev 11Jun10-rev16b (Updated Forecast cash flow)" xfId="2244" xr:uid="{00000000-0005-0000-0000-00005C000000}"/>
    <cellStyle name="_Harris-El Paso-Edinburg-05-07-01_Corporate Financials v3" xfId="2245" xr:uid="{00000000-0005-0000-0000-00005D000000}"/>
    <cellStyle name="_Harris-El Paso-Edinburg-05-07-01_Corporate Financials v3_Generation Presentation Inserts V1" xfId="2246" xr:uid="{00000000-0005-0000-0000-00005E000000}"/>
    <cellStyle name="_Harris-El Paso-Edinburg-05-07-01_Corporate Financials v3_Generation Presentation Inserts V2" xfId="2247" xr:uid="{00000000-0005-0000-0000-00005F000000}"/>
    <cellStyle name="_Harris-El Paso-Edinburg-05-07-01_Corporate Financials v3_Generation Presentation Inserts V6" xfId="2248" xr:uid="{00000000-0005-0000-0000-000060000000}"/>
    <cellStyle name="_Harris-El Paso-Edinburg-05-07-01_Corporate Financials v3_SGEN Final to MC Reconcilation" xfId="2249" xr:uid="{00000000-0005-0000-0000-000061000000}"/>
    <cellStyle name="_Harris-El Paso-Edinburg-05-07-01_Corporate Financials v3_Updated SGEN 2010- 2014 Plan V6 01122010" xfId="2250" xr:uid="{00000000-0005-0000-0000-000062000000}"/>
    <cellStyle name="_Harris-El Paso-Edinburg-05-07-01_EBITDA Recon" xfId="2251" xr:uid="{00000000-0005-0000-0000-000063000000}"/>
    <cellStyle name="_Harris-El Paso-Edinburg-05-07-01_EBITDA Recon_Generation Presentation Inserts V1" xfId="2252" xr:uid="{00000000-0005-0000-0000-000064000000}"/>
    <cellStyle name="_Harris-El Paso-Edinburg-05-07-01_EBITDA Recon_Generation Presentation Inserts V2" xfId="2253" xr:uid="{00000000-0005-0000-0000-000065000000}"/>
    <cellStyle name="_Harris-El Paso-Edinburg-05-07-01_EBITDA Recon_Generation Presentation Inserts V6" xfId="2254" xr:uid="{00000000-0005-0000-0000-000066000000}"/>
    <cellStyle name="_Harris-El Paso-Edinburg-05-07-01_EBITDA Recon_SGEN Final to MC Reconcilation" xfId="2255" xr:uid="{00000000-0005-0000-0000-000067000000}"/>
    <cellStyle name="_Harris-El Paso-Edinburg-05-07-01_EBITDA Recon_Updated SGEN 2010- 2014 Plan V6 01122010" xfId="2256" xr:uid="{00000000-0005-0000-0000-000068000000}"/>
    <cellStyle name="_Harris-El Paso-Edinburg-05-07-01_Generation Presentation Inserts - BOD Meeting - 2008-02-08" xfId="2257" xr:uid="{00000000-0005-0000-0000-000069000000}"/>
    <cellStyle name="_Harris-El Paso-Edinburg-05-07-01_Margin Planning Model 10-31-08 Prices for Chris" xfId="2258" xr:uid="{00000000-0005-0000-0000-00006A000000}"/>
    <cellStyle name="_Harris-El Paso-Edinburg-05-07-01_Margin Planning Model 10-31-08 Prices for Chris_Generation Presentation Inserts V1" xfId="2259" xr:uid="{00000000-0005-0000-0000-00006B000000}"/>
    <cellStyle name="_Harris-El Paso-Edinburg-05-07-01_Margin Planning Model 10-31-08 Prices for Chris_Generation Presentation Inserts V2" xfId="2260" xr:uid="{00000000-0005-0000-0000-00006C000000}"/>
    <cellStyle name="_Harris-El Paso-Edinburg-05-07-01_Margin Planning Model 10-31-08 Prices for Chris_Generation Presentation Inserts V6" xfId="2261" xr:uid="{00000000-0005-0000-0000-00006D000000}"/>
    <cellStyle name="_Harris-El Paso-Edinburg-05-07-01_Margin Planning Model 10-31-08 Prices for Chris_SGEN Final to MC Reconcilation" xfId="2262" xr:uid="{00000000-0005-0000-0000-00006E000000}"/>
    <cellStyle name="_Harris-El Paso-Edinburg-05-07-01_Margin Planning Model 10-31-08 Prices for Chris_Updated SGEN 2010- 2014 Plan V6 01122010" xfId="2263" xr:uid="{00000000-0005-0000-0000-00006F000000}"/>
    <cellStyle name="_Harris-El Paso-Edinburg-05-07-01_Mesquite Solar 277 MW v1" xfId="2264" xr:uid="{00000000-0005-0000-0000-000070000000}"/>
    <cellStyle name="_Harris-El Paso-Edinburg-06-18-01" xfId="2265" xr:uid="{00000000-0005-0000-0000-000071000000}"/>
    <cellStyle name="_Harris-El Paso-Edinburg-06-18-01 2" xfId="2266" xr:uid="{00000000-0005-0000-0000-000072000000}"/>
    <cellStyle name="_Harris-El Paso-Edinburg-06-18-01 3" xfId="2267" xr:uid="{00000000-0005-0000-0000-000073000000}"/>
    <cellStyle name="_Harris-El Paso-Edinburg-06-18-01 4" xfId="2268" xr:uid="{00000000-0005-0000-0000-000074000000}"/>
    <cellStyle name="_Harris-El Paso-Edinburg-06-18-01 5" xfId="2269" xr:uid="{00000000-0005-0000-0000-000075000000}"/>
    <cellStyle name="_Harris-El Paso-Edinburg-06-18-01 6" xfId="2270" xr:uid="{00000000-0005-0000-0000-000076000000}"/>
    <cellStyle name="_Harris-El Paso-Edinburg-06-18-01 6 2" xfId="2271" xr:uid="{00000000-0005-0000-0000-000077000000}"/>
    <cellStyle name="_Harris-El Paso-Edinburg-06-18-01 6_48MW CMSI CAPEX Budget rev 11Jun10-rev16b (Updated Forecast cash flow)" xfId="2272" xr:uid="{00000000-0005-0000-0000-000078000000}"/>
    <cellStyle name="_Harris-El Paso-Edinburg-06-18-01_Corporate Financials v3" xfId="2273" xr:uid="{00000000-0005-0000-0000-000079000000}"/>
    <cellStyle name="_Harris-El Paso-Edinburg-06-18-01_Corporate Financials v3_Generation Presentation Inserts V1" xfId="2274" xr:uid="{00000000-0005-0000-0000-00007A000000}"/>
    <cellStyle name="_Harris-El Paso-Edinburg-06-18-01_Corporate Financials v3_Generation Presentation Inserts V2" xfId="2275" xr:uid="{00000000-0005-0000-0000-00007B000000}"/>
    <cellStyle name="_Harris-El Paso-Edinburg-06-18-01_Corporate Financials v3_Generation Presentation Inserts V6" xfId="2276" xr:uid="{00000000-0005-0000-0000-00007C000000}"/>
    <cellStyle name="_Harris-El Paso-Edinburg-06-18-01_Corporate Financials v3_SGEN Final to MC Reconcilation" xfId="2277" xr:uid="{00000000-0005-0000-0000-00007D000000}"/>
    <cellStyle name="_Harris-El Paso-Edinburg-06-18-01_Corporate Financials v3_Updated SGEN 2010- 2014 Plan V6 01122010" xfId="2278" xr:uid="{00000000-0005-0000-0000-00007E000000}"/>
    <cellStyle name="_Harris-El Paso-Edinburg-06-18-01_EBITDA Recon" xfId="2279" xr:uid="{00000000-0005-0000-0000-00007F000000}"/>
    <cellStyle name="_Harris-El Paso-Edinburg-06-18-01_EBITDA Recon_Generation Presentation Inserts V1" xfId="2280" xr:uid="{00000000-0005-0000-0000-000080000000}"/>
    <cellStyle name="_Harris-El Paso-Edinburg-06-18-01_EBITDA Recon_Generation Presentation Inserts V2" xfId="2281" xr:uid="{00000000-0005-0000-0000-000081000000}"/>
    <cellStyle name="_Harris-El Paso-Edinburg-06-18-01_EBITDA Recon_Generation Presentation Inserts V6" xfId="2282" xr:uid="{00000000-0005-0000-0000-000082000000}"/>
    <cellStyle name="_Harris-El Paso-Edinburg-06-18-01_EBITDA Recon_SGEN Final to MC Reconcilation" xfId="2283" xr:uid="{00000000-0005-0000-0000-000083000000}"/>
    <cellStyle name="_Harris-El Paso-Edinburg-06-18-01_EBITDA Recon_Updated SGEN 2010- 2014 Plan V6 01122010" xfId="2284" xr:uid="{00000000-0005-0000-0000-000084000000}"/>
    <cellStyle name="_Harris-El Paso-Edinburg-06-18-01_Generation Presentation Inserts - BOD Meeting - 2008-02-08" xfId="2285" xr:uid="{00000000-0005-0000-0000-000085000000}"/>
    <cellStyle name="_Harris-El Paso-Edinburg-06-18-01_Margin Planning Model 10-31-08 Prices for Chris" xfId="2286" xr:uid="{00000000-0005-0000-0000-000086000000}"/>
    <cellStyle name="_Harris-El Paso-Edinburg-06-18-01_Margin Planning Model 10-31-08 Prices for Chris_Generation Presentation Inserts V1" xfId="2287" xr:uid="{00000000-0005-0000-0000-000087000000}"/>
    <cellStyle name="_Harris-El Paso-Edinburg-06-18-01_Margin Planning Model 10-31-08 Prices for Chris_Generation Presentation Inserts V2" xfId="2288" xr:uid="{00000000-0005-0000-0000-000088000000}"/>
    <cellStyle name="_Harris-El Paso-Edinburg-06-18-01_Margin Planning Model 10-31-08 Prices for Chris_Generation Presentation Inserts V6" xfId="2289" xr:uid="{00000000-0005-0000-0000-000089000000}"/>
    <cellStyle name="_Harris-El Paso-Edinburg-06-18-01_Margin Planning Model 10-31-08 Prices for Chris_SGEN Final to MC Reconcilation" xfId="2290" xr:uid="{00000000-0005-0000-0000-00008A000000}"/>
    <cellStyle name="_Harris-El Paso-Edinburg-06-18-01_Margin Planning Model 10-31-08 Prices for Chris_Updated SGEN 2010- 2014 Plan V6 01122010" xfId="2291" xr:uid="{00000000-0005-0000-0000-00008B000000}"/>
    <cellStyle name="_Harris-El Paso-Edinburg-06-18-01_Mesquite Solar 277 MW v1" xfId="2292" xr:uid="{00000000-0005-0000-0000-00008C000000}"/>
    <cellStyle name="_TableHead" xfId="117" xr:uid="{00000000-0005-0000-0000-00008D000000}"/>
    <cellStyle name="_TableHead 2" xfId="2293" xr:uid="{00000000-0005-0000-0000-00008E000000}"/>
    <cellStyle name="_TableHead 2 2" xfId="15763" xr:uid="{00000000-0005-0000-0000-00008F000000}"/>
    <cellStyle name="_TableHead 3" xfId="13749" xr:uid="{00000000-0005-0000-0000-000090000000}"/>
    <cellStyle name="_TableSuperHead" xfId="118" xr:uid="{00000000-0005-0000-0000-000091000000}"/>
    <cellStyle name="=C:\WINNT\SYSTEM32\COMMAND.COM" xfId="2295" xr:uid="{00000000-0005-0000-0000-000092000000}"/>
    <cellStyle name="0" xfId="2296" xr:uid="{00000000-0005-0000-0000-000093000000}"/>
    <cellStyle name="0_Corporate Financials v1" xfId="2297" xr:uid="{00000000-0005-0000-0000-000094000000}"/>
    <cellStyle name="0_Corporate Financials v1_Generation Presentation Inserts V1" xfId="2298" xr:uid="{00000000-0005-0000-0000-000095000000}"/>
    <cellStyle name="0_Corporate Financials v1_Generation Presentation Inserts V2" xfId="2299" xr:uid="{00000000-0005-0000-0000-000096000000}"/>
    <cellStyle name="0_Corporate Financials v1_Generation Presentation Inserts V6" xfId="2300" xr:uid="{00000000-0005-0000-0000-000097000000}"/>
    <cellStyle name="0_Corporate Financials v1_SGEN Final to MC Reconcilation" xfId="2301" xr:uid="{00000000-0005-0000-0000-000098000000}"/>
    <cellStyle name="0_Corporate Financials v1_Updated SGEN 2010- 2014 Plan V6 01122010" xfId="2302" xr:uid="{00000000-0005-0000-0000-000099000000}"/>
    <cellStyle name="0_Corporate Financials v2" xfId="2303" xr:uid="{00000000-0005-0000-0000-00009A000000}"/>
    <cellStyle name="0_Corporate Financials v2_Generation Presentation Inserts V1" xfId="2304" xr:uid="{00000000-0005-0000-0000-00009B000000}"/>
    <cellStyle name="0_Corporate Financials v2_Generation Presentation Inserts V2" xfId="2305" xr:uid="{00000000-0005-0000-0000-00009C000000}"/>
    <cellStyle name="0_Corporate Financials v2_Generation Presentation Inserts V6" xfId="2306" xr:uid="{00000000-0005-0000-0000-00009D000000}"/>
    <cellStyle name="0_Corporate Financials v2_SGEN Final to MC Reconcilation" xfId="2307" xr:uid="{00000000-0005-0000-0000-00009E000000}"/>
    <cellStyle name="0_Corporate Financials v2_Updated SGEN 2010- 2014 Plan V6 01122010" xfId="2308" xr:uid="{00000000-0005-0000-0000-00009F000000}"/>
    <cellStyle name="0_Corporate Financials v3" xfId="2309" xr:uid="{00000000-0005-0000-0000-0000A0000000}"/>
    <cellStyle name="0_Corporate Financials v3_Generation Presentation Inserts V1" xfId="2310" xr:uid="{00000000-0005-0000-0000-0000A1000000}"/>
    <cellStyle name="0_Corporate Financials v3_Generation Presentation Inserts V2" xfId="2311" xr:uid="{00000000-0005-0000-0000-0000A2000000}"/>
    <cellStyle name="0_Corporate Financials v3_Generation Presentation Inserts V6" xfId="2312" xr:uid="{00000000-0005-0000-0000-0000A3000000}"/>
    <cellStyle name="0_Corporate Financials v3_SGEN Final to MC Reconcilation" xfId="2313" xr:uid="{00000000-0005-0000-0000-0000A4000000}"/>
    <cellStyle name="0_Corporate Financials v3_Updated SGEN 2010- 2014 Plan V6 01122010" xfId="2314" xr:uid="{00000000-0005-0000-0000-0000A5000000}"/>
    <cellStyle name="0_EBITDA Recon" xfId="2315" xr:uid="{00000000-0005-0000-0000-0000A6000000}"/>
    <cellStyle name="0_EBITDA Recon_Generation Presentation Inserts V1" xfId="2316" xr:uid="{00000000-0005-0000-0000-0000A7000000}"/>
    <cellStyle name="0_EBITDA Recon_Generation Presentation Inserts V2" xfId="2317" xr:uid="{00000000-0005-0000-0000-0000A8000000}"/>
    <cellStyle name="0_EBITDA Recon_Generation Presentation Inserts V6" xfId="2318" xr:uid="{00000000-0005-0000-0000-0000A9000000}"/>
    <cellStyle name="0_EBITDA Recon_SGEN Final to MC Reconcilation" xfId="2319" xr:uid="{00000000-0005-0000-0000-0000AA000000}"/>
    <cellStyle name="0_EBITDA Recon_Updated SGEN 2010- 2014 Plan V6 01122010" xfId="2320" xr:uid="{00000000-0005-0000-0000-0000AB000000}"/>
    <cellStyle name="0_Generation Presentation Inserts - BOD Meeting - 2008-02-08" xfId="2321" xr:uid="{00000000-0005-0000-0000-0000AC000000}"/>
    <cellStyle name="0_Margin Planning Model 10-31-08 Prices for Chris" xfId="2322" xr:uid="{00000000-0005-0000-0000-0000AD000000}"/>
    <cellStyle name="0_Margin Planning Model 10-31-08 Prices for Chris_Generation Presentation Inserts V1" xfId="2323" xr:uid="{00000000-0005-0000-0000-0000AE000000}"/>
    <cellStyle name="0_Margin Planning Model 10-31-08 Prices for Chris_Generation Presentation Inserts V2" xfId="2324" xr:uid="{00000000-0005-0000-0000-0000AF000000}"/>
    <cellStyle name="0_Margin Planning Model 10-31-08 Prices for Chris_Generation Presentation Inserts V6" xfId="2325" xr:uid="{00000000-0005-0000-0000-0000B0000000}"/>
    <cellStyle name="0_Margin Planning Model 10-31-08 Prices for Chris_SGEN Final to MC Reconcilation" xfId="2326" xr:uid="{00000000-0005-0000-0000-0000B1000000}"/>
    <cellStyle name="0_Margin Planning Model 10-31-08 Prices for Chris_Updated SGEN 2010- 2014 Plan V6 01122010" xfId="2327" xr:uid="{00000000-0005-0000-0000-0000B2000000}"/>
    <cellStyle name="0_MH recon V1" xfId="2328" xr:uid="{00000000-0005-0000-0000-0000B3000000}"/>
    <cellStyle name="0_MH recon V1_Generation Presentation Inserts V1" xfId="2329" xr:uid="{00000000-0005-0000-0000-0000B4000000}"/>
    <cellStyle name="0_MH recon V1_Generation Presentation Inserts V2" xfId="2330" xr:uid="{00000000-0005-0000-0000-0000B5000000}"/>
    <cellStyle name="0_MH recon V1_Generation Presentation Inserts V6" xfId="2331" xr:uid="{00000000-0005-0000-0000-0000B6000000}"/>
    <cellStyle name="0_MH recon V1_SGEN Final to MC Reconcilation" xfId="2332" xr:uid="{00000000-0005-0000-0000-0000B7000000}"/>
    <cellStyle name="0_MH recon V1_Updated SGEN 2010- 2014 Plan V6 01122010" xfId="2333" xr:uid="{00000000-0005-0000-0000-0000B8000000}"/>
    <cellStyle name="000" xfId="119" xr:uid="{00000000-0005-0000-0000-0000B9000000}"/>
    <cellStyle name="0000" xfId="120" xr:uid="{00000000-0005-0000-0000-0000BA000000}"/>
    <cellStyle name="20% - Accent1 10" xfId="1048" xr:uid="{00000000-0005-0000-0000-0000BB000000}"/>
    <cellStyle name="20% - Accent1 2" xfId="121" xr:uid="{00000000-0005-0000-0000-0000BC000000}"/>
    <cellStyle name="20% - Accent1 2 2" xfId="1049" xr:uid="{00000000-0005-0000-0000-0000BD000000}"/>
    <cellStyle name="20% - Accent1 2 2 2" xfId="1050" xr:uid="{00000000-0005-0000-0000-0000BE000000}"/>
    <cellStyle name="20% - Accent1 2 2 2 2" xfId="37248" xr:uid="{00000000-0005-0000-0000-0000BF000000}"/>
    <cellStyle name="20% - Accent1 2 2 3" xfId="37247" xr:uid="{00000000-0005-0000-0000-0000C0000000}"/>
    <cellStyle name="20% - Accent1 2 3" xfId="1051" xr:uid="{00000000-0005-0000-0000-0000C1000000}"/>
    <cellStyle name="20% - Accent1 2 3 2" xfId="1052" xr:uid="{00000000-0005-0000-0000-0000C2000000}"/>
    <cellStyle name="20% - Accent1 2 3 2 2" xfId="37250" xr:uid="{00000000-0005-0000-0000-0000C3000000}"/>
    <cellStyle name="20% - Accent1 2 3 3" xfId="37249" xr:uid="{00000000-0005-0000-0000-0000C4000000}"/>
    <cellStyle name="20% - Accent1 2 4" xfId="1053" xr:uid="{00000000-0005-0000-0000-0000C5000000}"/>
    <cellStyle name="20% - Accent1 2 4 2" xfId="1054" xr:uid="{00000000-0005-0000-0000-0000C6000000}"/>
    <cellStyle name="20% - Accent1 2 4 2 2" xfId="37252" xr:uid="{00000000-0005-0000-0000-0000C7000000}"/>
    <cellStyle name="20% - Accent1 2 4 3" xfId="37251" xr:uid="{00000000-0005-0000-0000-0000C8000000}"/>
    <cellStyle name="20% - Accent1 2 5" xfId="1055" xr:uid="{00000000-0005-0000-0000-0000C9000000}"/>
    <cellStyle name="20% - Accent1 2 5 2" xfId="1056" xr:uid="{00000000-0005-0000-0000-0000CA000000}"/>
    <cellStyle name="20% - Accent1 2 5 2 2" xfId="37254" xr:uid="{00000000-0005-0000-0000-0000CB000000}"/>
    <cellStyle name="20% - Accent1 2 5 3" xfId="37253" xr:uid="{00000000-0005-0000-0000-0000CC000000}"/>
    <cellStyle name="20% - Accent1 2 6" xfId="1057" xr:uid="{00000000-0005-0000-0000-0000CD000000}"/>
    <cellStyle name="20% - Accent1 2 6 2" xfId="1058" xr:uid="{00000000-0005-0000-0000-0000CE000000}"/>
    <cellStyle name="20% - Accent1 2 6 2 2" xfId="37256" xr:uid="{00000000-0005-0000-0000-0000CF000000}"/>
    <cellStyle name="20% - Accent1 2 6 3" xfId="37255" xr:uid="{00000000-0005-0000-0000-0000D0000000}"/>
    <cellStyle name="20% - Accent1 2 7" xfId="1059" xr:uid="{00000000-0005-0000-0000-0000D1000000}"/>
    <cellStyle name="20% - Accent1 2 7 2" xfId="37257" xr:uid="{00000000-0005-0000-0000-0000D2000000}"/>
    <cellStyle name="20% - Accent1 2 8" xfId="1060" xr:uid="{00000000-0005-0000-0000-0000D3000000}"/>
    <cellStyle name="20% - Accent1 2 8 2" xfId="37258" xr:uid="{00000000-0005-0000-0000-0000D4000000}"/>
    <cellStyle name="20% - Accent1 2 9" xfId="2336" xr:uid="{00000000-0005-0000-0000-0000D5000000}"/>
    <cellStyle name="20% - Accent1 3" xfId="1061" xr:uid="{00000000-0005-0000-0000-0000D6000000}"/>
    <cellStyle name="20% - Accent1 3 2" xfId="1062" xr:uid="{00000000-0005-0000-0000-0000D7000000}"/>
    <cellStyle name="20% - Accent1 3 2 2" xfId="1063" xr:uid="{00000000-0005-0000-0000-0000D8000000}"/>
    <cellStyle name="20% - Accent1 3 2 2 2" xfId="37261" xr:uid="{00000000-0005-0000-0000-0000D9000000}"/>
    <cellStyle name="20% - Accent1 3 2 3" xfId="37260" xr:uid="{00000000-0005-0000-0000-0000DA000000}"/>
    <cellStyle name="20% - Accent1 3 3" xfId="1064" xr:uid="{00000000-0005-0000-0000-0000DB000000}"/>
    <cellStyle name="20% - Accent1 3 3 2" xfId="37262" xr:uid="{00000000-0005-0000-0000-0000DC000000}"/>
    <cellStyle name="20% - Accent1 3 4" xfId="2337" xr:uid="{00000000-0005-0000-0000-0000DD000000}"/>
    <cellStyle name="20% - Accent1 3 5" xfId="37259" xr:uid="{00000000-0005-0000-0000-0000DE000000}"/>
    <cellStyle name="20% - Accent1 4" xfId="1065" xr:uid="{00000000-0005-0000-0000-0000DF000000}"/>
    <cellStyle name="20% - Accent1 4 2" xfId="1066" xr:uid="{00000000-0005-0000-0000-0000E0000000}"/>
    <cellStyle name="20% - Accent1 4 2 2" xfId="37264" xr:uid="{00000000-0005-0000-0000-0000E1000000}"/>
    <cellStyle name="20% - Accent1 4 3" xfId="37263" xr:uid="{00000000-0005-0000-0000-0000E2000000}"/>
    <cellStyle name="20% - Accent1 5" xfId="1067" xr:uid="{00000000-0005-0000-0000-0000E3000000}"/>
    <cellStyle name="20% - Accent1 5 2" xfId="1068" xr:uid="{00000000-0005-0000-0000-0000E4000000}"/>
    <cellStyle name="20% - Accent1 5 2 2" xfId="37266" xr:uid="{00000000-0005-0000-0000-0000E5000000}"/>
    <cellStyle name="20% - Accent1 5 3" xfId="37265" xr:uid="{00000000-0005-0000-0000-0000E6000000}"/>
    <cellStyle name="20% - Accent1 6" xfId="1069" xr:uid="{00000000-0005-0000-0000-0000E7000000}"/>
    <cellStyle name="20% - Accent1 6 2" xfId="1070" xr:uid="{00000000-0005-0000-0000-0000E8000000}"/>
    <cellStyle name="20% - Accent1 6 2 2" xfId="37268" xr:uid="{00000000-0005-0000-0000-0000E9000000}"/>
    <cellStyle name="20% - Accent1 6 3" xfId="37267" xr:uid="{00000000-0005-0000-0000-0000EA000000}"/>
    <cellStyle name="20% - Accent1 7" xfId="1071" xr:uid="{00000000-0005-0000-0000-0000EB000000}"/>
    <cellStyle name="20% - Accent1 7 2" xfId="37269" xr:uid="{00000000-0005-0000-0000-0000EC000000}"/>
    <cellStyle name="20% - Accent1 8" xfId="1072" xr:uid="{00000000-0005-0000-0000-0000ED000000}"/>
    <cellStyle name="20% - Accent1 9" xfId="1073" xr:uid="{00000000-0005-0000-0000-0000EE000000}"/>
    <cellStyle name="20% - Accent2 10" xfId="1074" xr:uid="{00000000-0005-0000-0000-0000EF000000}"/>
    <cellStyle name="20% - Accent2 2" xfId="122" xr:uid="{00000000-0005-0000-0000-0000F0000000}"/>
    <cellStyle name="20% - Accent2 2 2" xfId="1075" xr:uid="{00000000-0005-0000-0000-0000F1000000}"/>
    <cellStyle name="20% - Accent2 2 2 2" xfId="1076" xr:uid="{00000000-0005-0000-0000-0000F2000000}"/>
    <cellStyle name="20% - Accent2 2 2 2 2" xfId="37271" xr:uid="{00000000-0005-0000-0000-0000F3000000}"/>
    <cellStyle name="20% - Accent2 2 2 3" xfId="37270" xr:uid="{00000000-0005-0000-0000-0000F4000000}"/>
    <cellStyle name="20% - Accent2 2 3" xfId="1077" xr:uid="{00000000-0005-0000-0000-0000F5000000}"/>
    <cellStyle name="20% - Accent2 2 3 2" xfId="1078" xr:uid="{00000000-0005-0000-0000-0000F6000000}"/>
    <cellStyle name="20% - Accent2 2 3 2 2" xfId="37273" xr:uid="{00000000-0005-0000-0000-0000F7000000}"/>
    <cellStyle name="20% - Accent2 2 3 3" xfId="37272" xr:uid="{00000000-0005-0000-0000-0000F8000000}"/>
    <cellStyle name="20% - Accent2 2 4" xfId="1079" xr:uid="{00000000-0005-0000-0000-0000F9000000}"/>
    <cellStyle name="20% - Accent2 2 4 2" xfId="1080" xr:uid="{00000000-0005-0000-0000-0000FA000000}"/>
    <cellStyle name="20% - Accent2 2 4 2 2" xfId="37275" xr:uid="{00000000-0005-0000-0000-0000FB000000}"/>
    <cellStyle name="20% - Accent2 2 4 3" xfId="37274" xr:uid="{00000000-0005-0000-0000-0000FC000000}"/>
    <cellStyle name="20% - Accent2 2 5" xfId="1081" xr:uid="{00000000-0005-0000-0000-0000FD000000}"/>
    <cellStyle name="20% - Accent2 2 5 2" xfId="1082" xr:uid="{00000000-0005-0000-0000-0000FE000000}"/>
    <cellStyle name="20% - Accent2 2 5 2 2" xfId="37277" xr:uid="{00000000-0005-0000-0000-0000FF000000}"/>
    <cellStyle name="20% - Accent2 2 5 3" xfId="37276" xr:uid="{00000000-0005-0000-0000-000000010000}"/>
    <cellStyle name="20% - Accent2 2 6" xfId="1083" xr:uid="{00000000-0005-0000-0000-000001010000}"/>
    <cellStyle name="20% - Accent2 2 6 2" xfId="1084" xr:uid="{00000000-0005-0000-0000-000002010000}"/>
    <cellStyle name="20% - Accent2 2 6 2 2" xfId="37279" xr:uid="{00000000-0005-0000-0000-000003010000}"/>
    <cellStyle name="20% - Accent2 2 6 3" xfId="37278" xr:uid="{00000000-0005-0000-0000-000004010000}"/>
    <cellStyle name="20% - Accent2 2 7" xfId="1085" xr:uid="{00000000-0005-0000-0000-000005010000}"/>
    <cellStyle name="20% - Accent2 2 7 2" xfId="37280" xr:uid="{00000000-0005-0000-0000-000006010000}"/>
    <cellStyle name="20% - Accent2 2 8" xfId="1086" xr:uid="{00000000-0005-0000-0000-000007010000}"/>
    <cellStyle name="20% - Accent2 2 8 2" xfId="37281" xr:uid="{00000000-0005-0000-0000-000008010000}"/>
    <cellStyle name="20% - Accent2 2 9" xfId="2338" xr:uid="{00000000-0005-0000-0000-000009010000}"/>
    <cellStyle name="20% - Accent2 3" xfId="1087" xr:uid="{00000000-0005-0000-0000-00000A010000}"/>
    <cellStyle name="20% - Accent2 3 2" xfId="1088" xr:uid="{00000000-0005-0000-0000-00000B010000}"/>
    <cellStyle name="20% - Accent2 3 2 2" xfId="1089" xr:uid="{00000000-0005-0000-0000-00000C010000}"/>
    <cellStyle name="20% - Accent2 3 2 2 2" xfId="37284" xr:uid="{00000000-0005-0000-0000-00000D010000}"/>
    <cellStyle name="20% - Accent2 3 2 3" xfId="37283" xr:uid="{00000000-0005-0000-0000-00000E010000}"/>
    <cellStyle name="20% - Accent2 3 3" xfId="1090" xr:uid="{00000000-0005-0000-0000-00000F010000}"/>
    <cellStyle name="20% - Accent2 3 3 2" xfId="37285" xr:uid="{00000000-0005-0000-0000-000010010000}"/>
    <cellStyle name="20% - Accent2 3 4" xfId="2339" xr:uid="{00000000-0005-0000-0000-000011010000}"/>
    <cellStyle name="20% - Accent2 3 5" xfId="37282" xr:uid="{00000000-0005-0000-0000-000012010000}"/>
    <cellStyle name="20% - Accent2 4" xfId="1091" xr:uid="{00000000-0005-0000-0000-000013010000}"/>
    <cellStyle name="20% - Accent2 4 2" xfId="1092" xr:uid="{00000000-0005-0000-0000-000014010000}"/>
    <cellStyle name="20% - Accent2 4 2 2" xfId="37287" xr:uid="{00000000-0005-0000-0000-000015010000}"/>
    <cellStyle name="20% - Accent2 4 3" xfId="37286" xr:uid="{00000000-0005-0000-0000-000016010000}"/>
    <cellStyle name="20% - Accent2 5" xfId="1093" xr:uid="{00000000-0005-0000-0000-000017010000}"/>
    <cellStyle name="20% - Accent2 5 2" xfId="1094" xr:uid="{00000000-0005-0000-0000-000018010000}"/>
    <cellStyle name="20% - Accent2 5 2 2" xfId="37289" xr:uid="{00000000-0005-0000-0000-000019010000}"/>
    <cellStyle name="20% - Accent2 5 3" xfId="37288" xr:uid="{00000000-0005-0000-0000-00001A010000}"/>
    <cellStyle name="20% - Accent2 6" xfId="1095" xr:uid="{00000000-0005-0000-0000-00001B010000}"/>
    <cellStyle name="20% - Accent2 6 2" xfId="1096" xr:uid="{00000000-0005-0000-0000-00001C010000}"/>
    <cellStyle name="20% - Accent2 6 2 2" xfId="37291" xr:uid="{00000000-0005-0000-0000-00001D010000}"/>
    <cellStyle name="20% - Accent2 6 3" xfId="37290" xr:uid="{00000000-0005-0000-0000-00001E010000}"/>
    <cellStyle name="20% - Accent2 7" xfId="1097" xr:uid="{00000000-0005-0000-0000-00001F010000}"/>
    <cellStyle name="20% - Accent2 7 2" xfId="37292" xr:uid="{00000000-0005-0000-0000-000020010000}"/>
    <cellStyle name="20% - Accent2 8" xfId="1098" xr:uid="{00000000-0005-0000-0000-000021010000}"/>
    <cellStyle name="20% - Accent2 9" xfId="1099" xr:uid="{00000000-0005-0000-0000-000022010000}"/>
    <cellStyle name="20% - Accent3 10" xfId="1100" xr:uid="{00000000-0005-0000-0000-000023010000}"/>
    <cellStyle name="20% - Accent3 2" xfId="123" xr:uid="{00000000-0005-0000-0000-000024010000}"/>
    <cellStyle name="20% - Accent3 2 2" xfId="1101" xr:uid="{00000000-0005-0000-0000-000025010000}"/>
    <cellStyle name="20% - Accent3 2 2 2" xfId="1102" xr:uid="{00000000-0005-0000-0000-000026010000}"/>
    <cellStyle name="20% - Accent3 2 2 2 2" xfId="37294" xr:uid="{00000000-0005-0000-0000-000027010000}"/>
    <cellStyle name="20% - Accent3 2 2 3" xfId="37293" xr:uid="{00000000-0005-0000-0000-000028010000}"/>
    <cellStyle name="20% - Accent3 2 3" xfId="1103" xr:uid="{00000000-0005-0000-0000-000029010000}"/>
    <cellStyle name="20% - Accent3 2 3 2" xfId="1104" xr:uid="{00000000-0005-0000-0000-00002A010000}"/>
    <cellStyle name="20% - Accent3 2 3 2 2" xfId="37296" xr:uid="{00000000-0005-0000-0000-00002B010000}"/>
    <cellStyle name="20% - Accent3 2 3 3" xfId="37295" xr:uid="{00000000-0005-0000-0000-00002C010000}"/>
    <cellStyle name="20% - Accent3 2 4" xfId="1105" xr:uid="{00000000-0005-0000-0000-00002D010000}"/>
    <cellStyle name="20% - Accent3 2 4 2" xfId="1106" xr:uid="{00000000-0005-0000-0000-00002E010000}"/>
    <cellStyle name="20% - Accent3 2 4 2 2" xfId="37298" xr:uid="{00000000-0005-0000-0000-00002F010000}"/>
    <cellStyle name="20% - Accent3 2 4 3" xfId="37297" xr:uid="{00000000-0005-0000-0000-000030010000}"/>
    <cellStyle name="20% - Accent3 2 5" xfId="1107" xr:uid="{00000000-0005-0000-0000-000031010000}"/>
    <cellStyle name="20% - Accent3 2 5 2" xfId="1108" xr:uid="{00000000-0005-0000-0000-000032010000}"/>
    <cellStyle name="20% - Accent3 2 5 2 2" xfId="37300" xr:uid="{00000000-0005-0000-0000-000033010000}"/>
    <cellStyle name="20% - Accent3 2 5 3" xfId="37299" xr:uid="{00000000-0005-0000-0000-000034010000}"/>
    <cellStyle name="20% - Accent3 2 6" xfId="1109" xr:uid="{00000000-0005-0000-0000-000035010000}"/>
    <cellStyle name="20% - Accent3 2 6 2" xfId="1110" xr:uid="{00000000-0005-0000-0000-000036010000}"/>
    <cellStyle name="20% - Accent3 2 6 2 2" xfId="37302" xr:uid="{00000000-0005-0000-0000-000037010000}"/>
    <cellStyle name="20% - Accent3 2 6 3" xfId="37301" xr:uid="{00000000-0005-0000-0000-000038010000}"/>
    <cellStyle name="20% - Accent3 2 7" xfId="1111" xr:uid="{00000000-0005-0000-0000-000039010000}"/>
    <cellStyle name="20% - Accent3 2 7 2" xfId="37303" xr:uid="{00000000-0005-0000-0000-00003A010000}"/>
    <cellStyle name="20% - Accent3 2 8" xfId="1112" xr:uid="{00000000-0005-0000-0000-00003B010000}"/>
    <cellStyle name="20% - Accent3 2 8 2" xfId="37304" xr:uid="{00000000-0005-0000-0000-00003C010000}"/>
    <cellStyle name="20% - Accent3 2 9" xfId="2340" xr:uid="{00000000-0005-0000-0000-00003D010000}"/>
    <cellStyle name="20% - Accent3 3" xfId="1113" xr:uid="{00000000-0005-0000-0000-00003E010000}"/>
    <cellStyle name="20% - Accent3 3 2" xfId="1114" xr:uid="{00000000-0005-0000-0000-00003F010000}"/>
    <cellStyle name="20% - Accent3 3 2 2" xfId="1115" xr:uid="{00000000-0005-0000-0000-000040010000}"/>
    <cellStyle name="20% - Accent3 3 2 2 2" xfId="37307" xr:uid="{00000000-0005-0000-0000-000041010000}"/>
    <cellStyle name="20% - Accent3 3 2 3" xfId="37306" xr:uid="{00000000-0005-0000-0000-000042010000}"/>
    <cellStyle name="20% - Accent3 3 3" xfId="1116" xr:uid="{00000000-0005-0000-0000-000043010000}"/>
    <cellStyle name="20% - Accent3 3 3 2" xfId="37308" xr:uid="{00000000-0005-0000-0000-000044010000}"/>
    <cellStyle name="20% - Accent3 3 4" xfId="2341" xr:uid="{00000000-0005-0000-0000-000045010000}"/>
    <cellStyle name="20% - Accent3 3 5" xfId="37305" xr:uid="{00000000-0005-0000-0000-000046010000}"/>
    <cellStyle name="20% - Accent3 4" xfId="1117" xr:uid="{00000000-0005-0000-0000-000047010000}"/>
    <cellStyle name="20% - Accent3 4 2" xfId="1118" xr:uid="{00000000-0005-0000-0000-000048010000}"/>
    <cellStyle name="20% - Accent3 4 2 2" xfId="37310" xr:uid="{00000000-0005-0000-0000-000049010000}"/>
    <cellStyle name="20% - Accent3 4 3" xfId="37309" xr:uid="{00000000-0005-0000-0000-00004A010000}"/>
    <cellStyle name="20% - Accent3 5" xfId="1119" xr:uid="{00000000-0005-0000-0000-00004B010000}"/>
    <cellStyle name="20% - Accent3 5 2" xfId="1120" xr:uid="{00000000-0005-0000-0000-00004C010000}"/>
    <cellStyle name="20% - Accent3 5 2 2" xfId="37312" xr:uid="{00000000-0005-0000-0000-00004D010000}"/>
    <cellStyle name="20% - Accent3 5 3" xfId="37311" xr:uid="{00000000-0005-0000-0000-00004E010000}"/>
    <cellStyle name="20% - Accent3 6" xfId="1121" xr:uid="{00000000-0005-0000-0000-00004F010000}"/>
    <cellStyle name="20% - Accent3 6 2" xfId="1122" xr:uid="{00000000-0005-0000-0000-000050010000}"/>
    <cellStyle name="20% - Accent3 6 2 2" xfId="37314" xr:uid="{00000000-0005-0000-0000-000051010000}"/>
    <cellStyle name="20% - Accent3 6 3" xfId="37313" xr:uid="{00000000-0005-0000-0000-000052010000}"/>
    <cellStyle name="20% - Accent3 7" xfId="1123" xr:uid="{00000000-0005-0000-0000-000053010000}"/>
    <cellStyle name="20% - Accent3 7 2" xfId="37315" xr:uid="{00000000-0005-0000-0000-000054010000}"/>
    <cellStyle name="20% - Accent3 8" xfId="1124" xr:uid="{00000000-0005-0000-0000-000055010000}"/>
    <cellStyle name="20% - Accent3 9" xfId="1125" xr:uid="{00000000-0005-0000-0000-000056010000}"/>
    <cellStyle name="20% - Accent4 10" xfId="1126" xr:uid="{00000000-0005-0000-0000-000057010000}"/>
    <cellStyle name="20% - Accent4 2" xfId="124" xr:uid="{00000000-0005-0000-0000-000058010000}"/>
    <cellStyle name="20% - Accent4 2 2" xfId="1127" xr:uid="{00000000-0005-0000-0000-000059010000}"/>
    <cellStyle name="20% - Accent4 2 2 2" xfId="1128" xr:uid="{00000000-0005-0000-0000-00005A010000}"/>
    <cellStyle name="20% - Accent4 2 2 2 2" xfId="37317" xr:uid="{00000000-0005-0000-0000-00005B010000}"/>
    <cellStyle name="20% - Accent4 2 2 3" xfId="37316" xr:uid="{00000000-0005-0000-0000-00005C010000}"/>
    <cellStyle name="20% - Accent4 2 3" xfId="1129" xr:uid="{00000000-0005-0000-0000-00005D010000}"/>
    <cellStyle name="20% - Accent4 2 3 2" xfId="1130" xr:uid="{00000000-0005-0000-0000-00005E010000}"/>
    <cellStyle name="20% - Accent4 2 3 2 2" xfId="37319" xr:uid="{00000000-0005-0000-0000-00005F010000}"/>
    <cellStyle name="20% - Accent4 2 3 3" xfId="37318" xr:uid="{00000000-0005-0000-0000-000060010000}"/>
    <cellStyle name="20% - Accent4 2 4" xfId="1131" xr:uid="{00000000-0005-0000-0000-000061010000}"/>
    <cellStyle name="20% - Accent4 2 4 2" xfId="1132" xr:uid="{00000000-0005-0000-0000-000062010000}"/>
    <cellStyle name="20% - Accent4 2 4 2 2" xfId="37321" xr:uid="{00000000-0005-0000-0000-000063010000}"/>
    <cellStyle name="20% - Accent4 2 4 3" xfId="37320" xr:uid="{00000000-0005-0000-0000-000064010000}"/>
    <cellStyle name="20% - Accent4 2 5" xfId="1133" xr:uid="{00000000-0005-0000-0000-000065010000}"/>
    <cellStyle name="20% - Accent4 2 5 2" xfId="1134" xr:uid="{00000000-0005-0000-0000-000066010000}"/>
    <cellStyle name="20% - Accent4 2 5 2 2" xfId="37323" xr:uid="{00000000-0005-0000-0000-000067010000}"/>
    <cellStyle name="20% - Accent4 2 5 3" xfId="37322" xr:uid="{00000000-0005-0000-0000-000068010000}"/>
    <cellStyle name="20% - Accent4 2 6" xfId="1135" xr:uid="{00000000-0005-0000-0000-000069010000}"/>
    <cellStyle name="20% - Accent4 2 6 2" xfId="1136" xr:uid="{00000000-0005-0000-0000-00006A010000}"/>
    <cellStyle name="20% - Accent4 2 6 2 2" xfId="37325" xr:uid="{00000000-0005-0000-0000-00006B010000}"/>
    <cellStyle name="20% - Accent4 2 6 3" xfId="37324" xr:uid="{00000000-0005-0000-0000-00006C010000}"/>
    <cellStyle name="20% - Accent4 2 7" xfId="1137" xr:uid="{00000000-0005-0000-0000-00006D010000}"/>
    <cellStyle name="20% - Accent4 2 7 2" xfId="37326" xr:uid="{00000000-0005-0000-0000-00006E010000}"/>
    <cellStyle name="20% - Accent4 2 8" xfId="1138" xr:uid="{00000000-0005-0000-0000-00006F010000}"/>
    <cellStyle name="20% - Accent4 2 8 2" xfId="37327" xr:uid="{00000000-0005-0000-0000-000070010000}"/>
    <cellStyle name="20% - Accent4 2 9" xfId="2342" xr:uid="{00000000-0005-0000-0000-000071010000}"/>
    <cellStyle name="20% - Accent4 3" xfId="1139" xr:uid="{00000000-0005-0000-0000-000072010000}"/>
    <cellStyle name="20% - Accent4 3 2" xfId="1140" xr:uid="{00000000-0005-0000-0000-000073010000}"/>
    <cellStyle name="20% - Accent4 3 2 2" xfId="1141" xr:uid="{00000000-0005-0000-0000-000074010000}"/>
    <cellStyle name="20% - Accent4 3 2 2 2" xfId="37330" xr:uid="{00000000-0005-0000-0000-000075010000}"/>
    <cellStyle name="20% - Accent4 3 2 3" xfId="37329" xr:uid="{00000000-0005-0000-0000-000076010000}"/>
    <cellStyle name="20% - Accent4 3 3" xfId="1142" xr:uid="{00000000-0005-0000-0000-000077010000}"/>
    <cellStyle name="20% - Accent4 3 3 2" xfId="37331" xr:uid="{00000000-0005-0000-0000-000078010000}"/>
    <cellStyle name="20% - Accent4 3 4" xfId="2343" xr:uid="{00000000-0005-0000-0000-000079010000}"/>
    <cellStyle name="20% - Accent4 3 5" xfId="37328" xr:uid="{00000000-0005-0000-0000-00007A010000}"/>
    <cellStyle name="20% - Accent4 4" xfId="1143" xr:uid="{00000000-0005-0000-0000-00007B010000}"/>
    <cellStyle name="20% - Accent4 4 2" xfId="1144" xr:uid="{00000000-0005-0000-0000-00007C010000}"/>
    <cellStyle name="20% - Accent4 4 2 2" xfId="37333" xr:uid="{00000000-0005-0000-0000-00007D010000}"/>
    <cellStyle name="20% - Accent4 4 3" xfId="37332" xr:uid="{00000000-0005-0000-0000-00007E010000}"/>
    <cellStyle name="20% - Accent4 5" xfId="1145" xr:uid="{00000000-0005-0000-0000-00007F010000}"/>
    <cellStyle name="20% - Accent4 5 2" xfId="1146" xr:uid="{00000000-0005-0000-0000-000080010000}"/>
    <cellStyle name="20% - Accent4 5 2 2" xfId="37335" xr:uid="{00000000-0005-0000-0000-000081010000}"/>
    <cellStyle name="20% - Accent4 5 3" xfId="37334" xr:uid="{00000000-0005-0000-0000-000082010000}"/>
    <cellStyle name="20% - Accent4 6" xfId="1147" xr:uid="{00000000-0005-0000-0000-000083010000}"/>
    <cellStyle name="20% - Accent4 6 2" xfId="1148" xr:uid="{00000000-0005-0000-0000-000084010000}"/>
    <cellStyle name="20% - Accent4 6 2 2" xfId="37337" xr:uid="{00000000-0005-0000-0000-000085010000}"/>
    <cellStyle name="20% - Accent4 6 3" xfId="37336" xr:uid="{00000000-0005-0000-0000-000086010000}"/>
    <cellStyle name="20% - Accent4 7" xfId="1149" xr:uid="{00000000-0005-0000-0000-000087010000}"/>
    <cellStyle name="20% - Accent4 7 2" xfId="37338" xr:uid="{00000000-0005-0000-0000-000088010000}"/>
    <cellStyle name="20% - Accent4 8" xfId="1150" xr:uid="{00000000-0005-0000-0000-000089010000}"/>
    <cellStyle name="20% - Accent4 9" xfId="1151" xr:uid="{00000000-0005-0000-0000-00008A010000}"/>
    <cellStyle name="20% - Accent5 10" xfId="1152" xr:uid="{00000000-0005-0000-0000-00008B010000}"/>
    <cellStyle name="20% - Accent5 2" xfId="125" xr:uid="{00000000-0005-0000-0000-00008C010000}"/>
    <cellStyle name="20% - Accent5 2 2" xfId="1153" xr:uid="{00000000-0005-0000-0000-00008D010000}"/>
    <cellStyle name="20% - Accent5 2 2 2" xfId="1154" xr:uid="{00000000-0005-0000-0000-00008E010000}"/>
    <cellStyle name="20% - Accent5 2 2 2 2" xfId="37340" xr:uid="{00000000-0005-0000-0000-00008F010000}"/>
    <cellStyle name="20% - Accent5 2 2 3" xfId="37339" xr:uid="{00000000-0005-0000-0000-000090010000}"/>
    <cellStyle name="20% - Accent5 2 3" xfId="1155" xr:uid="{00000000-0005-0000-0000-000091010000}"/>
    <cellStyle name="20% - Accent5 2 3 2" xfId="1156" xr:uid="{00000000-0005-0000-0000-000092010000}"/>
    <cellStyle name="20% - Accent5 2 3 2 2" xfId="37342" xr:uid="{00000000-0005-0000-0000-000093010000}"/>
    <cellStyle name="20% - Accent5 2 3 3" xfId="37341" xr:uid="{00000000-0005-0000-0000-000094010000}"/>
    <cellStyle name="20% - Accent5 2 4" xfId="1157" xr:uid="{00000000-0005-0000-0000-000095010000}"/>
    <cellStyle name="20% - Accent5 2 4 2" xfId="1158" xr:uid="{00000000-0005-0000-0000-000096010000}"/>
    <cellStyle name="20% - Accent5 2 4 2 2" xfId="37344" xr:uid="{00000000-0005-0000-0000-000097010000}"/>
    <cellStyle name="20% - Accent5 2 4 3" xfId="37343" xr:uid="{00000000-0005-0000-0000-000098010000}"/>
    <cellStyle name="20% - Accent5 2 5" xfId="1159" xr:uid="{00000000-0005-0000-0000-000099010000}"/>
    <cellStyle name="20% - Accent5 2 5 2" xfId="1160" xr:uid="{00000000-0005-0000-0000-00009A010000}"/>
    <cellStyle name="20% - Accent5 2 5 2 2" xfId="37346" xr:uid="{00000000-0005-0000-0000-00009B010000}"/>
    <cellStyle name="20% - Accent5 2 5 3" xfId="37345" xr:uid="{00000000-0005-0000-0000-00009C010000}"/>
    <cellStyle name="20% - Accent5 2 6" xfId="1161" xr:uid="{00000000-0005-0000-0000-00009D010000}"/>
    <cellStyle name="20% - Accent5 2 6 2" xfId="1162" xr:uid="{00000000-0005-0000-0000-00009E010000}"/>
    <cellStyle name="20% - Accent5 2 6 2 2" xfId="37348" xr:uid="{00000000-0005-0000-0000-00009F010000}"/>
    <cellStyle name="20% - Accent5 2 6 3" xfId="37347" xr:uid="{00000000-0005-0000-0000-0000A0010000}"/>
    <cellStyle name="20% - Accent5 2 7" xfId="1163" xr:uid="{00000000-0005-0000-0000-0000A1010000}"/>
    <cellStyle name="20% - Accent5 2 7 2" xfId="37349" xr:uid="{00000000-0005-0000-0000-0000A2010000}"/>
    <cellStyle name="20% - Accent5 2 8" xfId="1164" xr:uid="{00000000-0005-0000-0000-0000A3010000}"/>
    <cellStyle name="20% - Accent5 2 8 2" xfId="37350" xr:uid="{00000000-0005-0000-0000-0000A4010000}"/>
    <cellStyle name="20% - Accent5 2 9" xfId="2344" xr:uid="{00000000-0005-0000-0000-0000A5010000}"/>
    <cellStyle name="20% - Accent5 3" xfId="1165" xr:uid="{00000000-0005-0000-0000-0000A6010000}"/>
    <cellStyle name="20% - Accent5 3 2" xfId="1166" xr:uid="{00000000-0005-0000-0000-0000A7010000}"/>
    <cellStyle name="20% - Accent5 3 2 2" xfId="1167" xr:uid="{00000000-0005-0000-0000-0000A8010000}"/>
    <cellStyle name="20% - Accent5 3 2 2 2" xfId="37353" xr:uid="{00000000-0005-0000-0000-0000A9010000}"/>
    <cellStyle name="20% - Accent5 3 2 3" xfId="37352" xr:uid="{00000000-0005-0000-0000-0000AA010000}"/>
    <cellStyle name="20% - Accent5 3 3" xfId="1168" xr:uid="{00000000-0005-0000-0000-0000AB010000}"/>
    <cellStyle name="20% - Accent5 3 3 2" xfId="37354" xr:uid="{00000000-0005-0000-0000-0000AC010000}"/>
    <cellStyle name="20% - Accent5 3 4" xfId="2345" xr:uid="{00000000-0005-0000-0000-0000AD010000}"/>
    <cellStyle name="20% - Accent5 3 5" xfId="37351" xr:uid="{00000000-0005-0000-0000-0000AE010000}"/>
    <cellStyle name="20% - Accent5 4" xfId="1169" xr:uid="{00000000-0005-0000-0000-0000AF010000}"/>
    <cellStyle name="20% - Accent5 4 2" xfId="1170" xr:uid="{00000000-0005-0000-0000-0000B0010000}"/>
    <cellStyle name="20% - Accent5 4 2 2" xfId="37356" xr:uid="{00000000-0005-0000-0000-0000B1010000}"/>
    <cellStyle name="20% - Accent5 4 3" xfId="37355" xr:uid="{00000000-0005-0000-0000-0000B2010000}"/>
    <cellStyle name="20% - Accent5 5" xfId="1171" xr:uid="{00000000-0005-0000-0000-0000B3010000}"/>
    <cellStyle name="20% - Accent5 5 2" xfId="1172" xr:uid="{00000000-0005-0000-0000-0000B4010000}"/>
    <cellStyle name="20% - Accent5 5 2 2" xfId="37358" xr:uid="{00000000-0005-0000-0000-0000B5010000}"/>
    <cellStyle name="20% - Accent5 5 3" xfId="37357" xr:uid="{00000000-0005-0000-0000-0000B6010000}"/>
    <cellStyle name="20% - Accent5 6" xfId="1173" xr:uid="{00000000-0005-0000-0000-0000B7010000}"/>
    <cellStyle name="20% - Accent5 6 2" xfId="1174" xr:uid="{00000000-0005-0000-0000-0000B8010000}"/>
    <cellStyle name="20% - Accent5 6 2 2" xfId="37360" xr:uid="{00000000-0005-0000-0000-0000B9010000}"/>
    <cellStyle name="20% - Accent5 6 3" xfId="37359" xr:uid="{00000000-0005-0000-0000-0000BA010000}"/>
    <cellStyle name="20% - Accent5 7" xfId="1175" xr:uid="{00000000-0005-0000-0000-0000BB010000}"/>
    <cellStyle name="20% - Accent5 7 2" xfId="37361" xr:uid="{00000000-0005-0000-0000-0000BC010000}"/>
    <cellStyle name="20% - Accent5 8" xfId="1176" xr:uid="{00000000-0005-0000-0000-0000BD010000}"/>
    <cellStyle name="20% - Accent5 9" xfId="1177" xr:uid="{00000000-0005-0000-0000-0000BE010000}"/>
    <cellStyle name="20% - Accent6 10" xfId="1178" xr:uid="{00000000-0005-0000-0000-0000BF010000}"/>
    <cellStyle name="20% - Accent6 2" xfId="126" xr:uid="{00000000-0005-0000-0000-0000C0010000}"/>
    <cellStyle name="20% - Accent6 2 2" xfId="1179" xr:uid="{00000000-0005-0000-0000-0000C1010000}"/>
    <cellStyle name="20% - Accent6 2 2 2" xfId="1180" xr:uid="{00000000-0005-0000-0000-0000C2010000}"/>
    <cellStyle name="20% - Accent6 2 2 2 2" xfId="37363" xr:uid="{00000000-0005-0000-0000-0000C3010000}"/>
    <cellStyle name="20% - Accent6 2 2 3" xfId="37362" xr:uid="{00000000-0005-0000-0000-0000C4010000}"/>
    <cellStyle name="20% - Accent6 2 3" xfId="1181" xr:uid="{00000000-0005-0000-0000-0000C5010000}"/>
    <cellStyle name="20% - Accent6 2 3 2" xfId="1182" xr:uid="{00000000-0005-0000-0000-0000C6010000}"/>
    <cellStyle name="20% - Accent6 2 3 2 2" xfId="37365" xr:uid="{00000000-0005-0000-0000-0000C7010000}"/>
    <cellStyle name="20% - Accent6 2 3 3" xfId="37364" xr:uid="{00000000-0005-0000-0000-0000C8010000}"/>
    <cellStyle name="20% - Accent6 2 4" xfId="1183" xr:uid="{00000000-0005-0000-0000-0000C9010000}"/>
    <cellStyle name="20% - Accent6 2 4 2" xfId="1184" xr:uid="{00000000-0005-0000-0000-0000CA010000}"/>
    <cellStyle name="20% - Accent6 2 4 2 2" xfId="37367" xr:uid="{00000000-0005-0000-0000-0000CB010000}"/>
    <cellStyle name="20% - Accent6 2 4 3" xfId="37366" xr:uid="{00000000-0005-0000-0000-0000CC010000}"/>
    <cellStyle name="20% - Accent6 2 5" xfId="1185" xr:uid="{00000000-0005-0000-0000-0000CD010000}"/>
    <cellStyle name="20% - Accent6 2 5 2" xfId="1186" xr:uid="{00000000-0005-0000-0000-0000CE010000}"/>
    <cellStyle name="20% - Accent6 2 5 2 2" xfId="37369" xr:uid="{00000000-0005-0000-0000-0000CF010000}"/>
    <cellStyle name="20% - Accent6 2 5 3" xfId="37368" xr:uid="{00000000-0005-0000-0000-0000D0010000}"/>
    <cellStyle name="20% - Accent6 2 6" xfId="1187" xr:uid="{00000000-0005-0000-0000-0000D1010000}"/>
    <cellStyle name="20% - Accent6 2 6 2" xfId="1188" xr:uid="{00000000-0005-0000-0000-0000D2010000}"/>
    <cellStyle name="20% - Accent6 2 6 2 2" xfId="37371" xr:uid="{00000000-0005-0000-0000-0000D3010000}"/>
    <cellStyle name="20% - Accent6 2 6 3" xfId="37370" xr:uid="{00000000-0005-0000-0000-0000D4010000}"/>
    <cellStyle name="20% - Accent6 2 7" xfId="1189" xr:uid="{00000000-0005-0000-0000-0000D5010000}"/>
    <cellStyle name="20% - Accent6 2 7 2" xfId="37372" xr:uid="{00000000-0005-0000-0000-0000D6010000}"/>
    <cellStyle name="20% - Accent6 2 8" xfId="1190" xr:uid="{00000000-0005-0000-0000-0000D7010000}"/>
    <cellStyle name="20% - Accent6 2 8 2" xfId="37373" xr:uid="{00000000-0005-0000-0000-0000D8010000}"/>
    <cellStyle name="20% - Accent6 2 9" xfId="2346" xr:uid="{00000000-0005-0000-0000-0000D9010000}"/>
    <cellStyle name="20% - Accent6 3" xfId="1191" xr:uid="{00000000-0005-0000-0000-0000DA010000}"/>
    <cellStyle name="20% - Accent6 3 2" xfId="1192" xr:uid="{00000000-0005-0000-0000-0000DB010000}"/>
    <cellStyle name="20% - Accent6 3 2 2" xfId="1193" xr:uid="{00000000-0005-0000-0000-0000DC010000}"/>
    <cellStyle name="20% - Accent6 3 2 2 2" xfId="37376" xr:uid="{00000000-0005-0000-0000-0000DD010000}"/>
    <cellStyle name="20% - Accent6 3 2 3" xfId="37375" xr:uid="{00000000-0005-0000-0000-0000DE010000}"/>
    <cellStyle name="20% - Accent6 3 3" xfId="1194" xr:uid="{00000000-0005-0000-0000-0000DF010000}"/>
    <cellStyle name="20% - Accent6 3 3 2" xfId="37377" xr:uid="{00000000-0005-0000-0000-0000E0010000}"/>
    <cellStyle name="20% - Accent6 3 4" xfId="2347" xr:uid="{00000000-0005-0000-0000-0000E1010000}"/>
    <cellStyle name="20% - Accent6 3 5" xfId="37374" xr:uid="{00000000-0005-0000-0000-0000E2010000}"/>
    <cellStyle name="20% - Accent6 4" xfId="1195" xr:uid="{00000000-0005-0000-0000-0000E3010000}"/>
    <cellStyle name="20% - Accent6 4 2" xfId="1196" xr:uid="{00000000-0005-0000-0000-0000E4010000}"/>
    <cellStyle name="20% - Accent6 4 2 2" xfId="37379" xr:uid="{00000000-0005-0000-0000-0000E5010000}"/>
    <cellStyle name="20% - Accent6 4 3" xfId="37378" xr:uid="{00000000-0005-0000-0000-0000E6010000}"/>
    <cellStyle name="20% - Accent6 5" xfId="1197" xr:uid="{00000000-0005-0000-0000-0000E7010000}"/>
    <cellStyle name="20% - Accent6 5 2" xfId="1198" xr:uid="{00000000-0005-0000-0000-0000E8010000}"/>
    <cellStyle name="20% - Accent6 5 2 2" xfId="37381" xr:uid="{00000000-0005-0000-0000-0000E9010000}"/>
    <cellStyle name="20% - Accent6 5 3" xfId="37380" xr:uid="{00000000-0005-0000-0000-0000EA010000}"/>
    <cellStyle name="20% - Accent6 6" xfId="1199" xr:uid="{00000000-0005-0000-0000-0000EB010000}"/>
    <cellStyle name="20% - Accent6 6 2" xfId="1200" xr:uid="{00000000-0005-0000-0000-0000EC010000}"/>
    <cellStyle name="20% - Accent6 6 2 2" xfId="37383" xr:uid="{00000000-0005-0000-0000-0000ED010000}"/>
    <cellStyle name="20% - Accent6 6 3" xfId="37382" xr:uid="{00000000-0005-0000-0000-0000EE010000}"/>
    <cellStyle name="20% - Accent6 7" xfId="1201" xr:uid="{00000000-0005-0000-0000-0000EF010000}"/>
    <cellStyle name="20% - Accent6 7 2" xfId="37384" xr:uid="{00000000-0005-0000-0000-0000F0010000}"/>
    <cellStyle name="20% - Accent6 8" xfId="1202" xr:uid="{00000000-0005-0000-0000-0000F1010000}"/>
    <cellStyle name="20% - Accent6 9" xfId="1203" xr:uid="{00000000-0005-0000-0000-0000F2010000}"/>
    <cellStyle name="40% - Accent1 10" xfId="1204" xr:uid="{00000000-0005-0000-0000-0000F3010000}"/>
    <cellStyle name="40% - Accent1 2" xfId="127" xr:uid="{00000000-0005-0000-0000-0000F4010000}"/>
    <cellStyle name="40% - Accent1 2 2" xfId="1205" xr:uid="{00000000-0005-0000-0000-0000F5010000}"/>
    <cellStyle name="40% - Accent1 2 2 2" xfId="1206" xr:uid="{00000000-0005-0000-0000-0000F6010000}"/>
    <cellStyle name="40% - Accent1 2 2 2 2" xfId="37386" xr:uid="{00000000-0005-0000-0000-0000F7010000}"/>
    <cellStyle name="40% - Accent1 2 2 3" xfId="37385" xr:uid="{00000000-0005-0000-0000-0000F8010000}"/>
    <cellStyle name="40% - Accent1 2 3" xfId="1207" xr:uid="{00000000-0005-0000-0000-0000F9010000}"/>
    <cellStyle name="40% - Accent1 2 3 2" xfId="1208" xr:uid="{00000000-0005-0000-0000-0000FA010000}"/>
    <cellStyle name="40% - Accent1 2 3 2 2" xfId="37388" xr:uid="{00000000-0005-0000-0000-0000FB010000}"/>
    <cellStyle name="40% - Accent1 2 3 3" xfId="37387" xr:uid="{00000000-0005-0000-0000-0000FC010000}"/>
    <cellStyle name="40% - Accent1 2 4" xfId="1209" xr:uid="{00000000-0005-0000-0000-0000FD010000}"/>
    <cellStyle name="40% - Accent1 2 4 2" xfId="1210" xr:uid="{00000000-0005-0000-0000-0000FE010000}"/>
    <cellStyle name="40% - Accent1 2 4 2 2" xfId="37390" xr:uid="{00000000-0005-0000-0000-0000FF010000}"/>
    <cellStyle name="40% - Accent1 2 4 3" xfId="37389" xr:uid="{00000000-0005-0000-0000-000000020000}"/>
    <cellStyle name="40% - Accent1 2 5" xfId="1211" xr:uid="{00000000-0005-0000-0000-000001020000}"/>
    <cellStyle name="40% - Accent1 2 5 2" xfId="1212" xr:uid="{00000000-0005-0000-0000-000002020000}"/>
    <cellStyle name="40% - Accent1 2 5 2 2" xfId="37392" xr:uid="{00000000-0005-0000-0000-000003020000}"/>
    <cellStyle name="40% - Accent1 2 5 3" xfId="37391" xr:uid="{00000000-0005-0000-0000-000004020000}"/>
    <cellStyle name="40% - Accent1 2 6" xfId="1213" xr:uid="{00000000-0005-0000-0000-000005020000}"/>
    <cellStyle name="40% - Accent1 2 6 2" xfId="1214" xr:uid="{00000000-0005-0000-0000-000006020000}"/>
    <cellStyle name="40% - Accent1 2 6 2 2" xfId="37394" xr:uid="{00000000-0005-0000-0000-000007020000}"/>
    <cellStyle name="40% - Accent1 2 6 3" xfId="37393" xr:uid="{00000000-0005-0000-0000-000008020000}"/>
    <cellStyle name="40% - Accent1 2 7" xfId="1215" xr:uid="{00000000-0005-0000-0000-000009020000}"/>
    <cellStyle name="40% - Accent1 2 7 2" xfId="37395" xr:uid="{00000000-0005-0000-0000-00000A020000}"/>
    <cellStyle name="40% - Accent1 2 8" xfId="1216" xr:uid="{00000000-0005-0000-0000-00000B020000}"/>
    <cellStyle name="40% - Accent1 2 8 2" xfId="37396" xr:uid="{00000000-0005-0000-0000-00000C020000}"/>
    <cellStyle name="40% - Accent1 2 9" xfId="2348" xr:uid="{00000000-0005-0000-0000-00000D020000}"/>
    <cellStyle name="40% - Accent1 3" xfId="1217" xr:uid="{00000000-0005-0000-0000-00000E020000}"/>
    <cellStyle name="40% - Accent1 3 2" xfId="1218" xr:uid="{00000000-0005-0000-0000-00000F020000}"/>
    <cellStyle name="40% - Accent1 3 2 2" xfId="1219" xr:uid="{00000000-0005-0000-0000-000010020000}"/>
    <cellStyle name="40% - Accent1 3 2 2 2" xfId="37399" xr:uid="{00000000-0005-0000-0000-000011020000}"/>
    <cellStyle name="40% - Accent1 3 2 3" xfId="37398" xr:uid="{00000000-0005-0000-0000-000012020000}"/>
    <cellStyle name="40% - Accent1 3 3" xfId="1220" xr:uid="{00000000-0005-0000-0000-000013020000}"/>
    <cellStyle name="40% - Accent1 3 3 2" xfId="37400" xr:uid="{00000000-0005-0000-0000-000014020000}"/>
    <cellStyle name="40% - Accent1 3 4" xfId="2349" xr:uid="{00000000-0005-0000-0000-000015020000}"/>
    <cellStyle name="40% - Accent1 3 5" xfId="37397" xr:uid="{00000000-0005-0000-0000-000016020000}"/>
    <cellStyle name="40% - Accent1 4" xfId="1221" xr:uid="{00000000-0005-0000-0000-000017020000}"/>
    <cellStyle name="40% - Accent1 4 2" xfId="1222" xr:uid="{00000000-0005-0000-0000-000018020000}"/>
    <cellStyle name="40% - Accent1 4 2 2" xfId="37402" xr:uid="{00000000-0005-0000-0000-000019020000}"/>
    <cellStyle name="40% - Accent1 4 3" xfId="37401" xr:uid="{00000000-0005-0000-0000-00001A020000}"/>
    <cellStyle name="40% - Accent1 5" xfId="1223" xr:uid="{00000000-0005-0000-0000-00001B020000}"/>
    <cellStyle name="40% - Accent1 5 2" xfId="1224" xr:uid="{00000000-0005-0000-0000-00001C020000}"/>
    <cellStyle name="40% - Accent1 5 2 2" xfId="37404" xr:uid="{00000000-0005-0000-0000-00001D020000}"/>
    <cellStyle name="40% - Accent1 5 3" xfId="37403" xr:uid="{00000000-0005-0000-0000-00001E020000}"/>
    <cellStyle name="40% - Accent1 6" xfId="1225" xr:uid="{00000000-0005-0000-0000-00001F020000}"/>
    <cellStyle name="40% - Accent1 6 2" xfId="1226" xr:uid="{00000000-0005-0000-0000-000020020000}"/>
    <cellStyle name="40% - Accent1 6 2 2" xfId="37406" xr:uid="{00000000-0005-0000-0000-000021020000}"/>
    <cellStyle name="40% - Accent1 6 3" xfId="37405" xr:uid="{00000000-0005-0000-0000-000022020000}"/>
    <cellStyle name="40% - Accent1 7" xfId="1227" xr:uid="{00000000-0005-0000-0000-000023020000}"/>
    <cellStyle name="40% - Accent1 7 2" xfId="37407" xr:uid="{00000000-0005-0000-0000-000024020000}"/>
    <cellStyle name="40% - Accent1 8" xfId="1228" xr:uid="{00000000-0005-0000-0000-000025020000}"/>
    <cellStyle name="40% - Accent1 9" xfId="1229" xr:uid="{00000000-0005-0000-0000-000026020000}"/>
    <cellStyle name="40% - Accent2 10" xfId="1230" xr:uid="{00000000-0005-0000-0000-000027020000}"/>
    <cellStyle name="40% - Accent2 2" xfId="128" xr:uid="{00000000-0005-0000-0000-000028020000}"/>
    <cellStyle name="40% - Accent2 2 2" xfId="1231" xr:uid="{00000000-0005-0000-0000-000029020000}"/>
    <cellStyle name="40% - Accent2 2 2 2" xfId="1232" xr:uid="{00000000-0005-0000-0000-00002A020000}"/>
    <cellStyle name="40% - Accent2 2 2 2 2" xfId="37409" xr:uid="{00000000-0005-0000-0000-00002B020000}"/>
    <cellStyle name="40% - Accent2 2 2 3" xfId="37408" xr:uid="{00000000-0005-0000-0000-00002C020000}"/>
    <cellStyle name="40% - Accent2 2 3" xfId="1233" xr:uid="{00000000-0005-0000-0000-00002D020000}"/>
    <cellStyle name="40% - Accent2 2 3 2" xfId="1234" xr:uid="{00000000-0005-0000-0000-00002E020000}"/>
    <cellStyle name="40% - Accent2 2 3 2 2" xfId="37411" xr:uid="{00000000-0005-0000-0000-00002F020000}"/>
    <cellStyle name="40% - Accent2 2 3 3" xfId="37410" xr:uid="{00000000-0005-0000-0000-000030020000}"/>
    <cellStyle name="40% - Accent2 2 4" xfId="1235" xr:uid="{00000000-0005-0000-0000-000031020000}"/>
    <cellStyle name="40% - Accent2 2 4 2" xfId="1236" xr:uid="{00000000-0005-0000-0000-000032020000}"/>
    <cellStyle name="40% - Accent2 2 4 2 2" xfId="37413" xr:uid="{00000000-0005-0000-0000-000033020000}"/>
    <cellStyle name="40% - Accent2 2 4 3" xfId="37412" xr:uid="{00000000-0005-0000-0000-000034020000}"/>
    <cellStyle name="40% - Accent2 2 5" xfId="1237" xr:uid="{00000000-0005-0000-0000-000035020000}"/>
    <cellStyle name="40% - Accent2 2 5 2" xfId="1238" xr:uid="{00000000-0005-0000-0000-000036020000}"/>
    <cellStyle name="40% - Accent2 2 5 2 2" xfId="37415" xr:uid="{00000000-0005-0000-0000-000037020000}"/>
    <cellStyle name="40% - Accent2 2 5 3" xfId="37414" xr:uid="{00000000-0005-0000-0000-000038020000}"/>
    <cellStyle name="40% - Accent2 2 6" xfId="1239" xr:uid="{00000000-0005-0000-0000-000039020000}"/>
    <cellStyle name="40% - Accent2 2 6 2" xfId="1240" xr:uid="{00000000-0005-0000-0000-00003A020000}"/>
    <cellStyle name="40% - Accent2 2 6 2 2" xfId="37417" xr:uid="{00000000-0005-0000-0000-00003B020000}"/>
    <cellStyle name="40% - Accent2 2 6 3" xfId="37416" xr:uid="{00000000-0005-0000-0000-00003C020000}"/>
    <cellStyle name="40% - Accent2 2 7" xfId="1241" xr:uid="{00000000-0005-0000-0000-00003D020000}"/>
    <cellStyle name="40% - Accent2 2 7 2" xfId="37418" xr:uid="{00000000-0005-0000-0000-00003E020000}"/>
    <cellStyle name="40% - Accent2 2 8" xfId="1242" xr:uid="{00000000-0005-0000-0000-00003F020000}"/>
    <cellStyle name="40% - Accent2 2 8 2" xfId="37419" xr:uid="{00000000-0005-0000-0000-000040020000}"/>
    <cellStyle name="40% - Accent2 2 9" xfId="2350" xr:uid="{00000000-0005-0000-0000-000041020000}"/>
    <cellStyle name="40% - Accent2 3" xfId="1243" xr:uid="{00000000-0005-0000-0000-000042020000}"/>
    <cellStyle name="40% - Accent2 3 2" xfId="1244" xr:uid="{00000000-0005-0000-0000-000043020000}"/>
    <cellStyle name="40% - Accent2 3 2 2" xfId="1245" xr:uid="{00000000-0005-0000-0000-000044020000}"/>
    <cellStyle name="40% - Accent2 3 2 2 2" xfId="37422" xr:uid="{00000000-0005-0000-0000-000045020000}"/>
    <cellStyle name="40% - Accent2 3 2 3" xfId="37421" xr:uid="{00000000-0005-0000-0000-000046020000}"/>
    <cellStyle name="40% - Accent2 3 3" xfId="1246" xr:uid="{00000000-0005-0000-0000-000047020000}"/>
    <cellStyle name="40% - Accent2 3 3 2" xfId="37423" xr:uid="{00000000-0005-0000-0000-000048020000}"/>
    <cellStyle name="40% - Accent2 3 4" xfId="2351" xr:uid="{00000000-0005-0000-0000-000049020000}"/>
    <cellStyle name="40% - Accent2 3 5" xfId="37420" xr:uid="{00000000-0005-0000-0000-00004A020000}"/>
    <cellStyle name="40% - Accent2 4" xfId="1247" xr:uid="{00000000-0005-0000-0000-00004B020000}"/>
    <cellStyle name="40% - Accent2 4 2" xfId="1248" xr:uid="{00000000-0005-0000-0000-00004C020000}"/>
    <cellStyle name="40% - Accent2 4 2 2" xfId="37425" xr:uid="{00000000-0005-0000-0000-00004D020000}"/>
    <cellStyle name="40% - Accent2 4 3" xfId="37424" xr:uid="{00000000-0005-0000-0000-00004E020000}"/>
    <cellStyle name="40% - Accent2 5" xfId="1249" xr:uid="{00000000-0005-0000-0000-00004F020000}"/>
    <cellStyle name="40% - Accent2 5 2" xfId="1250" xr:uid="{00000000-0005-0000-0000-000050020000}"/>
    <cellStyle name="40% - Accent2 5 2 2" xfId="37427" xr:uid="{00000000-0005-0000-0000-000051020000}"/>
    <cellStyle name="40% - Accent2 5 3" xfId="37426" xr:uid="{00000000-0005-0000-0000-000052020000}"/>
    <cellStyle name="40% - Accent2 6" xfId="1251" xr:uid="{00000000-0005-0000-0000-000053020000}"/>
    <cellStyle name="40% - Accent2 6 2" xfId="1252" xr:uid="{00000000-0005-0000-0000-000054020000}"/>
    <cellStyle name="40% - Accent2 6 2 2" xfId="37429" xr:uid="{00000000-0005-0000-0000-000055020000}"/>
    <cellStyle name="40% - Accent2 6 3" xfId="37428" xr:uid="{00000000-0005-0000-0000-000056020000}"/>
    <cellStyle name="40% - Accent2 7" xfId="1253" xr:uid="{00000000-0005-0000-0000-000057020000}"/>
    <cellStyle name="40% - Accent2 7 2" xfId="37430" xr:uid="{00000000-0005-0000-0000-000058020000}"/>
    <cellStyle name="40% - Accent2 8" xfId="1254" xr:uid="{00000000-0005-0000-0000-000059020000}"/>
    <cellStyle name="40% - Accent2 9" xfId="1255" xr:uid="{00000000-0005-0000-0000-00005A020000}"/>
    <cellStyle name="40% - Accent3 10" xfId="1256" xr:uid="{00000000-0005-0000-0000-00005B020000}"/>
    <cellStyle name="40% - Accent3 2" xfId="129" xr:uid="{00000000-0005-0000-0000-00005C020000}"/>
    <cellStyle name="40% - Accent3 2 2" xfId="1257" xr:uid="{00000000-0005-0000-0000-00005D020000}"/>
    <cellStyle name="40% - Accent3 2 2 2" xfId="1258" xr:uid="{00000000-0005-0000-0000-00005E020000}"/>
    <cellStyle name="40% - Accent3 2 2 2 2" xfId="37432" xr:uid="{00000000-0005-0000-0000-00005F020000}"/>
    <cellStyle name="40% - Accent3 2 2 3" xfId="37431" xr:uid="{00000000-0005-0000-0000-000060020000}"/>
    <cellStyle name="40% - Accent3 2 3" xfId="1259" xr:uid="{00000000-0005-0000-0000-000061020000}"/>
    <cellStyle name="40% - Accent3 2 3 2" xfId="1260" xr:uid="{00000000-0005-0000-0000-000062020000}"/>
    <cellStyle name="40% - Accent3 2 3 2 2" xfId="37434" xr:uid="{00000000-0005-0000-0000-000063020000}"/>
    <cellStyle name="40% - Accent3 2 3 3" xfId="37433" xr:uid="{00000000-0005-0000-0000-000064020000}"/>
    <cellStyle name="40% - Accent3 2 4" xfId="1261" xr:uid="{00000000-0005-0000-0000-000065020000}"/>
    <cellStyle name="40% - Accent3 2 4 2" xfId="1262" xr:uid="{00000000-0005-0000-0000-000066020000}"/>
    <cellStyle name="40% - Accent3 2 4 2 2" xfId="37436" xr:uid="{00000000-0005-0000-0000-000067020000}"/>
    <cellStyle name="40% - Accent3 2 4 3" xfId="37435" xr:uid="{00000000-0005-0000-0000-000068020000}"/>
    <cellStyle name="40% - Accent3 2 5" xfId="1263" xr:uid="{00000000-0005-0000-0000-000069020000}"/>
    <cellStyle name="40% - Accent3 2 5 2" xfId="1264" xr:uid="{00000000-0005-0000-0000-00006A020000}"/>
    <cellStyle name="40% - Accent3 2 5 2 2" xfId="37438" xr:uid="{00000000-0005-0000-0000-00006B020000}"/>
    <cellStyle name="40% - Accent3 2 5 3" xfId="37437" xr:uid="{00000000-0005-0000-0000-00006C020000}"/>
    <cellStyle name="40% - Accent3 2 6" xfId="1265" xr:uid="{00000000-0005-0000-0000-00006D020000}"/>
    <cellStyle name="40% - Accent3 2 6 2" xfId="1266" xr:uid="{00000000-0005-0000-0000-00006E020000}"/>
    <cellStyle name="40% - Accent3 2 6 2 2" xfId="37440" xr:uid="{00000000-0005-0000-0000-00006F020000}"/>
    <cellStyle name="40% - Accent3 2 6 3" xfId="37439" xr:uid="{00000000-0005-0000-0000-000070020000}"/>
    <cellStyle name="40% - Accent3 2 7" xfId="1267" xr:uid="{00000000-0005-0000-0000-000071020000}"/>
    <cellStyle name="40% - Accent3 2 7 2" xfId="37441" xr:uid="{00000000-0005-0000-0000-000072020000}"/>
    <cellStyle name="40% - Accent3 2 8" xfId="1268" xr:uid="{00000000-0005-0000-0000-000073020000}"/>
    <cellStyle name="40% - Accent3 2 8 2" xfId="37442" xr:uid="{00000000-0005-0000-0000-000074020000}"/>
    <cellStyle name="40% - Accent3 2 9" xfId="2352" xr:uid="{00000000-0005-0000-0000-000075020000}"/>
    <cellStyle name="40% - Accent3 3" xfId="1269" xr:uid="{00000000-0005-0000-0000-000076020000}"/>
    <cellStyle name="40% - Accent3 3 2" xfId="1270" xr:uid="{00000000-0005-0000-0000-000077020000}"/>
    <cellStyle name="40% - Accent3 3 2 2" xfId="1271" xr:uid="{00000000-0005-0000-0000-000078020000}"/>
    <cellStyle name="40% - Accent3 3 2 2 2" xfId="37445" xr:uid="{00000000-0005-0000-0000-000079020000}"/>
    <cellStyle name="40% - Accent3 3 2 3" xfId="37444" xr:uid="{00000000-0005-0000-0000-00007A020000}"/>
    <cellStyle name="40% - Accent3 3 3" xfId="1272" xr:uid="{00000000-0005-0000-0000-00007B020000}"/>
    <cellStyle name="40% - Accent3 3 3 2" xfId="37446" xr:uid="{00000000-0005-0000-0000-00007C020000}"/>
    <cellStyle name="40% - Accent3 3 4" xfId="2353" xr:uid="{00000000-0005-0000-0000-00007D020000}"/>
    <cellStyle name="40% - Accent3 3 5" xfId="37443" xr:uid="{00000000-0005-0000-0000-00007E020000}"/>
    <cellStyle name="40% - Accent3 4" xfId="1273" xr:uid="{00000000-0005-0000-0000-00007F020000}"/>
    <cellStyle name="40% - Accent3 4 2" xfId="1274" xr:uid="{00000000-0005-0000-0000-000080020000}"/>
    <cellStyle name="40% - Accent3 4 2 2" xfId="37448" xr:uid="{00000000-0005-0000-0000-000081020000}"/>
    <cellStyle name="40% - Accent3 4 3" xfId="37447" xr:uid="{00000000-0005-0000-0000-000082020000}"/>
    <cellStyle name="40% - Accent3 5" xfId="1275" xr:uid="{00000000-0005-0000-0000-000083020000}"/>
    <cellStyle name="40% - Accent3 5 2" xfId="1276" xr:uid="{00000000-0005-0000-0000-000084020000}"/>
    <cellStyle name="40% - Accent3 5 2 2" xfId="37450" xr:uid="{00000000-0005-0000-0000-000085020000}"/>
    <cellStyle name="40% - Accent3 5 3" xfId="37449" xr:uid="{00000000-0005-0000-0000-000086020000}"/>
    <cellStyle name="40% - Accent3 6" xfId="1277" xr:uid="{00000000-0005-0000-0000-000087020000}"/>
    <cellStyle name="40% - Accent3 6 2" xfId="1278" xr:uid="{00000000-0005-0000-0000-000088020000}"/>
    <cellStyle name="40% - Accent3 6 2 2" xfId="37452" xr:uid="{00000000-0005-0000-0000-000089020000}"/>
    <cellStyle name="40% - Accent3 6 3" xfId="37451" xr:uid="{00000000-0005-0000-0000-00008A020000}"/>
    <cellStyle name="40% - Accent3 7" xfId="1279" xr:uid="{00000000-0005-0000-0000-00008B020000}"/>
    <cellStyle name="40% - Accent3 7 2" xfId="37453" xr:uid="{00000000-0005-0000-0000-00008C020000}"/>
    <cellStyle name="40% - Accent3 8" xfId="1280" xr:uid="{00000000-0005-0000-0000-00008D020000}"/>
    <cellStyle name="40% - Accent3 9" xfId="1281" xr:uid="{00000000-0005-0000-0000-00008E020000}"/>
    <cellStyle name="40% - Accent4 10" xfId="1282" xr:uid="{00000000-0005-0000-0000-00008F020000}"/>
    <cellStyle name="40% - Accent4 2" xfId="130" xr:uid="{00000000-0005-0000-0000-000090020000}"/>
    <cellStyle name="40% - Accent4 2 2" xfId="1283" xr:uid="{00000000-0005-0000-0000-000091020000}"/>
    <cellStyle name="40% - Accent4 2 2 2" xfId="1284" xr:uid="{00000000-0005-0000-0000-000092020000}"/>
    <cellStyle name="40% - Accent4 2 2 2 2" xfId="37455" xr:uid="{00000000-0005-0000-0000-000093020000}"/>
    <cellStyle name="40% - Accent4 2 2 3" xfId="37454" xr:uid="{00000000-0005-0000-0000-000094020000}"/>
    <cellStyle name="40% - Accent4 2 3" xfId="1285" xr:uid="{00000000-0005-0000-0000-000095020000}"/>
    <cellStyle name="40% - Accent4 2 3 2" xfId="1286" xr:uid="{00000000-0005-0000-0000-000096020000}"/>
    <cellStyle name="40% - Accent4 2 3 2 2" xfId="37457" xr:uid="{00000000-0005-0000-0000-000097020000}"/>
    <cellStyle name="40% - Accent4 2 3 3" xfId="37456" xr:uid="{00000000-0005-0000-0000-000098020000}"/>
    <cellStyle name="40% - Accent4 2 4" xfId="1287" xr:uid="{00000000-0005-0000-0000-000099020000}"/>
    <cellStyle name="40% - Accent4 2 4 2" xfId="1288" xr:uid="{00000000-0005-0000-0000-00009A020000}"/>
    <cellStyle name="40% - Accent4 2 4 2 2" xfId="37459" xr:uid="{00000000-0005-0000-0000-00009B020000}"/>
    <cellStyle name="40% - Accent4 2 4 3" xfId="37458" xr:uid="{00000000-0005-0000-0000-00009C020000}"/>
    <cellStyle name="40% - Accent4 2 5" xfId="1289" xr:uid="{00000000-0005-0000-0000-00009D020000}"/>
    <cellStyle name="40% - Accent4 2 5 2" xfId="1290" xr:uid="{00000000-0005-0000-0000-00009E020000}"/>
    <cellStyle name="40% - Accent4 2 5 2 2" xfId="37461" xr:uid="{00000000-0005-0000-0000-00009F020000}"/>
    <cellStyle name="40% - Accent4 2 5 3" xfId="37460" xr:uid="{00000000-0005-0000-0000-0000A0020000}"/>
    <cellStyle name="40% - Accent4 2 6" xfId="1291" xr:uid="{00000000-0005-0000-0000-0000A1020000}"/>
    <cellStyle name="40% - Accent4 2 6 2" xfId="1292" xr:uid="{00000000-0005-0000-0000-0000A2020000}"/>
    <cellStyle name="40% - Accent4 2 6 2 2" xfId="37463" xr:uid="{00000000-0005-0000-0000-0000A3020000}"/>
    <cellStyle name="40% - Accent4 2 6 3" xfId="37462" xr:uid="{00000000-0005-0000-0000-0000A4020000}"/>
    <cellStyle name="40% - Accent4 2 7" xfId="1293" xr:uid="{00000000-0005-0000-0000-0000A5020000}"/>
    <cellStyle name="40% - Accent4 2 7 2" xfId="37464" xr:uid="{00000000-0005-0000-0000-0000A6020000}"/>
    <cellStyle name="40% - Accent4 2 8" xfId="1294" xr:uid="{00000000-0005-0000-0000-0000A7020000}"/>
    <cellStyle name="40% - Accent4 2 8 2" xfId="37465" xr:uid="{00000000-0005-0000-0000-0000A8020000}"/>
    <cellStyle name="40% - Accent4 2 9" xfId="2354" xr:uid="{00000000-0005-0000-0000-0000A9020000}"/>
    <cellStyle name="40% - Accent4 3" xfId="1295" xr:uid="{00000000-0005-0000-0000-0000AA020000}"/>
    <cellStyle name="40% - Accent4 3 2" xfId="1296" xr:uid="{00000000-0005-0000-0000-0000AB020000}"/>
    <cellStyle name="40% - Accent4 3 2 2" xfId="1297" xr:uid="{00000000-0005-0000-0000-0000AC020000}"/>
    <cellStyle name="40% - Accent4 3 2 2 2" xfId="37468" xr:uid="{00000000-0005-0000-0000-0000AD020000}"/>
    <cellStyle name="40% - Accent4 3 2 3" xfId="37467" xr:uid="{00000000-0005-0000-0000-0000AE020000}"/>
    <cellStyle name="40% - Accent4 3 3" xfId="1298" xr:uid="{00000000-0005-0000-0000-0000AF020000}"/>
    <cellStyle name="40% - Accent4 3 3 2" xfId="37469" xr:uid="{00000000-0005-0000-0000-0000B0020000}"/>
    <cellStyle name="40% - Accent4 3 4" xfId="2355" xr:uid="{00000000-0005-0000-0000-0000B1020000}"/>
    <cellStyle name="40% - Accent4 3 5" xfId="37466" xr:uid="{00000000-0005-0000-0000-0000B2020000}"/>
    <cellStyle name="40% - Accent4 4" xfId="1299" xr:uid="{00000000-0005-0000-0000-0000B3020000}"/>
    <cellStyle name="40% - Accent4 4 2" xfId="1300" xr:uid="{00000000-0005-0000-0000-0000B4020000}"/>
    <cellStyle name="40% - Accent4 4 2 2" xfId="37471" xr:uid="{00000000-0005-0000-0000-0000B5020000}"/>
    <cellStyle name="40% - Accent4 4 3" xfId="37470" xr:uid="{00000000-0005-0000-0000-0000B6020000}"/>
    <cellStyle name="40% - Accent4 5" xfId="1301" xr:uid="{00000000-0005-0000-0000-0000B7020000}"/>
    <cellStyle name="40% - Accent4 5 2" xfId="1302" xr:uid="{00000000-0005-0000-0000-0000B8020000}"/>
    <cellStyle name="40% - Accent4 5 2 2" xfId="37473" xr:uid="{00000000-0005-0000-0000-0000B9020000}"/>
    <cellStyle name="40% - Accent4 5 3" xfId="37472" xr:uid="{00000000-0005-0000-0000-0000BA020000}"/>
    <cellStyle name="40% - Accent4 6" xfId="1303" xr:uid="{00000000-0005-0000-0000-0000BB020000}"/>
    <cellStyle name="40% - Accent4 6 2" xfId="1304" xr:uid="{00000000-0005-0000-0000-0000BC020000}"/>
    <cellStyle name="40% - Accent4 6 2 2" xfId="37475" xr:uid="{00000000-0005-0000-0000-0000BD020000}"/>
    <cellStyle name="40% - Accent4 6 3" xfId="37474" xr:uid="{00000000-0005-0000-0000-0000BE020000}"/>
    <cellStyle name="40% - Accent4 7" xfId="1305" xr:uid="{00000000-0005-0000-0000-0000BF020000}"/>
    <cellStyle name="40% - Accent4 7 2" xfId="37476" xr:uid="{00000000-0005-0000-0000-0000C0020000}"/>
    <cellStyle name="40% - Accent4 8" xfId="1306" xr:uid="{00000000-0005-0000-0000-0000C1020000}"/>
    <cellStyle name="40% - Accent4 9" xfId="1307" xr:uid="{00000000-0005-0000-0000-0000C2020000}"/>
    <cellStyle name="40% - Accent5 10" xfId="1308" xr:uid="{00000000-0005-0000-0000-0000C3020000}"/>
    <cellStyle name="40% - Accent5 2" xfId="131" xr:uid="{00000000-0005-0000-0000-0000C4020000}"/>
    <cellStyle name="40% - Accent5 2 2" xfId="1309" xr:uid="{00000000-0005-0000-0000-0000C5020000}"/>
    <cellStyle name="40% - Accent5 2 2 2" xfId="1310" xr:uid="{00000000-0005-0000-0000-0000C6020000}"/>
    <cellStyle name="40% - Accent5 2 2 2 2" xfId="37478" xr:uid="{00000000-0005-0000-0000-0000C7020000}"/>
    <cellStyle name="40% - Accent5 2 2 3" xfId="37477" xr:uid="{00000000-0005-0000-0000-0000C8020000}"/>
    <cellStyle name="40% - Accent5 2 3" xfId="1311" xr:uid="{00000000-0005-0000-0000-0000C9020000}"/>
    <cellStyle name="40% - Accent5 2 3 2" xfId="1312" xr:uid="{00000000-0005-0000-0000-0000CA020000}"/>
    <cellStyle name="40% - Accent5 2 3 2 2" xfId="37480" xr:uid="{00000000-0005-0000-0000-0000CB020000}"/>
    <cellStyle name="40% - Accent5 2 3 3" xfId="37479" xr:uid="{00000000-0005-0000-0000-0000CC020000}"/>
    <cellStyle name="40% - Accent5 2 4" xfId="1313" xr:uid="{00000000-0005-0000-0000-0000CD020000}"/>
    <cellStyle name="40% - Accent5 2 4 2" xfId="1314" xr:uid="{00000000-0005-0000-0000-0000CE020000}"/>
    <cellStyle name="40% - Accent5 2 4 2 2" xfId="37482" xr:uid="{00000000-0005-0000-0000-0000CF020000}"/>
    <cellStyle name="40% - Accent5 2 4 3" xfId="37481" xr:uid="{00000000-0005-0000-0000-0000D0020000}"/>
    <cellStyle name="40% - Accent5 2 5" xfId="1315" xr:uid="{00000000-0005-0000-0000-0000D1020000}"/>
    <cellStyle name="40% - Accent5 2 5 2" xfId="1316" xr:uid="{00000000-0005-0000-0000-0000D2020000}"/>
    <cellStyle name="40% - Accent5 2 5 2 2" xfId="37484" xr:uid="{00000000-0005-0000-0000-0000D3020000}"/>
    <cellStyle name="40% - Accent5 2 5 3" xfId="37483" xr:uid="{00000000-0005-0000-0000-0000D4020000}"/>
    <cellStyle name="40% - Accent5 2 6" xfId="1317" xr:uid="{00000000-0005-0000-0000-0000D5020000}"/>
    <cellStyle name="40% - Accent5 2 6 2" xfId="1318" xr:uid="{00000000-0005-0000-0000-0000D6020000}"/>
    <cellStyle name="40% - Accent5 2 6 2 2" xfId="37486" xr:uid="{00000000-0005-0000-0000-0000D7020000}"/>
    <cellStyle name="40% - Accent5 2 6 3" xfId="37485" xr:uid="{00000000-0005-0000-0000-0000D8020000}"/>
    <cellStyle name="40% - Accent5 2 7" xfId="1319" xr:uid="{00000000-0005-0000-0000-0000D9020000}"/>
    <cellStyle name="40% - Accent5 2 7 2" xfId="37487" xr:uid="{00000000-0005-0000-0000-0000DA020000}"/>
    <cellStyle name="40% - Accent5 2 8" xfId="1320" xr:uid="{00000000-0005-0000-0000-0000DB020000}"/>
    <cellStyle name="40% - Accent5 2 8 2" xfId="37488" xr:uid="{00000000-0005-0000-0000-0000DC020000}"/>
    <cellStyle name="40% - Accent5 2 9" xfId="2356" xr:uid="{00000000-0005-0000-0000-0000DD020000}"/>
    <cellStyle name="40% - Accent5 3" xfId="1321" xr:uid="{00000000-0005-0000-0000-0000DE020000}"/>
    <cellStyle name="40% - Accent5 3 2" xfId="1322" xr:uid="{00000000-0005-0000-0000-0000DF020000}"/>
    <cellStyle name="40% - Accent5 3 2 2" xfId="1323" xr:uid="{00000000-0005-0000-0000-0000E0020000}"/>
    <cellStyle name="40% - Accent5 3 2 2 2" xfId="37491" xr:uid="{00000000-0005-0000-0000-0000E1020000}"/>
    <cellStyle name="40% - Accent5 3 2 3" xfId="37490" xr:uid="{00000000-0005-0000-0000-0000E2020000}"/>
    <cellStyle name="40% - Accent5 3 3" xfId="1324" xr:uid="{00000000-0005-0000-0000-0000E3020000}"/>
    <cellStyle name="40% - Accent5 3 3 2" xfId="37492" xr:uid="{00000000-0005-0000-0000-0000E4020000}"/>
    <cellStyle name="40% - Accent5 3 4" xfId="2357" xr:uid="{00000000-0005-0000-0000-0000E5020000}"/>
    <cellStyle name="40% - Accent5 3 5" xfId="37489" xr:uid="{00000000-0005-0000-0000-0000E6020000}"/>
    <cellStyle name="40% - Accent5 4" xfId="1325" xr:uid="{00000000-0005-0000-0000-0000E7020000}"/>
    <cellStyle name="40% - Accent5 4 2" xfId="1326" xr:uid="{00000000-0005-0000-0000-0000E8020000}"/>
    <cellStyle name="40% - Accent5 4 2 2" xfId="37494" xr:uid="{00000000-0005-0000-0000-0000E9020000}"/>
    <cellStyle name="40% - Accent5 4 3" xfId="37493" xr:uid="{00000000-0005-0000-0000-0000EA020000}"/>
    <cellStyle name="40% - Accent5 5" xfId="1327" xr:uid="{00000000-0005-0000-0000-0000EB020000}"/>
    <cellStyle name="40% - Accent5 5 2" xfId="1328" xr:uid="{00000000-0005-0000-0000-0000EC020000}"/>
    <cellStyle name="40% - Accent5 5 2 2" xfId="37496" xr:uid="{00000000-0005-0000-0000-0000ED020000}"/>
    <cellStyle name="40% - Accent5 5 3" xfId="37495" xr:uid="{00000000-0005-0000-0000-0000EE020000}"/>
    <cellStyle name="40% - Accent5 6" xfId="1329" xr:uid="{00000000-0005-0000-0000-0000EF020000}"/>
    <cellStyle name="40% - Accent5 6 2" xfId="1330" xr:uid="{00000000-0005-0000-0000-0000F0020000}"/>
    <cellStyle name="40% - Accent5 6 2 2" xfId="37498" xr:uid="{00000000-0005-0000-0000-0000F1020000}"/>
    <cellStyle name="40% - Accent5 6 3" xfId="37497" xr:uid="{00000000-0005-0000-0000-0000F2020000}"/>
    <cellStyle name="40% - Accent5 7" xfId="1331" xr:uid="{00000000-0005-0000-0000-0000F3020000}"/>
    <cellStyle name="40% - Accent5 7 2" xfId="37499" xr:uid="{00000000-0005-0000-0000-0000F4020000}"/>
    <cellStyle name="40% - Accent5 8" xfId="1332" xr:uid="{00000000-0005-0000-0000-0000F5020000}"/>
    <cellStyle name="40% - Accent5 9" xfId="1333" xr:uid="{00000000-0005-0000-0000-0000F6020000}"/>
    <cellStyle name="40% - Accent6 10" xfId="1334" xr:uid="{00000000-0005-0000-0000-0000F7020000}"/>
    <cellStyle name="40% - Accent6 2" xfId="132" xr:uid="{00000000-0005-0000-0000-0000F8020000}"/>
    <cellStyle name="40% - Accent6 2 2" xfId="1335" xr:uid="{00000000-0005-0000-0000-0000F9020000}"/>
    <cellStyle name="40% - Accent6 2 2 2" xfId="1336" xr:uid="{00000000-0005-0000-0000-0000FA020000}"/>
    <cellStyle name="40% - Accent6 2 2 2 2" xfId="37501" xr:uid="{00000000-0005-0000-0000-0000FB020000}"/>
    <cellStyle name="40% - Accent6 2 2 3" xfId="37500" xr:uid="{00000000-0005-0000-0000-0000FC020000}"/>
    <cellStyle name="40% - Accent6 2 3" xfId="1337" xr:uid="{00000000-0005-0000-0000-0000FD020000}"/>
    <cellStyle name="40% - Accent6 2 3 2" xfId="1338" xr:uid="{00000000-0005-0000-0000-0000FE020000}"/>
    <cellStyle name="40% - Accent6 2 3 2 2" xfId="37503" xr:uid="{00000000-0005-0000-0000-0000FF020000}"/>
    <cellStyle name="40% - Accent6 2 3 3" xfId="37502" xr:uid="{00000000-0005-0000-0000-000000030000}"/>
    <cellStyle name="40% - Accent6 2 4" xfId="1339" xr:uid="{00000000-0005-0000-0000-000001030000}"/>
    <cellStyle name="40% - Accent6 2 4 2" xfId="1340" xr:uid="{00000000-0005-0000-0000-000002030000}"/>
    <cellStyle name="40% - Accent6 2 4 2 2" xfId="37505" xr:uid="{00000000-0005-0000-0000-000003030000}"/>
    <cellStyle name="40% - Accent6 2 4 3" xfId="37504" xr:uid="{00000000-0005-0000-0000-000004030000}"/>
    <cellStyle name="40% - Accent6 2 5" xfId="1341" xr:uid="{00000000-0005-0000-0000-000005030000}"/>
    <cellStyle name="40% - Accent6 2 5 2" xfId="1342" xr:uid="{00000000-0005-0000-0000-000006030000}"/>
    <cellStyle name="40% - Accent6 2 5 2 2" xfId="37507" xr:uid="{00000000-0005-0000-0000-000007030000}"/>
    <cellStyle name="40% - Accent6 2 5 3" xfId="37506" xr:uid="{00000000-0005-0000-0000-000008030000}"/>
    <cellStyle name="40% - Accent6 2 6" xfId="1343" xr:uid="{00000000-0005-0000-0000-000009030000}"/>
    <cellStyle name="40% - Accent6 2 6 2" xfId="1344" xr:uid="{00000000-0005-0000-0000-00000A030000}"/>
    <cellStyle name="40% - Accent6 2 6 2 2" xfId="37509" xr:uid="{00000000-0005-0000-0000-00000B030000}"/>
    <cellStyle name="40% - Accent6 2 6 3" xfId="37508" xr:uid="{00000000-0005-0000-0000-00000C030000}"/>
    <cellStyle name="40% - Accent6 2 7" xfId="1345" xr:uid="{00000000-0005-0000-0000-00000D030000}"/>
    <cellStyle name="40% - Accent6 2 7 2" xfId="37510" xr:uid="{00000000-0005-0000-0000-00000E030000}"/>
    <cellStyle name="40% - Accent6 2 8" xfId="1346" xr:uid="{00000000-0005-0000-0000-00000F030000}"/>
    <cellStyle name="40% - Accent6 2 8 2" xfId="37511" xr:uid="{00000000-0005-0000-0000-000010030000}"/>
    <cellStyle name="40% - Accent6 2 9" xfId="2358" xr:uid="{00000000-0005-0000-0000-000011030000}"/>
    <cellStyle name="40% - Accent6 3" xfId="1347" xr:uid="{00000000-0005-0000-0000-000012030000}"/>
    <cellStyle name="40% - Accent6 3 2" xfId="1348" xr:uid="{00000000-0005-0000-0000-000013030000}"/>
    <cellStyle name="40% - Accent6 3 2 2" xfId="1349" xr:uid="{00000000-0005-0000-0000-000014030000}"/>
    <cellStyle name="40% - Accent6 3 2 2 2" xfId="37514" xr:uid="{00000000-0005-0000-0000-000015030000}"/>
    <cellStyle name="40% - Accent6 3 2 3" xfId="37513" xr:uid="{00000000-0005-0000-0000-000016030000}"/>
    <cellStyle name="40% - Accent6 3 3" xfId="1350" xr:uid="{00000000-0005-0000-0000-000017030000}"/>
    <cellStyle name="40% - Accent6 3 3 2" xfId="37515" xr:uid="{00000000-0005-0000-0000-000018030000}"/>
    <cellStyle name="40% - Accent6 3 4" xfId="2359" xr:uid="{00000000-0005-0000-0000-000019030000}"/>
    <cellStyle name="40% - Accent6 3 5" xfId="37512" xr:uid="{00000000-0005-0000-0000-00001A030000}"/>
    <cellStyle name="40% - Accent6 4" xfId="1351" xr:uid="{00000000-0005-0000-0000-00001B030000}"/>
    <cellStyle name="40% - Accent6 4 2" xfId="1352" xr:uid="{00000000-0005-0000-0000-00001C030000}"/>
    <cellStyle name="40% - Accent6 4 2 2" xfId="37517" xr:uid="{00000000-0005-0000-0000-00001D030000}"/>
    <cellStyle name="40% - Accent6 4 3" xfId="37516" xr:uid="{00000000-0005-0000-0000-00001E030000}"/>
    <cellStyle name="40% - Accent6 5" xfId="1353" xr:uid="{00000000-0005-0000-0000-00001F030000}"/>
    <cellStyle name="40% - Accent6 5 2" xfId="1354" xr:uid="{00000000-0005-0000-0000-000020030000}"/>
    <cellStyle name="40% - Accent6 5 2 2" xfId="37519" xr:uid="{00000000-0005-0000-0000-000021030000}"/>
    <cellStyle name="40% - Accent6 5 3" xfId="37518" xr:uid="{00000000-0005-0000-0000-000022030000}"/>
    <cellStyle name="40% - Accent6 6" xfId="1355" xr:uid="{00000000-0005-0000-0000-000023030000}"/>
    <cellStyle name="40% - Accent6 6 2" xfId="1356" xr:uid="{00000000-0005-0000-0000-000024030000}"/>
    <cellStyle name="40% - Accent6 6 2 2" xfId="37521" xr:uid="{00000000-0005-0000-0000-000025030000}"/>
    <cellStyle name="40% - Accent6 6 3" xfId="37520" xr:uid="{00000000-0005-0000-0000-000026030000}"/>
    <cellStyle name="40% - Accent6 7" xfId="1357" xr:uid="{00000000-0005-0000-0000-000027030000}"/>
    <cellStyle name="40% - Accent6 7 2" xfId="37522" xr:uid="{00000000-0005-0000-0000-000028030000}"/>
    <cellStyle name="40% - Accent6 8" xfId="1358" xr:uid="{00000000-0005-0000-0000-000029030000}"/>
    <cellStyle name="40% - Accent6 9" xfId="1359" xr:uid="{00000000-0005-0000-0000-00002A030000}"/>
    <cellStyle name="60% - Accent1 2" xfId="133" xr:uid="{00000000-0005-0000-0000-00002B030000}"/>
    <cellStyle name="60% - Accent1 2 2" xfId="2360" xr:uid="{00000000-0005-0000-0000-00002C030000}"/>
    <cellStyle name="60% - Accent1 3" xfId="2361" xr:uid="{00000000-0005-0000-0000-00002D030000}"/>
    <cellStyle name="60% - Accent2 2" xfId="134" xr:uid="{00000000-0005-0000-0000-00002E030000}"/>
    <cellStyle name="60% - Accent2 2 2" xfId="2362" xr:uid="{00000000-0005-0000-0000-00002F030000}"/>
    <cellStyle name="60% - Accent2 3" xfId="2363" xr:uid="{00000000-0005-0000-0000-000030030000}"/>
    <cellStyle name="60% - Accent3 2" xfId="135" xr:uid="{00000000-0005-0000-0000-000031030000}"/>
    <cellStyle name="60% - Accent3 2 2" xfId="2364" xr:uid="{00000000-0005-0000-0000-000032030000}"/>
    <cellStyle name="60% - Accent3 3" xfId="2365" xr:uid="{00000000-0005-0000-0000-000033030000}"/>
    <cellStyle name="60% - Accent4 2" xfId="136" xr:uid="{00000000-0005-0000-0000-000034030000}"/>
    <cellStyle name="60% - Accent4 2 2" xfId="2366" xr:uid="{00000000-0005-0000-0000-000035030000}"/>
    <cellStyle name="60% - Accent4 3" xfId="2367" xr:uid="{00000000-0005-0000-0000-000036030000}"/>
    <cellStyle name="60% - Accent5 2" xfId="137" xr:uid="{00000000-0005-0000-0000-000037030000}"/>
    <cellStyle name="60% - Accent5 2 2" xfId="2368" xr:uid="{00000000-0005-0000-0000-000038030000}"/>
    <cellStyle name="60% - Accent5 3" xfId="2369" xr:uid="{00000000-0005-0000-0000-000039030000}"/>
    <cellStyle name="60% - Accent6 2" xfId="138" xr:uid="{00000000-0005-0000-0000-00003A030000}"/>
    <cellStyle name="60% - Accent6 2 2" xfId="2370" xr:uid="{00000000-0005-0000-0000-00003B030000}"/>
    <cellStyle name="60% - Accent6 3" xfId="2371" xr:uid="{00000000-0005-0000-0000-00003C030000}"/>
    <cellStyle name="Accent1 - 20%" xfId="24" xr:uid="{00000000-0005-0000-0000-00003D030000}"/>
    <cellStyle name="Accent1 - 40%" xfId="25" xr:uid="{00000000-0005-0000-0000-00003E030000}"/>
    <cellStyle name="Accent1 - 60%" xfId="26" xr:uid="{00000000-0005-0000-0000-00003F030000}"/>
    <cellStyle name="Accent1 10" xfId="139" xr:uid="{00000000-0005-0000-0000-000040030000}"/>
    <cellStyle name="Accent1 11" xfId="140" xr:uid="{00000000-0005-0000-0000-000041030000}"/>
    <cellStyle name="Accent1 11 2" xfId="1360" xr:uid="{00000000-0005-0000-0000-000042030000}"/>
    <cellStyle name="Accent1 11 3" xfId="1361" xr:uid="{00000000-0005-0000-0000-000043030000}"/>
    <cellStyle name="Accent1 12" xfId="141" xr:uid="{00000000-0005-0000-0000-000044030000}"/>
    <cellStyle name="Accent1 12 2" xfId="1362" xr:uid="{00000000-0005-0000-0000-000045030000}"/>
    <cellStyle name="Accent1 12 3" xfId="1363" xr:uid="{00000000-0005-0000-0000-000046030000}"/>
    <cellStyle name="Accent1 13" xfId="142" xr:uid="{00000000-0005-0000-0000-000047030000}"/>
    <cellStyle name="Accent1 13 2" xfId="1364" xr:uid="{00000000-0005-0000-0000-000048030000}"/>
    <cellStyle name="Accent1 13 3" xfId="1365" xr:uid="{00000000-0005-0000-0000-000049030000}"/>
    <cellStyle name="Accent1 14" xfId="143" xr:uid="{00000000-0005-0000-0000-00004A030000}"/>
    <cellStyle name="Accent1 15" xfId="144" xr:uid="{00000000-0005-0000-0000-00004B030000}"/>
    <cellStyle name="Accent1 16" xfId="145" xr:uid="{00000000-0005-0000-0000-00004C030000}"/>
    <cellStyle name="Accent1 17" xfId="146" xr:uid="{00000000-0005-0000-0000-00004D030000}"/>
    <cellStyle name="Accent1 18" xfId="147" xr:uid="{00000000-0005-0000-0000-00004E030000}"/>
    <cellStyle name="Accent1 19" xfId="148" xr:uid="{00000000-0005-0000-0000-00004F030000}"/>
    <cellStyle name="Accent1 2" xfId="149" xr:uid="{00000000-0005-0000-0000-000050030000}"/>
    <cellStyle name="Accent1 2 2" xfId="1366" xr:uid="{00000000-0005-0000-0000-000051030000}"/>
    <cellStyle name="Accent1 2 3" xfId="1367" xr:uid="{00000000-0005-0000-0000-000052030000}"/>
    <cellStyle name="Accent1 2 4" xfId="2372" xr:uid="{00000000-0005-0000-0000-000053030000}"/>
    <cellStyle name="Accent1 2 5" xfId="37068" xr:uid="{00000000-0005-0000-0000-000054030000}"/>
    <cellStyle name="Accent1 20" xfId="150" xr:uid="{00000000-0005-0000-0000-000055030000}"/>
    <cellStyle name="Accent1 21" xfId="151" xr:uid="{00000000-0005-0000-0000-000056030000}"/>
    <cellStyle name="Accent1 22" xfId="152" xr:uid="{00000000-0005-0000-0000-000057030000}"/>
    <cellStyle name="Accent1 23" xfId="153" xr:uid="{00000000-0005-0000-0000-000058030000}"/>
    <cellStyle name="Accent1 24" xfId="154" xr:uid="{00000000-0005-0000-0000-000059030000}"/>
    <cellStyle name="Accent1 25" xfId="155" xr:uid="{00000000-0005-0000-0000-00005A030000}"/>
    <cellStyle name="Accent1 26" xfId="156" xr:uid="{00000000-0005-0000-0000-00005B030000}"/>
    <cellStyle name="Accent1 27" xfId="157" xr:uid="{00000000-0005-0000-0000-00005C030000}"/>
    <cellStyle name="Accent1 28" xfId="158" xr:uid="{00000000-0005-0000-0000-00005D030000}"/>
    <cellStyle name="Accent1 29" xfId="159" xr:uid="{00000000-0005-0000-0000-00005E030000}"/>
    <cellStyle name="Accent1 3" xfId="160" xr:uid="{00000000-0005-0000-0000-00005F030000}"/>
    <cellStyle name="Accent1 3 2" xfId="2373" xr:uid="{00000000-0005-0000-0000-000060030000}"/>
    <cellStyle name="Accent1 3 2 2" xfId="22232" xr:uid="{00000000-0005-0000-0000-000061030000}"/>
    <cellStyle name="Accent1 3 3" xfId="22254" xr:uid="{00000000-0005-0000-0000-000062030000}"/>
    <cellStyle name="Accent1 30" xfId="161" xr:uid="{00000000-0005-0000-0000-000063030000}"/>
    <cellStyle name="Accent1 31" xfId="162" xr:uid="{00000000-0005-0000-0000-000064030000}"/>
    <cellStyle name="Accent1 32" xfId="163" xr:uid="{00000000-0005-0000-0000-000065030000}"/>
    <cellStyle name="Accent1 33" xfId="164" xr:uid="{00000000-0005-0000-0000-000066030000}"/>
    <cellStyle name="Accent1 34" xfId="165" xr:uid="{00000000-0005-0000-0000-000067030000}"/>
    <cellStyle name="Accent1 35" xfId="166" xr:uid="{00000000-0005-0000-0000-000068030000}"/>
    <cellStyle name="Accent1 36" xfId="167" xr:uid="{00000000-0005-0000-0000-000069030000}"/>
    <cellStyle name="Accent1 37" xfId="168" xr:uid="{00000000-0005-0000-0000-00006A030000}"/>
    <cellStyle name="Accent1 38" xfId="169" xr:uid="{00000000-0005-0000-0000-00006B030000}"/>
    <cellStyle name="Accent1 39" xfId="170" xr:uid="{00000000-0005-0000-0000-00006C030000}"/>
    <cellStyle name="Accent1 4" xfId="171" xr:uid="{00000000-0005-0000-0000-00006D030000}"/>
    <cellStyle name="Accent1 4 2" xfId="22162" xr:uid="{00000000-0005-0000-0000-00006E030000}"/>
    <cellStyle name="Accent1 4 3" xfId="22193" xr:uid="{00000000-0005-0000-0000-00006F030000}"/>
    <cellStyle name="Accent1 40" xfId="172" xr:uid="{00000000-0005-0000-0000-000070030000}"/>
    <cellStyle name="Accent1 41" xfId="173" xr:uid="{00000000-0005-0000-0000-000071030000}"/>
    <cellStyle name="Accent1 42" xfId="174" xr:uid="{00000000-0005-0000-0000-000072030000}"/>
    <cellStyle name="Accent1 43" xfId="175" xr:uid="{00000000-0005-0000-0000-000073030000}"/>
    <cellStyle name="Accent1 44" xfId="176" xr:uid="{00000000-0005-0000-0000-000074030000}"/>
    <cellStyle name="Accent1 45" xfId="177" xr:uid="{00000000-0005-0000-0000-000075030000}"/>
    <cellStyle name="Accent1 46" xfId="178" xr:uid="{00000000-0005-0000-0000-000076030000}"/>
    <cellStyle name="Accent1 47" xfId="179" xr:uid="{00000000-0005-0000-0000-000077030000}"/>
    <cellStyle name="Accent1 48" xfId="180" xr:uid="{00000000-0005-0000-0000-000078030000}"/>
    <cellStyle name="Accent1 49" xfId="181" xr:uid="{00000000-0005-0000-0000-000079030000}"/>
    <cellStyle name="Accent1 5" xfId="182" xr:uid="{00000000-0005-0000-0000-00007A030000}"/>
    <cellStyle name="Accent1 50" xfId="183" xr:uid="{00000000-0005-0000-0000-00007B030000}"/>
    <cellStyle name="Accent1 51" xfId="184" xr:uid="{00000000-0005-0000-0000-00007C030000}"/>
    <cellStyle name="Accent1 51 2" xfId="1368" xr:uid="{00000000-0005-0000-0000-00007D030000}"/>
    <cellStyle name="Accent1 52" xfId="185" xr:uid="{00000000-0005-0000-0000-00007E030000}"/>
    <cellStyle name="Accent1 53" xfId="1369" xr:uid="{00000000-0005-0000-0000-00007F030000}"/>
    <cellStyle name="Accent1 54" xfId="1370" xr:uid="{00000000-0005-0000-0000-000080030000}"/>
    <cellStyle name="Accent1 55" xfId="1371" xr:uid="{00000000-0005-0000-0000-000081030000}"/>
    <cellStyle name="Accent1 6" xfId="186" xr:uid="{00000000-0005-0000-0000-000082030000}"/>
    <cellStyle name="Accent1 7" xfId="187" xr:uid="{00000000-0005-0000-0000-000083030000}"/>
    <cellStyle name="Accent1 8" xfId="188" xr:uid="{00000000-0005-0000-0000-000084030000}"/>
    <cellStyle name="Accent1 9" xfId="189" xr:uid="{00000000-0005-0000-0000-000085030000}"/>
    <cellStyle name="Accent2 - 20%" xfId="27" xr:uid="{00000000-0005-0000-0000-000086030000}"/>
    <cellStyle name="Accent2 - 40%" xfId="28" xr:uid="{00000000-0005-0000-0000-000087030000}"/>
    <cellStyle name="Accent2 - 60%" xfId="29" xr:uid="{00000000-0005-0000-0000-000088030000}"/>
    <cellStyle name="Accent2 10" xfId="190" xr:uid="{00000000-0005-0000-0000-000089030000}"/>
    <cellStyle name="Accent2 11" xfId="191" xr:uid="{00000000-0005-0000-0000-00008A030000}"/>
    <cellStyle name="Accent2 11 2" xfId="1372" xr:uid="{00000000-0005-0000-0000-00008B030000}"/>
    <cellStyle name="Accent2 11 3" xfId="1373" xr:uid="{00000000-0005-0000-0000-00008C030000}"/>
    <cellStyle name="Accent2 12" xfId="192" xr:uid="{00000000-0005-0000-0000-00008D030000}"/>
    <cellStyle name="Accent2 12 2" xfId="1374" xr:uid="{00000000-0005-0000-0000-00008E030000}"/>
    <cellStyle name="Accent2 12 3" xfId="1375" xr:uid="{00000000-0005-0000-0000-00008F030000}"/>
    <cellStyle name="Accent2 13" xfId="193" xr:uid="{00000000-0005-0000-0000-000090030000}"/>
    <cellStyle name="Accent2 13 2" xfId="1376" xr:uid="{00000000-0005-0000-0000-000091030000}"/>
    <cellStyle name="Accent2 13 3" xfId="1377" xr:uid="{00000000-0005-0000-0000-000092030000}"/>
    <cellStyle name="Accent2 14" xfId="194" xr:uid="{00000000-0005-0000-0000-000093030000}"/>
    <cellStyle name="Accent2 15" xfId="195" xr:uid="{00000000-0005-0000-0000-000094030000}"/>
    <cellStyle name="Accent2 16" xfId="196" xr:uid="{00000000-0005-0000-0000-000095030000}"/>
    <cellStyle name="Accent2 17" xfId="197" xr:uid="{00000000-0005-0000-0000-000096030000}"/>
    <cellStyle name="Accent2 18" xfId="198" xr:uid="{00000000-0005-0000-0000-000097030000}"/>
    <cellStyle name="Accent2 19" xfId="199" xr:uid="{00000000-0005-0000-0000-000098030000}"/>
    <cellStyle name="Accent2 2" xfId="200" xr:uid="{00000000-0005-0000-0000-000099030000}"/>
    <cellStyle name="Accent2 2 2" xfId="1378" xr:uid="{00000000-0005-0000-0000-00009A030000}"/>
    <cellStyle name="Accent2 2 3" xfId="1379" xr:uid="{00000000-0005-0000-0000-00009B030000}"/>
    <cellStyle name="Accent2 2 4" xfId="2374" xr:uid="{00000000-0005-0000-0000-00009C030000}"/>
    <cellStyle name="Accent2 2 5" xfId="37069" xr:uid="{00000000-0005-0000-0000-00009D030000}"/>
    <cellStyle name="Accent2 20" xfId="201" xr:uid="{00000000-0005-0000-0000-00009E030000}"/>
    <cellStyle name="Accent2 21" xfId="202" xr:uid="{00000000-0005-0000-0000-00009F030000}"/>
    <cellStyle name="Accent2 22" xfId="203" xr:uid="{00000000-0005-0000-0000-0000A0030000}"/>
    <cellStyle name="Accent2 23" xfId="204" xr:uid="{00000000-0005-0000-0000-0000A1030000}"/>
    <cellStyle name="Accent2 24" xfId="205" xr:uid="{00000000-0005-0000-0000-0000A2030000}"/>
    <cellStyle name="Accent2 25" xfId="206" xr:uid="{00000000-0005-0000-0000-0000A3030000}"/>
    <cellStyle name="Accent2 26" xfId="207" xr:uid="{00000000-0005-0000-0000-0000A4030000}"/>
    <cellStyle name="Accent2 27" xfId="208" xr:uid="{00000000-0005-0000-0000-0000A5030000}"/>
    <cellStyle name="Accent2 28" xfId="209" xr:uid="{00000000-0005-0000-0000-0000A6030000}"/>
    <cellStyle name="Accent2 29" xfId="210" xr:uid="{00000000-0005-0000-0000-0000A7030000}"/>
    <cellStyle name="Accent2 3" xfId="211" xr:uid="{00000000-0005-0000-0000-0000A8030000}"/>
    <cellStyle name="Accent2 3 2" xfId="2375" xr:uid="{00000000-0005-0000-0000-0000A9030000}"/>
    <cellStyle name="Accent2 3 2 2" xfId="22203" xr:uid="{00000000-0005-0000-0000-0000AA030000}"/>
    <cellStyle name="Accent2 3 3" xfId="22183" xr:uid="{00000000-0005-0000-0000-0000AB030000}"/>
    <cellStyle name="Accent2 30" xfId="212" xr:uid="{00000000-0005-0000-0000-0000AC030000}"/>
    <cellStyle name="Accent2 31" xfId="213" xr:uid="{00000000-0005-0000-0000-0000AD030000}"/>
    <cellStyle name="Accent2 32" xfId="214" xr:uid="{00000000-0005-0000-0000-0000AE030000}"/>
    <cellStyle name="Accent2 33" xfId="215" xr:uid="{00000000-0005-0000-0000-0000AF030000}"/>
    <cellStyle name="Accent2 34" xfId="216" xr:uid="{00000000-0005-0000-0000-0000B0030000}"/>
    <cellStyle name="Accent2 35" xfId="217" xr:uid="{00000000-0005-0000-0000-0000B1030000}"/>
    <cellStyle name="Accent2 36" xfId="218" xr:uid="{00000000-0005-0000-0000-0000B2030000}"/>
    <cellStyle name="Accent2 37" xfId="219" xr:uid="{00000000-0005-0000-0000-0000B3030000}"/>
    <cellStyle name="Accent2 38" xfId="220" xr:uid="{00000000-0005-0000-0000-0000B4030000}"/>
    <cellStyle name="Accent2 39" xfId="221" xr:uid="{00000000-0005-0000-0000-0000B5030000}"/>
    <cellStyle name="Accent2 4" xfId="222" xr:uid="{00000000-0005-0000-0000-0000B6030000}"/>
    <cellStyle name="Accent2 4 2" xfId="22178" xr:uid="{00000000-0005-0000-0000-0000B7030000}"/>
    <cellStyle name="Accent2 4 3" xfId="22231" xr:uid="{00000000-0005-0000-0000-0000B8030000}"/>
    <cellStyle name="Accent2 40" xfId="223" xr:uid="{00000000-0005-0000-0000-0000B9030000}"/>
    <cellStyle name="Accent2 41" xfId="224" xr:uid="{00000000-0005-0000-0000-0000BA030000}"/>
    <cellStyle name="Accent2 42" xfId="225" xr:uid="{00000000-0005-0000-0000-0000BB030000}"/>
    <cellStyle name="Accent2 43" xfId="226" xr:uid="{00000000-0005-0000-0000-0000BC030000}"/>
    <cellStyle name="Accent2 44" xfId="227" xr:uid="{00000000-0005-0000-0000-0000BD030000}"/>
    <cellStyle name="Accent2 45" xfId="228" xr:uid="{00000000-0005-0000-0000-0000BE030000}"/>
    <cellStyle name="Accent2 46" xfId="229" xr:uid="{00000000-0005-0000-0000-0000BF030000}"/>
    <cellStyle name="Accent2 47" xfId="230" xr:uid="{00000000-0005-0000-0000-0000C0030000}"/>
    <cellStyle name="Accent2 48" xfId="231" xr:uid="{00000000-0005-0000-0000-0000C1030000}"/>
    <cellStyle name="Accent2 49" xfId="232" xr:uid="{00000000-0005-0000-0000-0000C2030000}"/>
    <cellStyle name="Accent2 5" xfId="233" xr:uid="{00000000-0005-0000-0000-0000C3030000}"/>
    <cellStyle name="Accent2 50" xfId="234" xr:uid="{00000000-0005-0000-0000-0000C4030000}"/>
    <cellStyle name="Accent2 51" xfId="235" xr:uid="{00000000-0005-0000-0000-0000C5030000}"/>
    <cellStyle name="Accent2 51 2" xfId="1380" xr:uid="{00000000-0005-0000-0000-0000C6030000}"/>
    <cellStyle name="Accent2 52" xfId="236" xr:uid="{00000000-0005-0000-0000-0000C7030000}"/>
    <cellStyle name="Accent2 53" xfId="1381" xr:uid="{00000000-0005-0000-0000-0000C8030000}"/>
    <cellStyle name="Accent2 54" xfId="1382" xr:uid="{00000000-0005-0000-0000-0000C9030000}"/>
    <cellStyle name="Accent2 55" xfId="1383" xr:uid="{00000000-0005-0000-0000-0000CA030000}"/>
    <cellStyle name="Accent2 6" xfId="237" xr:uid="{00000000-0005-0000-0000-0000CB030000}"/>
    <cellStyle name="Accent2 7" xfId="238" xr:uid="{00000000-0005-0000-0000-0000CC030000}"/>
    <cellStyle name="Accent2 8" xfId="239" xr:uid="{00000000-0005-0000-0000-0000CD030000}"/>
    <cellStyle name="Accent2 9" xfId="240" xr:uid="{00000000-0005-0000-0000-0000CE030000}"/>
    <cellStyle name="Accent3 - 20%" xfId="30" xr:uid="{00000000-0005-0000-0000-0000CF030000}"/>
    <cellStyle name="Accent3 - 40%" xfId="31" xr:uid="{00000000-0005-0000-0000-0000D0030000}"/>
    <cellStyle name="Accent3 - 60%" xfId="32" xr:uid="{00000000-0005-0000-0000-0000D1030000}"/>
    <cellStyle name="Accent3 10" xfId="241" xr:uid="{00000000-0005-0000-0000-0000D2030000}"/>
    <cellStyle name="Accent3 11" xfId="242" xr:uid="{00000000-0005-0000-0000-0000D3030000}"/>
    <cellStyle name="Accent3 11 2" xfId="1384" xr:uid="{00000000-0005-0000-0000-0000D4030000}"/>
    <cellStyle name="Accent3 11 3" xfId="1385" xr:uid="{00000000-0005-0000-0000-0000D5030000}"/>
    <cellStyle name="Accent3 12" xfId="243" xr:uid="{00000000-0005-0000-0000-0000D6030000}"/>
    <cellStyle name="Accent3 12 2" xfId="1386" xr:uid="{00000000-0005-0000-0000-0000D7030000}"/>
    <cellStyle name="Accent3 12 3" xfId="1387" xr:uid="{00000000-0005-0000-0000-0000D8030000}"/>
    <cellStyle name="Accent3 13" xfId="244" xr:uid="{00000000-0005-0000-0000-0000D9030000}"/>
    <cellStyle name="Accent3 13 2" xfId="1388" xr:uid="{00000000-0005-0000-0000-0000DA030000}"/>
    <cellStyle name="Accent3 13 3" xfId="1389" xr:uid="{00000000-0005-0000-0000-0000DB030000}"/>
    <cellStyle name="Accent3 14" xfId="245" xr:uid="{00000000-0005-0000-0000-0000DC030000}"/>
    <cellStyle name="Accent3 15" xfId="246" xr:uid="{00000000-0005-0000-0000-0000DD030000}"/>
    <cellStyle name="Accent3 16" xfId="247" xr:uid="{00000000-0005-0000-0000-0000DE030000}"/>
    <cellStyle name="Accent3 17" xfId="248" xr:uid="{00000000-0005-0000-0000-0000DF030000}"/>
    <cellStyle name="Accent3 18" xfId="249" xr:uid="{00000000-0005-0000-0000-0000E0030000}"/>
    <cellStyle name="Accent3 19" xfId="250" xr:uid="{00000000-0005-0000-0000-0000E1030000}"/>
    <cellStyle name="Accent3 2" xfId="251" xr:uid="{00000000-0005-0000-0000-0000E2030000}"/>
    <cellStyle name="Accent3 2 2" xfId="1390" xr:uid="{00000000-0005-0000-0000-0000E3030000}"/>
    <cellStyle name="Accent3 2 3" xfId="1391" xr:uid="{00000000-0005-0000-0000-0000E4030000}"/>
    <cellStyle name="Accent3 2 4" xfId="2376" xr:uid="{00000000-0005-0000-0000-0000E5030000}"/>
    <cellStyle name="Accent3 2 5" xfId="37070" xr:uid="{00000000-0005-0000-0000-0000E6030000}"/>
    <cellStyle name="Accent3 20" xfId="252" xr:uid="{00000000-0005-0000-0000-0000E7030000}"/>
    <cellStyle name="Accent3 21" xfId="253" xr:uid="{00000000-0005-0000-0000-0000E8030000}"/>
    <cellStyle name="Accent3 22" xfId="254" xr:uid="{00000000-0005-0000-0000-0000E9030000}"/>
    <cellStyle name="Accent3 23" xfId="255" xr:uid="{00000000-0005-0000-0000-0000EA030000}"/>
    <cellStyle name="Accent3 24" xfId="256" xr:uid="{00000000-0005-0000-0000-0000EB030000}"/>
    <cellStyle name="Accent3 25" xfId="257" xr:uid="{00000000-0005-0000-0000-0000EC030000}"/>
    <cellStyle name="Accent3 26" xfId="258" xr:uid="{00000000-0005-0000-0000-0000ED030000}"/>
    <cellStyle name="Accent3 27" xfId="259" xr:uid="{00000000-0005-0000-0000-0000EE030000}"/>
    <cellStyle name="Accent3 28" xfId="260" xr:uid="{00000000-0005-0000-0000-0000EF030000}"/>
    <cellStyle name="Accent3 29" xfId="261" xr:uid="{00000000-0005-0000-0000-0000F0030000}"/>
    <cellStyle name="Accent3 3" xfId="262" xr:uid="{00000000-0005-0000-0000-0000F1030000}"/>
    <cellStyle name="Accent3 3 2" xfId="2377" xr:uid="{00000000-0005-0000-0000-0000F2030000}"/>
    <cellStyle name="Accent3 3 2 2" xfId="22158" xr:uid="{00000000-0005-0000-0000-0000F3030000}"/>
    <cellStyle name="Accent3 3 3" xfId="22155" xr:uid="{00000000-0005-0000-0000-0000F4030000}"/>
    <cellStyle name="Accent3 30" xfId="263" xr:uid="{00000000-0005-0000-0000-0000F5030000}"/>
    <cellStyle name="Accent3 31" xfId="264" xr:uid="{00000000-0005-0000-0000-0000F6030000}"/>
    <cellStyle name="Accent3 32" xfId="265" xr:uid="{00000000-0005-0000-0000-0000F7030000}"/>
    <cellStyle name="Accent3 33" xfId="266" xr:uid="{00000000-0005-0000-0000-0000F8030000}"/>
    <cellStyle name="Accent3 34" xfId="267" xr:uid="{00000000-0005-0000-0000-0000F9030000}"/>
    <cellStyle name="Accent3 35" xfId="268" xr:uid="{00000000-0005-0000-0000-0000FA030000}"/>
    <cellStyle name="Accent3 36" xfId="269" xr:uid="{00000000-0005-0000-0000-0000FB030000}"/>
    <cellStyle name="Accent3 37" xfId="270" xr:uid="{00000000-0005-0000-0000-0000FC030000}"/>
    <cellStyle name="Accent3 38" xfId="271" xr:uid="{00000000-0005-0000-0000-0000FD030000}"/>
    <cellStyle name="Accent3 39" xfId="272" xr:uid="{00000000-0005-0000-0000-0000FE030000}"/>
    <cellStyle name="Accent3 4" xfId="273" xr:uid="{00000000-0005-0000-0000-0000FF030000}"/>
    <cellStyle name="Accent3 4 2" xfId="22211" xr:uid="{00000000-0005-0000-0000-000000040000}"/>
    <cellStyle name="Accent3 4 3" xfId="22237" xr:uid="{00000000-0005-0000-0000-000001040000}"/>
    <cellStyle name="Accent3 40" xfId="274" xr:uid="{00000000-0005-0000-0000-000002040000}"/>
    <cellStyle name="Accent3 41" xfId="275" xr:uid="{00000000-0005-0000-0000-000003040000}"/>
    <cellStyle name="Accent3 42" xfId="276" xr:uid="{00000000-0005-0000-0000-000004040000}"/>
    <cellStyle name="Accent3 43" xfId="277" xr:uid="{00000000-0005-0000-0000-000005040000}"/>
    <cellStyle name="Accent3 44" xfId="278" xr:uid="{00000000-0005-0000-0000-000006040000}"/>
    <cellStyle name="Accent3 45" xfId="279" xr:uid="{00000000-0005-0000-0000-000007040000}"/>
    <cellStyle name="Accent3 46" xfId="280" xr:uid="{00000000-0005-0000-0000-000008040000}"/>
    <cellStyle name="Accent3 47" xfId="281" xr:uid="{00000000-0005-0000-0000-000009040000}"/>
    <cellStyle name="Accent3 48" xfId="282" xr:uid="{00000000-0005-0000-0000-00000A040000}"/>
    <cellStyle name="Accent3 49" xfId="283" xr:uid="{00000000-0005-0000-0000-00000B040000}"/>
    <cellStyle name="Accent3 5" xfId="284" xr:uid="{00000000-0005-0000-0000-00000C040000}"/>
    <cellStyle name="Accent3 50" xfId="285" xr:uid="{00000000-0005-0000-0000-00000D040000}"/>
    <cellStyle name="Accent3 51" xfId="286" xr:uid="{00000000-0005-0000-0000-00000E040000}"/>
    <cellStyle name="Accent3 51 2" xfId="1392" xr:uid="{00000000-0005-0000-0000-00000F040000}"/>
    <cellStyle name="Accent3 52" xfId="287" xr:uid="{00000000-0005-0000-0000-000010040000}"/>
    <cellStyle name="Accent3 53" xfId="1393" xr:uid="{00000000-0005-0000-0000-000011040000}"/>
    <cellStyle name="Accent3 54" xfId="1394" xr:uid="{00000000-0005-0000-0000-000012040000}"/>
    <cellStyle name="Accent3 55" xfId="1395" xr:uid="{00000000-0005-0000-0000-000013040000}"/>
    <cellStyle name="Accent3 6" xfId="288" xr:uid="{00000000-0005-0000-0000-000014040000}"/>
    <cellStyle name="Accent3 7" xfId="289" xr:uid="{00000000-0005-0000-0000-000015040000}"/>
    <cellStyle name="Accent3 8" xfId="290" xr:uid="{00000000-0005-0000-0000-000016040000}"/>
    <cellStyle name="Accent3 9" xfId="291" xr:uid="{00000000-0005-0000-0000-000017040000}"/>
    <cellStyle name="Accent4 - 20%" xfId="33" xr:uid="{00000000-0005-0000-0000-000018040000}"/>
    <cellStyle name="Accent4 - 40%" xfId="34" xr:uid="{00000000-0005-0000-0000-000019040000}"/>
    <cellStyle name="Accent4 - 60%" xfId="35" xr:uid="{00000000-0005-0000-0000-00001A040000}"/>
    <cellStyle name="Accent4 10" xfId="292" xr:uid="{00000000-0005-0000-0000-00001B040000}"/>
    <cellStyle name="Accent4 11" xfId="293" xr:uid="{00000000-0005-0000-0000-00001C040000}"/>
    <cellStyle name="Accent4 11 2" xfId="1396" xr:uid="{00000000-0005-0000-0000-00001D040000}"/>
    <cellStyle name="Accent4 11 3" xfId="1397" xr:uid="{00000000-0005-0000-0000-00001E040000}"/>
    <cellStyle name="Accent4 12" xfId="294" xr:uid="{00000000-0005-0000-0000-00001F040000}"/>
    <cellStyle name="Accent4 12 2" xfId="1398" xr:uid="{00000000-0005-0000-0000-000020040000}"/>
    <cellStyle name="Accent4 12 3" xfId="1399" xr:uid="{00000000-0005-0000-0000-000021040000}"/>
    <cellStyle name="Accent4 13" xfId="295" xr:uid="{00000000-0005-0000-0000-000022040000}"/>
    <cellStyle name="Accent4 13 2" xfId="1400" xr:uid="{00000000-0005-0000-0000-000023040000}"/>
    <cellStyle name="Accent4 13 3" xfId="1401" xr:uid="{00000000-0005-0000-0000-000024040000}"/>
    <cellStyle name="Accent4 14" xfId="296" xr:uid="{00000000-0005-0000-0000-000025040000}"/>
    <cellStyle name="Accent4 15" xfId="297" xr:uid="{00000000-0005-0000-0000-000026040000}"/>
    <cellStyle name="Accent4 16" xfId="298" xr:uid="{00000000-0005-0000-0000-000027040000}"/>
    <cellStyle name="Accent4 17" xfId="299" xr:uid="{00000000-0005-0000-0000-000028040000}"/>
    <cellStyle name="Accent4 18" xfId="300" xr:uid="{00000000-0005-0000-0000-000029040000}"/>
    <cellStyle name="Accent4 19" xfId="301" xr:uid="{00000000-0005-0000-0000-00002A040000}"/>
    <cellStyle name="Accent4 2" xfId="302" xr:uid="{00000000-0005-0000-0000-00002B040000}"/>
    <cellStyle name="Accent4 2 2" xfId="1402" xr:uid="{00000000-0005-0000-0000-00002C040000}"/>
    <cellStyle name="Accent4 2 3" xfId="1403" xr:uid="{00000000-0005-0000-0000-00002D040000}"/>
    <cellStyle name="Accent4 2 4" xfId="2378" xr:uid="{00000000-0005-0000-0000-00002E040000}"/>
    <cellStyle name="Accent4 2 5" xfId="37071" xr:uid="{00000000-0005-0000-0000-00002F040000}"/>
    <cellStyle name="Accent4 20" xfId="303" xr:uid="{00000000-0005-0000-0000-000030040000}"/>
    <cellStyle name="Accent4 21" xfId="304" xr:uid="{00000000-0005-0000-0000-000031040000}"/>
    <cellStyle name="Accent4 22" xfId="305" xr:uid="{00000000-0005-0000-0000-000032040000}"/>
    <cellStyle name="Accent4 23" xfId="306" xr:uid="{00000000-0005-0000-0000-000033040000}"/>
    <cellStyle name="Accent4 24" xfId="307" xr:uid="{00000000-0005-0000-0000-000034040000}"/>
    <cellStyle name="Accent4 25" xfId="308" xr:uid="{00000000-0005-0000-0000-000035040000}"/>
    <cellStyle name="Accent4 26" xfId="309" xr:uid="{00000000-0005-0000-0000-000036040000}"/>
    <cellStyle name="Accent4 27" xfId="310" xr:uid="{00000000-0005-0000-0000-000037040000}"/>
    <cellStyle name="Accent4 28" xfId="311" xr:uid="{00000000-0005-0000-0000-000038040000}"/>
    <cellStyle name="Accent4 29" xfId="312" xr:uid="{00000000-0005-0000-0000-000039040000}"/>
    <cellStyle name="Accent4 3" xfId="313" xr:uid="{00000000-0005-0000-0000-00003A040000}"/>
    <cellStyle name="Accent4 3 2" xfId="2379" xr:uid="{00000000-0005-0000-0000-00003B040000}"/>
    <cellStyle name="Accent4 3 2 2" xfId="22160" xr:uid="{00000000-0005-0000-0000-00003C040000}"/>
    <cellStyle name="Accent4 3 3" xfId="22220" xr:uid="{00000000-0005-0000-0000-00003D040000}"/>
    <cellStyle name="Accent4 30" xfId="314" xr:uid="{00000000-0005-0000-0000-00003E040000}"/>
    <cellStyle name="Accent4 31" xfId="315" xr:uid="{00000000-0005-0000-0000-00003F040000}"/>
    <cellStyle name="Accent4 32" xfId="316" xr:uid="{00000000-0005-0000-0000-000040040000}"/>
    <cellStyle name="Accent4 33" xfId="317" xr:uid="{00000000-0005-0000-0000-000041040000}"/>
    <cellStyle name="Accent4 34" xfId="318" xr:uid="{00000000-0005-0000-0000-000042040000}"/>
    <cellStyle name="Accent4 35" xfId="319" xr:uid="{00000000-0005-0000-0000-000043040000}"/>
    <cellStyle name="Accent4 36" xfId="320" xr:uid="{00000000-0005-0000-0000-000044040000}"/>
    <cellStyle name="Accent4 37" xfId="321" xr:uid="{00000000-0005-0000-0000-000045040000}"/>
    <cellStyle name="Accent4 38" xfId="322" xr:uid="{00000000-0005-0000-0000-000046040000}"/>
    <cellStyle name="Accent4 39" xfId="323" xr:uid="{00000000-0005-0000-0000-000047040000}"/>
    <cellStyle name="Accent4 4" xfId="324" xr:uid="{00000000-0005-0000-0000-000048040000}"/>
    <cellStyle name="Accent4 4 2" xfId="22244" xr:uid="{00000000-0005-0000-0000-000049040000}"/>
    <cellStyle name="Accent4 4 3" xfId="22135" xr:uid="{00000000-0005-0000-0000-00004A040000}"/>
    <cellStyle name="Accent4 40" xfId="325" xr:uid="{00000000-0005-0000-0000-00004B040000}"/>
    <cellStyle name="Accent4 41" xfId="326" xr:uid="{00000000-0005-0000-0000-00004C040000}"/>
    <cellStyle name="Accent4 42" xfId="327" xr:uid="{00000000-0005-0000-0000-00004D040000}"/>
    <cellStyle name="Accent4 43" xfId="328" xr:uid="{00000000-0005-0000-0000-00004E040000}"/>
    <cellStyle name="Accent4 44" xfId="329" xr:uid="{00000000-0005-0000-0000-00004F040000}"/>
    <cellStyle name="Accent4 45" xfId="330" xr:uid="{00000000-0005-0000-0000-000050040000}"/>
    <cellStyle name="Accent4 46" xfId="331" xr:uid="{00000000-0005-0000-0000-000051040000}"/>
    <cellStyle name="Accent4 47" xfId="332" xr:uid="{00000000-0005-0000-0000-000052040000}"/>
    <cellStyle name="Accent4 48" xfId="333" xr:uid="{00000000-0005-0000-0000-000053040000}"/>
    <cellStyle name="Accent4 49" xfId="334" xr:uid="{00000000-0005-0000-0000-000054040000}"/>
    <cellStyle name="Accent4 5" xfId="335" xr:uid="{00000000-0005-0000-0000-000055040000}"/>
    <cellStyle name="Accent4 50" xfId="336" xr:uid="{00000000-0005-0000-0000-000056040000}"/>
    <cellStyle name="Accent4 51" xfId="337" xr:uid="{00000000-0005-0000-0000-000057040000}"/>
    <cellStyle name="Accent4 51 2" xfId="1404" xr:uid="{00000000-0005-0000-0000-000058040000}"/>
    <cellStyle name="Accent4 52" xfId="338" xr:uid="{00000000-0005-0000-0000-000059040000}"/>
    <cellStyle name="Accent4 53" xfId="1405" xr:uid="{00000000-0005-0000-0000-00005A040000}"/>
    <cellStyle name="Accent4 54" xfId="1406" xr:uid="{00000000-0005-0000-0000-00005B040000}"/>
    <cellStyle name="Accent4 55" xfId="1407" xr:uid="{00000000-0005-0000-0000-00005C040000}"/>
    <cellStyle name="Accent4 6" xfId="339" xr:uid="{00000000-0005-0000-0000-00005D040000}"/>
    <cellStyle name="Accent4 7" xfId="340" xr:uid="{00000000-0005-0000-0000-00005E040000}"/>
    <cellStyle name="Accent4 8" xfId="341" xr:uid="{00000000-0005-0000-0000-00005F040000}"/>
    <cellStyle name="Accent4 9" xfId="342" xr:uid="{00000000-0005-0000-0000-000060040000}"/>
    <cellStyle name="Accent5 - 20%" xfId="36" xr:uid="{00000000-0005-0000-0000-000061040000}"/>
    <cellStyle name="Accent5 - 40%" xfId="37" xr:uid="{00000000-0005-0000-0000-000062040000}"/>
    <cellStyle name="Accent5 - 60%" xfId="38" xr:uid="{00000000-0005-0000-0000-000063040000}"/>
    <cellStyle name="Accent5 10" xfId="343" xr:uid="{00000000-0005-0000-0000-000064040000}"/>
    <cellStyle name="Accent5 11" xfId="344" xr:uid="{00000000-0005-0000-0000-000065040000}"/>
    <cellStyle name="Accent5 11 2" xfId="1408" xr:uid="{00000000-0005-0000-0000-000066040000}"/>
    <cellStyle name="Accent5 11 3" xfId="1409" xr:uid="{00000000-0005-0000-0000-000067040000}"/>
    <cellStyle name="Accent5 12" xfId="345" xr:uid="{00000000-0005-0000-0000-000068040000}"/>
    <cellStyle name="Accent5 12 2" xfId="1410" xr:uid="{00000000-0005-0000-0000-000069040000}"/>
    <cellStyle name="Accent5 12 3" xfId="1411" xr:uid="{00000000-0005-0000-0000-00006A040000}"/>
    <cellStyle name="Accent5 13" xfId="346" xr:uid="{00000000-0005-0000-0000-00006B040000}"/>
    <cellStyle name="Accent5 13 2" xfId="1412" xr:uid="{00000000-0005-0000-0000-00006C040000}"/>
    <cellStyle name="Accent5 13 3" xfId="1413" xr:uid="{00000000-0005-0000-0000-00006D040000}"/>
    <cellStyle name="Accent5 14" xfId="347" xr:uid="{00000000-0005-0000-0000-00006E040000}"/>
    <cellStyle name="Accent5 15" xfId="348" xr:uid="{00000000-0005-0000-0000-00006F040000}"/>
    <cellStyle name="Accent5 16" xfId="349" xr:uid="{00000000-0005-0000-0000-000070040000}"/>
    <cellStyle name="Accent5 17" xfId="350" xr:uid="{00000000-0005-0000-0000-000071040000}"/>
    <cellStyle name="Accent5 18" xfId="351" xr:uid="{00000000-0005-0000-0000-000072040000}"/>
    <cellStyle name="Accent5 19" xfId="352" xr:uid="{00000000-0005-0000-0000-000073040000}"/>
    <cellStyle name="Accent5 2" xfId="353" xr:uid="{00000000-0005-0000-0000-000074040000}"/>
    <cellStyle name="Accent5 2 2" xfId="1414" xr:uid="{00000000-0005-0000-0000-000075040000}"/>
    <cellStyle name="Accent5 2 3" xfId="1415" xr:uid="{00000000-0005-0000-0000-000076040000}"/>
    <cellStyle name="Accent5 2 4" xfId="2380" xr:uid="{00000000-0005-0000-0000-000077040000}"/>
    <cellStyle name="Accent5 2 5" xfId="37076" xr:uid="{00000000-0005-0000-0000-000078040000}"/>
    <cellStyle name="Accent5 20" xfId="354" xr:uid="{00000000-0005-0000-0000-000079040000}"/>
    <cellStyle name="Accent5 21" xfId="355" xr:uid="{00000000-0005-0000-0000-00007A040000}"/>
    <cellStyle name="Accent5 22" xfId="356" xr:uid="{00000000-0005-0000-0000-00007B040000}"/>
    <cellStyle name="Accent5 23" xfId="357" xr:uid="{00000000-0005-0000-0000-00007C040000}"/>
    <cellStyle name="Accent5 24" xfId="358" xr:uid="{00000000-0005-0000-0000-00007D040000}"/>
    <cellStyle name="Accent5 25" xfId="359" xr:uid="{00000000-0005-0000-0000-00007E040000}"/>
    <cellStyle name="Accent5 26" xfId="360" xr:uid="{00000000-0005-0000-0000-00007F040000}"/>
    <cellStyle name="Accent5 27" xfId="361" xr:uid="{00000000-0005-0000-0000-000080040000}"/>
    <cellStyle name="Accent5 28" xfId="362" xr:uid="{00000000-0005-0000-0000-000081040000}"/>
    <cellStyle name="Accent5 29" xfId="363" xr:uid="{00000000-0005-0000-0000-000082040000}"/>
    <cellStyle name="Accent5 3" xfId="364" xr:uid="{00000000-0005-0000-0000-000083040000}"/>
    <cellStyle name="Accent5 3 2" xfId="2381" xr:uid="{00000000-0005-0000-0000-000084040000}"/>
    <cellStyle name="Accent5 3 2 2" xfId="6404" xr:uid="{00000000-0005-0000-0000-000085040000}"/>
    <cellStyle name="Accent5 3 3" xfId="22255" xr:uid="{00000000-0005-0000-0000-000086040000}"/>
    <cellStyle name="Accent5 30" xfId="365" xr:uid="{00000000-0005-0000-0000-000087040000}"/>
    <cellStyle name="Accent5 31" xfId="366" xr:uid="{00000000-0005-0000-0000-000088040000}"/>
    <cellStyle name="Accent5 32" xfId="367" xr:uid="{00000000-0005-0000-0000-000089040000}"/>
    <cellStyle name="Accent5 33" xfId="368" xr:uid="{00000000-0005-0000-0000-00008A040000}"/>
    <cellStyle name="Accent5 34" xfId="369" xr:uid="{00000000-0005-0000-0000-00008B040000}"/>
    <cellStyle name="Accent5 35" xfId="370" xr:uid="{00000000-0005-0000-0000-00008C040000}"/>
    <cellStyle name="Accent5 36" xfId="371" xr:uid="{00000000-0005-0000-0000-00008D040000}"/>
    <cellStyle name="Accent5 37" xfId="372" xr:uid="{00000000-0005-0000-0000-00008E040000}"/>
    <cellStyle name="Accent5 38" xfId="373" xr:uid="{00000000-0005-0000-0000-00008F040000}"/>
    <cellStyle name="Accent5 39" xfId="374" xr:uid="{00000000-0005-0000-0000-000090040000}"/>
    <cellStyle name="Accent5 4" xfId="375" xr:uid="{00000000-0005-0000-0000-000091040000}"/>
    <cellStyle name="Accent5 4 2" xfId="22204" xr:uid="{00000000-0005-0000-0000-000092040000}"/>
    <cellStyle name="Accent5 4 3" xfId="22209" xr:uid="{00000000-0005-0000-0000-000093040000}"/>
    <cellStyle name="Accent5 40" xfId="376" xr:uid="{00000000-0005-0000-0000-000094040000}"/>
    <cellStyle name="Accent5 41" xfId="377" xr:uid="{00000000-0005-0000-0000-000095040000}"/>
    <cellStyle name="Accent5 42" xfId="378" xr:uid="{00000000-0005-0000-0000-000096040000}"/>
    <cellStyle name="Accent5 43" xfId="379" xr:uid="{00000000-0005-0000-0000-000097040000}"/>
    <cellStyle name="Accent5 44" xfId="380" xr:uid="{00000000-0005-0000-0000-000098040000}"/>
    <cellStyle name="Accent5 45" xfId="381" xr:uid="{00000000-0005-0000-0000-000099040000}"/>
    <cellStyle name="Accent5 46" xfId="382" xr:uid="{00000000-0005-0000-0000-00009A040000}"/>
    <cellStyle name="Accent5 47" xfId="383" xr:uid="{00000000-0005-0000-0000-00009B040000}"/>
    <cellStyle name="Accent5 48" xfId="384" xr:uid="{00000000-0005-0000-0000-00009C040000}"/>
    <cellStyle name="Accent5 49" xfId="385" xr:uid="{00000000-0005-0000-0000-00009D040000}"/>
    <cellStyle name="Accent5 5" xfId="386" xr:uid="{00000000-0005-0000-0000-00009E040000}"/>
    <cellStyle name="Accent5 50" xfId="387" xr:uid="{00000000-0005-0000-0000-00009F040000}"/>
    <cellStyle name="Accent5 51" xfId="388" xr:uid="{00000000-0005-0000-0000-0000A0040000}"/>
    <cellStyle name="Accent5 51 2" xfId="1416" xr:uid="{00000000-0005-0000-0000-0000A1040000}"/>
    <cellStyle name="Accent5 52" xfId="389" xr:uid="{00000000-0005-0000-0000-0000A2040000}"/>
    <cellStyle name="Accent5 53" xfId="1417" xr:uid="{00000000-0005-0000-0000-0000A3040000}"/>
    <cellStyle name="Accent5 54" xfId="1418" xr:uid="{00000000-0005-0000-0000-0000A4040000}"/>
    <cellStyle name="Accent5 55" xfId="1419" xr:uid="{00000000-0005-0000-0000-0000A5040000}"/>
    <cellStyle name="Accent5 6" xfId="390" xr:uid="{00000000-0005-0000-0000-0000A6040000}"/>
    <cellStyle name="Accent5 7" xfId="391" xr:uid="{00000000-0005-0000-0000-0000A7040000}"/>
    <cellStyle name="Accent5 8" xfId="392" xr:uid="{00000000-0005-0000-0000-0000A8040000}"/>
    <cellStyle name="Accent5 9" xfId="393" xr:uid="{00000000-0005-0000-0000-0000A9040000}"/>
    <cellStyle name="Accent6 - 20%" xfId="39" xr:uid="{00000000-0005-0000-0000-0000AA040000}"/>
    <cellStyle name="Accent6 - 40%" xfId="40" xr:uid="{00000000-0005-0000-0000-0000AB040000}"/>
    <cellStyle name="Accent6 - 60%" xfId="41" xr:uid="{00000000-0005-0000-0000-0000AC040000}"/>
    <cellStyle name="Accent6 10" xfId="394" xr:uid="{00000000-0005-0000-0000-0000AD040000}"/>
    <cellStyle name="Accent6 11" xfId="395" xr:uid="{00000000-0005-0000-0000-0000AE040000}"/>
    <cellStyle name="Accent6 11 2" xfId="1420" xr:uid="{00000000-0005-0000-0000-0000AF040000}"/>
    <cellStyle name="Accent6 11 3" xfId="1421" xr:uid="{00000000-0005-0000-0000-0000B0040000}"/>
    <cellStyle name="Accent6 12" xfId="396" xr:uid="{00000000-0005-0000-0000-0000B1040000}"/>
    <cellStyle name="Accent6 12 2" xfId="1422" xr:uid="{00000000-0005-0000-0000-0000B2040000}"/>
    <cellStyle name="Accent6 12 3" xfId="1423" xr:uid="{00000000-0005-0000-0000-0000B3040000}"/>
    <cellStyle name="Accent6 13" xfId="397" xr:uid="{00000000-0005-0000-0000-0000B4040000}"/>
    <cellStyle name="Accent6 13 2" xfId="1424" xr:uid="{00000000-0005-0000-0000-0000B5040000}"/>
    <cellStyle name="Accent6 13 3" xfId="1425" xr:uid="{00000000-0005-0000-0000-0000B6040000}"/>
    <cellStyle name="Accent6 14" xfId="398" xr:uid="{00000000-0005-0000-0000-0000B7040000}"/>
    <cellStyle name="Accent6 15" xfId="399" xr:uid="{00000000-0005-0000-0000-0000B8040000}"/>
    <cellStyle name="Accent6 16" xfId="400" xr:uid="{00000000-0005-0000-0000-0000B9040000}"/>
    <cellStyle name="Accent6 17" xfId="401" xr:uid="{00000000-0005-0000-0000-0000BA040000}"/>
    <cellStyle name="Accent6 18" xfId="402" xr:uid="{00000000-0005-0000-0000-0000BB040000}"/>
    <cellStyle name="Accent6 19" xfId="403" xr:uid="{00000000-0005-0000-0000-0000BC040000}"/>
    <cellStyle name="Accent6 2" xfId="404" xr:uid="{00000000-0005-0000-0000-0000BD040000}"/>
    <cellStyle name="Accent6 2 2" xfId="1426" xr:uid="{00000000-0005-0000-0000-0000BE040000}"/>
    <cellStyle name="Accent6 2 3" xfId="1427" xr:uid="{00000000-0005-0000-0000-0000BF040000}"/>
    <cellStyle name="Accent6 2 4" xfId="2382" xr:uid="{00000000-0005-0000-0000-0000C0040000}"/>
    <cellStyle name="Accent6 2 5" xfId="37099" xr:uid="{00000000-0005-0000-0000-0000C1040000}"/>
    <cellStyle name="Accent6 20" xfId="405" xr:uid="{00000000-0005-0000-0000-0000C2040000}"/>
    <cellStyle name="Accent6 21" xfId="406" xr:uid="{00000000-0005-0000-0000-0000C3040000}"/>
    <cellStyle name="Accent6 22" xfId="407" xr:uid="{00000000-0005-0000-0000-0000C4040000}"/>
    <cellStyle name="Accent6 23" xfId="408" xr:uid="{00000000-0005-0000-0000-0000C5040000}"/>
    <cellStyle name="Accent6 24" xfId="409" xr:uid="{00000000-0005-0000-0000-0000C6040000}"/>
    <cellStyle name="Accent6 25" xfId="410" xr:uid="{00000000-0005-0000-0000-0000C7040000}"/>
    <cellStyle name="Accent6 26" xfId="411" xr:uid="{00000000-0005-0000-0000-0000C8040000}"/>
    <cellStyle name="Accent6 27" xfId="412" xr:uid="{00000000-0005-0000-0000-0000C9040000}"/>
    <cellStyle name="Accent6 28" xfId="413" xr:uid="{00000000-0005-0000-0000-0000CA040000}"/>
    <cellStyle name="Accent6 29" xfId="414" xr:uid="{00000000-0005-0000-0000-0000CB040000}"/>
    <cellStyle name="Accent6 3" xfId="415" xr:uid="{00000000-0005-0000-0000-0000CC040000}"/>
    <cellStyle name="Accent6 3 2" xfId="2383" xr:uid="{00000000-0005-0000-0000-0000CD040000}"/>
    <cellStyle name="Accent6 3 2 2" xfId="22134" xr:uid="{00000000-0005-0000-0000-0000CE040000}"/>
    <cellStyle name="Accent6 3 3" xfId="22129" xr:uid="{00000000-0005-0000-0000-0000CF040000}"/>
    <cellStyle name="Accent6 30" xfId="416" xr:uid="{00000000-0005-0000-0000-0000D0040000}"/>
    <cellStyle name="Accent6 31" xfId="417" xr:uid="{00000000-0005-0000-0000-0000D1040000}"/>
    <cellStyle name="Accent6 32" xfId="418" xr:uid="{00000000-0005-0000-0000-0000D2040000}"/>
    <cellStyle name="Accent6 33" xfId="419" xr:uid="{00000000-0005-0000-0000-0000D3040000}"/>
    <cellStyle name="Accent6 34" xfId="420" xr:uid="{00000000-0005-0000-0000-0000D4040000}"/>
    <cellStyle name="Accent6 35" xfId="421" xr:uid="{00000000-0005-0000-0000-0000D5040000}"/>
    <cellStyle name="Accent6 36" xfId="422" xr:uid="{00000000-0005-0000-0000-0000D6040000}"/>
    <cellStyle name="Accent6 37" xfId="423" xr:uid="{00000000-0005-0000-0000-0000D7040000}"/>
    <cellStyle name="Accent6 38" xfId="424" xr:uid="{00000000-0005-0000-0000-0000D8040000}"/>
    <cellStyle name="Accent6 39" xfId="425" xr:uid="{00000000-0005-0000-0000-0000D9040000}"/>
    <cellStyle name="Accent6 4" xfId="426" xr:uid="{00000000-0005-0000-0000-0000DA040000}"/>
    <cellStyle name="Accent6 4 2" xfId="6071" xr:uid="{00000000-0005-0000-0000-0000DB040000}"/>
    <cellStyle name="Accent6 4 3" xfId="22230" xr:uid="{00000000-0005-0000-0000-0000DC040000}"/>
    <cellStyle name="Accent6 40" xfId="427" xr:uid="{00000000-0005-0000-0000-0000DD040000}"/>
    <cellStyle name="Accent6 41" xfId="428" xr:uid="{00000000-0005-0000-0000-0000DE040000}"/>
    <cellStyle name="Accent6 42" xfId="429" xr:uid="{00000000-0005-0000-0000-0000DF040000}"/>
    <cellStyle name="Accent6 43" xfId="430" xr:uid="{00000000-0005-0000-0000-0000E0040000}"/>
    <cellStyle name="Accent6 44" xfId="431" xr:uid="{00000000-0005-0000-0000-0000E1040000}"/>
    <cellStyle name="Accent6 45" xfId="432" xr:uid="{00000000-0005-0000-0000-0000E2040000}"/>
    <cellStyle name="Accent6 46" xfId="433" xr:uid="{00000000-0005-0000-0000-0000E3040000}"/>
    <cellStyle name="Accent6 47" xfId="434" xr:uid="{00000000-0005-0000-0000-0000E4040000}"/>
    <cellStyle name="Accent6 48" xfId="435" xr:uid="{00000000-0005-0000-0000-0000E5040000}"/>
    <cellStyle name="Accent6 49" xfId="436" xr:uid="{00000000-0005-0000-0000-0000E6040000}"/>
    <cellStyle name="Accent6 5" xfId="437" xr:uid="{00000000-0005-0000-0000-0000E7040000}"/>
    <cellStyle name="Accent6 50" xfId="438" xr:uid="{00000000-0005-0000-0000-0000E8040000}"/>
    <cellStyle name="Accent6 51" xfId="439" xr:uid="{00000000-0005-0000-0000-0000E9040000}"/>
    <cellStyle name="Accent6 51 2" xfId="1428" xr:uid="{00000000-0005-0000-0000-0000EA040000}"/>
    <cellStyle name="Accent6 52" xfId="440" xr:uid="{00000000-0005-0000-0000-0000EB040000}"/>
    <cellStyle name="Accent6 53" xfId="1429" xr:uid="{00000000-0005-0000-0000-0000EC040000}"/>
    <cellStyle name="Accent6 54" xfId="1430" xr:uid="{00000000-0005-0000-0000-0000ED040000}"/>
    <cellStyle name="Accent6 55" xfId="1431" xr:uid="{00000000-0005-0000-0000-0000EE040000}"/>
    <cellStyle name="Accent6 6" xfId="441" xr:uid="{00000000-0005-0000-0000-0000EF040000}"/>
    <cellStyle name="Accent6 7" xfId="442" xr:uid="{00000000-0005-0000-0000-0000F0040000}"/>
    <cellStyle name="Accent6 8" xfId="443" xr:uid="{00000000-0005-0000-0000-0000F1040000}"/>
    <cellStyle name="Accent6 9" xfId="444" xr:uid="{00000000-0005-0000-0000-0000F2040000}"/>
    <cellStyle name="Actual Date" xfId="2384" xr:uid="{00000000-0005-0000-0000-0000F3040000}"/>
    <cellStyle name="Actual Date 2" xfId="2385" xr:uid="{00000000-0005-0000-0000-0000F4040000}"/>
    <cellStyle name="Actual Date 3" xfId="2386" xr:uid="{00000000-0005-0000-0000-0000F5040000}"/>
    <cellStyle name="Actual Date 4" xfId="2387" xr:uid="{00000000-0005-0000-0000-0000F6040000}"/>
    <cellStyle name="Actual Date 5" xfId="2388" xr:uid="{00000000-0005-0000-0000-0000F7040000}"/>
    <cellStyle name="Actual Date 6" xfId="2389" xr:uid="{00000000-0005-0000-0000-0000F8040000}"/>
    <cellStyle name="Actual Date 6 2" xfId="2390" xr:uid="{00000000-0005-0000-0000-0000F9040000}"/>
    <cellStyle name="Actual Date 6_48MW CMSI CAPEX Budget rev 11Jun10-rev16b (Updated Forecast cash flow)" xfId="2391" xr:uid="{00000000-0005-0000-0000-0000FA040000}"/>
    <cellStyle name="Actual Date_Mesquite Solar 277 MW v1" xfId="2392" xr:uid="{00000000-0005-0000-0000-0000FB040000}"/>
    <cellStyle name="ariel" xfId="42" xr:uid="{00000000-0005-0000-0000-0000FC040000}"/>
    <cellStyle name="ariel 2" xfId="1432" xr:uid="{00000000-0005-0000-0000-0000FD040000}"/>
    <cellStyle name="ariel 3" xfId="1433" xr:uid="{00000000-0005-0000-0000-0000FE040000}"/>
    <cellStyle name="Bad 2" xfId="445" xr:uid="{00000000-0005-0000-0000-0000FF040000}"/>
    <cellStyle name="Bad 2 2" xfId="1434" xr:uid="{00000000-0005-0000-0000-000000050000}"/>
    <cellStyle name="Bad 2 3" xfId="1435" xr:uid="{00000000-0005-0000-0000-000001050000}"/>
    <cellStyle name="Bad 2 4" xfId="2393" xr:uid="{00000000-0005-0000-0000-000002050000}"/>
    <cellStyle name="Bad 2 5" xfId="37110" xr:uid="{00000000-0005-0000-0000-000003050000}"/>
    <cellStyle name="Bad 3" xfId="446" xr:uid="{00000000-0005-0000-0000-000004050000}"/>
    <cellStyle name="Bad 3 2" xfId="2394" xr:uid="{00000000-0005-0000-0000-000005050000}"/>
    <cellStyle name="Bad 4" xfId="447" xr:uid="{00000000-0005-0000-0000-000006050000}"/>
    <cellStyle name="basic" xfId="2395" xr:uid="{00000000-0005-0000-0000-000007050000}"/>
    <cellStyle name="Blue Font" xfId="2396" xr:uid="{00000000-0005-0000-0000-000008050000}"/>
    <cellStyle name="Bottom Edge" xfId="2397" xr:uid="{00000000-0005-0000-0000-000009050000}"/>
    <cellStyle name="Bottom Edge 2" xfId="4880" xr:uid="{00000000-0005-0000-0000-00000A050000}"/>
    <cellStyle name="Bottom Edge 2 2" xfId="10035" xr:uid="{00000000-0005-0000-0000-00000B050000}"/>
    <cellStyle name="Bottom Edge 2 2 2" xfId="26021" xr:uid="{00000000-0005-0000-0000-00000C050000}"/>
    <cellStyle name="Bottom Edge 2 3" xfId="12853" xr:uid="{00000000-0005-0000-0000-00000D050000}"/>
    <cellStyle name="Bottom Edge 2 3 2" xfId="28695" xr:uid="{00000000-0005-0000-0000-00000E050000}"/>
    <cellStyle name="Bottom Edge 2 4" xfId="15180" xr:uid="{00000000-0005-0000-0000-00000F050000}"/>
    <cellStyle name="Bottom Edge 2 4 2" xfId="30594" xr:uid="{00000000-0005-0000-0000-000010050000}"/>
    <cellStyle name="Bottom Edge 2 5" xfId="18174" xr:uid="{00000000-0005-0000-0000-000011050000}"/>
    <cellStyle name="Bottom Edge 2 5 2" xfId="33284" xr:uid="{00000000-0005-0000-0000-000012050000}"/>
    <cellStyle name="Bottom Edge 2 6" xfId="20782" xr:uid="{00000000-0005-0000-0000-000013050000}"/>
    <cellStyle name="Bottom Edge 2 6 2" xfId="35717" xr:uid="{00000000-0005-0000-0000-000014050000}"/>
    <cellStyle name="Bottom Edge 2 7" xfId="18363" xr:uid="{00000000-0005-0000-0000-000015050000}"/>
    <cellStyle name="Bottom Edge 2 7 2" xfId="33426" xr:uid="{00000000-0005-0000-0000-000016050000}"/>
    <cellStyle name="Bottom Edge 3" xfId="7602" xr:uid="{00000000-0005-0000-0000-000017050000}"/>
    <cellStyle name="Bottom Edge 3 2" xfId="23744" xr:uid="{00000000-0005-0000-0000-000018050000}"/>
    <cellStyle name="Bottom Edge 4" xfId="10419" xr:uid="{00000000-0005-0000-0000-000019050000}"/>
    <cellStyle name="Bottom Edge 4 2" xfId="26342" xr:uid="{00000000-0005-0000-0000-00001A050000}"/>
    <cellStyle name="Bottom Edge 5" xfId="13210" xr:uid="{00000000-0005-0000-0000-00001B050000}"/>
    <cellStyle name="Bottom Edge 5 2" xfId="28984" xr:uid="{00000000-0005-0000-0000-00001C050000}"/>
    <cellStyle name="Bottom Edge 6" xfId="15829" xr:uid="{00000000-0005-0000-0000-00001D050000}"/>
    <cellStyle name="Bottom Edge 6 2" xfId="31066" xr:uid="{00000000-0005-0000-0000-00001E050000}"/>
    <cellStyle name="Bottom Edge 7" xfId="18461" xr:uid="{00000000-0005-0000-0000-00001F050000}"/>
    <cellStyle name="Bottom Edge 7 2" xfId="33497" xr:uid="{00000000-0005-0000-0000-000020050000}"/>
    <cellStyle name="Calculation 2" xfId="448" xr:uid="{00000000-0005-0000-0000-000021050000}"/>
    <cellStyle name="Calculation 2 10" xfId="14146" xr:uid="{00000000-0005-0000-0000-000022050000}"/>
    <cellStyle name="Calculation 2 11" xfId="12961" xr:uid="{00000000-0005-0000-0000-000023050000}"/>
    <cellStyle name="Calculation 2 12" xfId="22267" xr:uid="{00000000-0005-0000-0000-000024050000}"/>
    <cellStyle name="Calculation 2 2" xfId="1436" xr:uid="{00000000-0005-0000-0000-000025050000}"/>
    <cellStyle name="Calculation 2 3" xfId="1437" xr:uid="{00000000-0005-0000-0000-000026050000}"/>
    <cellStyle name="Calculation 2 4" xfId="2398" xr:uid="{00000000-0005-0000-0000-000027050000}"/>
    <cellStyle name="Calculation 2 4 2" xfId="7603" xr:uid="{00000000-0005-0000-0000-000028050000}"/>
    <cellStyle name="Calculation 2 4 2 2" xfId="23745" xr:uid="{00000000-0005-0000-0000-000029050000}"/>
    <cellStyle name="Calculation 2 4 3" xfId="10420" xr:uid="{00000000-0005-0000-0000-00002A050000}"/>
    <cellStyle name="Calculation 2 4 3 2" xfId="26343" xr:uid="{00000000-0005-0000-0000-00002B050000}"/>
    <cellStyle name="Calculation 2 4 4" xfId="13492" xr:uid="{00000000-0005-0000-0000-00002C050000}"/>
    <cellStyle name="Calculation 2 4 4 2" xfId="29128" xr:uid="{00000000-0005-0000-0000-00002D050000}"/>
    <cellStyle name="Calculation 2 4 5" xfId="15830" xr:uid="{00000000-0005-0000-0000-00002E050000}"/>
    <cellStyle name="Calculation 2 4 5 2" xfId="31067" xr:uid="{00000000-0005-0000-0000-00002F050000}"/>
    <cellStyle name="Calculation 2 4 6" xfId="18462" xr:uid="{00000000-0005-0000-0000-000030050000}"/>
    <cellStyle name="Calculation 2 4 6 2" xfId="33498" xr:uid="{00000000-0005-0000-0000-000031050000}"/>
    <cellStyle name="Calculation 2 4 7" xfId="18380" xr:uid="{00000000-0005-0000-0000-000032050000}"/>
    <cellStyle name="Calculation 2 4 7 2" xfId="33441" xr:uid="{00000000-0005-0000-0000-000033050000}"/>
    <cellStyle name="Calculation 2 4 8" xfId="6127" xr:uid="{00000000-0005-0000-0000-000034050000}"/>
    <cellStyle name="Calculation 2 4 9" xfId="23070" xr:uid="{00000000-0005-0000-0000-000035050000}"/>
    <cellStyle name="Calculation 2 5" xfId="4879" xr:uid="{00000000-0005-0000-0000-000036050000}"/>
    <cellStyle name="Calculation 2 5 2" xfId="10034" xr:uid="{00000000-0005-0000-0000-000037050000}"/>
    <cellStyle name="Calculation 2 5 2 2" xfId="26020" xr:uid="{00000000-0005-0000-0000-000038050000}"/>
    <cellStyle name="Calculation 2 5 3" xfId="12852" xr:uid="{00000000-0005-0000-0000-000039050000}"/>
    <cellStyle name="Calculation 2 5 3 2" xfId="28694" xr:uid="{00000000-0005-0000-0000-00003A050000}"/>
    <cellStyle name="Calculation 2 5 4" xfId="15179" xr:uid="{00000000-0005-0000-0000-00003B050000}"/>
    <cellStyle name="Calculation 2 5 4 2" xfId="30593" xr:uid="{00000000-0005-0000-0000-00003C050000}"/>
    <cellStyle name="Calculation 2 5 5" xfId="18173" xr:uid="{00000000-0005-0000-0000-00003D050000}"/>
    <cellStyle name="Calculation 2 5 5 2" xfId="33283" xr:uid="{00000000-0005-0000-0000-00003E050000}"/>
    <cellStyle name="Calculation 2 5 6" xfId="20781" xr:uid="{00000000-0005-0000-0000-00003F050000}"/>
    <cellStyle name="Calculation 2 5 6 2" xfId="35716" xr:uid="{00000000-0005-0000-0000-000040050000}"/>
    <cellStyle name="Calculation 2 5 7" xfId="18373" xr:uid="{00000000-0005-0000-0000-000041050000}"/>
    <cellStyle name="Calculation 2 5 7 2" xfId="33434" xr:uid="{00000000-0005-0000-0000-000042050000}"/>
    <cellStyle name="Calculation 2 5 8" xfId="23083" xr:uid="{00000000-0005-0000-0000-000043050000}"/>
    <cellStyle name="Calculation 2 6" xfId="5764" xr:uid="{00000000-0005-0000-0000-000044050000}"/>
    <cellStyle name="Calculation 2 6 2" xfId="37113" xr:uid="{00000000-0005-0000-0000-000045050000}"/>
    <cellStyle name="Calculation 2 7" xfId="6955" xr:uid="{00000000-0005-0000-0000-000046050000}"/>
    <cellStyle name="Calculation 2 7 2" xfId="37238" xr:uid="{00000000-0005-0000-0000-000047050000}"/>
    <cellStyle name="Calculation 2 8" xfId="14755" xr:uid="{00000000-0005-0000-0000-000048050000}"/>
    <cellStyle name="Calculation 2 9" xfId="6055" xr:uid="{00000000-0005-0000-0000-000049050000}"/>
    <cellStyle name="Calculation 3" xfId="449" xr:uid="{00000000-0005-0000-0000-00004A050000}"/>
    <cellStyle name="Calculation 3 10" xfId="22268" xr:uid="{00000000-0005-0000-0000-00004B050000}"/>
    <cellStyle name="Calculation 3 2" xfId="2399" xr:uid="{00000000-0005-0000-0000-00004C050000}"/>
    <cellStyle name="Calculation 3 2 2" xfId="7604" xr:uid="{00000000-0005-0000-0000-00004D050000}"/>
    <cellStyle name="Calculation 3 2 2 2" xfId="23746" xr:uid="{00000000-0005-0000-0000-00004E050000}"/>
    <cellStyle name="Calculation 3 2 3" xfId="10421" xr:uid="{00000000-0005-0000-0000-00004F050000}"/>
    <cellStyle name="Calculation 3 2 3 2" xfId="26344" xr:uid="{00000000-0005-0000-0000-000050050000}"/>
    <cellStyle name="Calculation 3 2 4" xfId="7212" xr:uid="{00000000-0005-0000-0000-000051050000}"/>
    <cellStyle name="Calculation 3 2 4 2" xfId="23483" xr:uid="{00000000-0005-0000-0000-000052050000}"/>
    <cellStyle name="Calculation 3 2 5" xfId="15831" xr:uid="{00000000-0005-0000-0000-000053050000}"/>
    <cellStyle name="Calculation 3 2 5 2" xfId="31068" xr:uid="{00000000-0005-0000-0000-000054050000}"/>
    <cellStyle name="Calculation 3 2 6" xfId="18463" xr:uid="{00000000-0005-0000-0000-000055050000}"/>
    <cellStyle name="Calculation 3 2 6 2" xfId="33499" xr:uid="{00000000-0005-0000-0000-000056050000}"/>
    <cellStyle name="Calculation 3 2 7" xfId="21430" xr:uid="{00000000-0005-0000-0000-000057050000}"/>
    <cellStyle name="Calculation 3 2 7 2" xfId="36356" xr:uid="{00000000-0005-0000-0000-000058050000}"/>
    <cellStyle name="Calculation 3 2 8" xfId="6128" xr:uid="{00000000-0005-0000-0000-000059050000}"/>
    <cellStyle name="Calculation 3 2 9" xfId="23071" xr:uid="{00000000-0005-0000-0000-00005A050000}"/>
    <cellStyle name="Calculation 3 3" xfId="4878" xr:uid="{00000000-0005-0000-0000-00005B050000}"/>
    <cellStyle name="Calculation 3 3 2" xfId="10033" xr:uid="{00000000-0005-0000-0000-00005C050000}"/>
    <cellStyle name="Calculation 3 3 2 2" xfId="26019" xr:uid="{00000000-0005-0000-0000-00005D050000}"/>
    <cellStyle name="Calculation 3 3 3" xfId="12851" xr:uid="{00000000-0005-0000-0000-00005E050000}"/>
    <cellStyle name="Calculation 3 3 3 2" xfId="28693" xr:uid="{00000000-0005-0000-0000-00005F050000}"/>
    <cellStyle name="Calculation 3 3 4" xfId="10476" xr:uid="{00000000-0005-0000-0000-000060050000}"/>
    <cellStyle name="Calculation 3 3 4 2" xfId="26398" xr:uid="{00000000-0005-0000-0000-000061050000}"/>
    <cellStyle name="Calculation 3 3 5" xfId="18172" xr:uid="{00000000-0005-0000-0000-000062050000}"/>
    <cellStyle name="Calculation 3 3 5 2" xfId="33282" xr:uid="{00000000-0005-0000-0000-000063050000}"/>
    <cellStyle name="Calculation 3 3 6" xfId="20780" xr:uid="{00000000-0005-0000-0000-000064050000}"/>
    <cellStyle name="Calculation 3 3 6 2" xfId="35715" xr:uid="{00000000-0005-0000-0000-000065050000}"/>
    <cellStyle name="Calculation 3 3 7" xfId="18378" xr:uid="{00000000-0005-0000-0000-000066050000}"/>
    <cellStyle name="Calculation 3 3 7 2" xfId="33439" xr:uid="{00000000-0005-0000-0000-000067050000}"/>
    <cellStyle name="Calculation 3 3 8" xfId="23082" xr:uid="{00000000-0005-0000-0000-000068050000}"/>
    <cellStyle name="Calculation 3 4" xfId="5763" xr:uid="{00000000-0005-0000-0000-000069050000}"/>
    <cellStyle name="Calculation 3 4 2" xfId="37820" xr:uid="{00000000-0005-0000-0000-00006A050000}"/>
    <cellStyle name="Calculation 3 5" xfId="6954" xr:uid="{00000000-0005-0000-0000-00006B050000}"/>
    <cellStyle name="Calculation 3 6" xfId="13076" xr:uid="{00000000-0005-0000-0000-00006C050000}"/>
    <cellStyle name="Calculation 3 7" xfId="5807" xr:uid="{00000000-0005-0000-0000-00006D050000}"/>
    <cellStyle name="Calculation 3 8" xfId="6576" xr:uid="{00000000-0005-0000-0000-00006E050000}"/>
    <cellStyle name="Calculation 3 9" xfId="13260" xr:uid="{00000000-0005-0000-0000-00006F050000}"/>
    <cellStyle name="Calculation 4" xfId="450" xr:uid="{00000000-0005-0000-0000-000070050000}"/>
    <cellStyle name="Cents" xfId="2400" xr:uid="{00000000-0005-0000-0000-000071050000}"/>
    <cellStyle name="Cents 2" xfId="3990" xr:uid="{00000000-0005-0000-0000-000072050000}"/>
    <cellStyle name="Cents 2 2" xfId="7060" xr:uid="{00000000-0005-0000-0000-000073050000}"/>
    <cellStyle name="Cents 2 3" xfId="17287" xr:uid="{00000000-0005-0000-0000-000074050000}"/>
    <cellStyle name="Cents 3" xfId="13628" xr:uid="{00000000-0005-0000-0000-000075050000}"/>
    <cellStyle name="Cents 4" xfId="15832" xr:uid="{00000000-0005-0000-0000-000076050000}"/>
    <cellStyle name="Cents 5" xfId="18464" xr:uid="{00000000-0005-0000-0000-000077050000}"/>
    <cellStyle name="Cents 6" xfId="37890" xr:uid="{00000000-0005-0000-0000-000078050000}"/>
    <cellStyle name="Check Cell 2" xfId="451" xr:uid="{00000000-0005-0000-0000-000079050000}"/>
    <cellStyle name="Check Cell 2 2" xfId="1438" xr:uid="{00000000-0005-0000-0000-00007A050000}"/>
    <cellStyle name="Check Cell 2 3" xfId="1439" xr:uid="{00000000-0005-0000-0000-00007B050000}"/>
    <cellStyle name="Check Cell 2 4" xfId="1975" xr:uid="{00000000-0005-0000-0000-00007C050000}"/>
    <cellStyle name="Check Cell 2 4 2" xfId="7442" xr:uid="{00000000-0005-0000-0000-00007D050000}"/>
    <cellStyle name="Check Cell 2 4 3" xfId="15701" xr:uid="{00000000-0005-0000-0000-00007E050000}"/>
    <cellStyle name="Check Cell 2 4 4" xfId="22094" xr:uid="{00000000-0005-0000-0000-00007F050000}"/>
    <cellStyle name="Check Cell 2 4 5" xfId="6112" xr:uid="{00000000-0005-0000-0000-000080050000}"/>
    <cellStyle name="Check Cell 2 5" xfId="2086" xr:uid="{00000000-0005-0000-0000-000081050000}"/>
    <cellStyle name="Check Cell 2 5 2" xfId="15617" xr:uid="{00000000-0005-0000-0000-000082050000}"/>
    <cellStyle name="Check Cell 2 5 3" xfId="22047" xr:uid="{00000000-0005-0000-0000-000083050000}"/>
    <cellStyle name="Check Cell 2 6" xfId="2401" xr:uid="{00000000-0005-0000-0000-000084050000}"/>
    <cellStyle name="Check Cell 2 6 2" xfId="15833" xr:uid="{00000000-0005-0000-0000-000085050000}"/>
    <cellStyle name="Check Cell 2 6 3" xfId="5240" xr:uid="{00000000-0005-0000-0000-000086050000}"/>
    <cellStyle name="Check Cell 2 7" xfId="6952" xr:uid="{00000000-0005-0000-0000-000087050000}"/>
    <cellStyle name="Check Cell 3" xfId="452" xr:uid="{00000000-0005-0000-0000-000088050000}"/>
    <cellStyle name="Check Cell 3 2" xfId="1976" xr:uid="{00000000-0005-0000-0000-000089050000}"/>
    <cellStyle name="Check Cell 3 2 2" xfId="7441" xr:uid="{00000000-0005-0000-0000-00008A050000}"/>
    <cellStyle name="Check Cell 3 2 3" xfId="15700" xr:uid="{00000000-0005-0000-0000-00008B050000}"/>
    <cellStyle name="Check Cell 3 2 4" xfId="17141" xr:uid="{00000000-0005-0000-0000-00008C050000}"/>
    <cellStyle name="Check Cell 3 2 5" xfId="6113" xr:uid="{00000000-0005-0000-0000-00008D050000}"/>
    <cellStyle name="Check Cell 3 3" xfId="2082" xr:uid="{00000000-0005-0000-0000-00008E050000}"/>
    <cellStyle name="Check Cell 3 3 2" xfId="15615" xr:uid="{00000000-0005-0000-0000-00008F050000}"/>
    <cellStyle name="Check Cell 3 3 3" xfId="22045" xr:uid="{00000000-0005-0000-0000-000090050000}"/>
    <cellStyle name="Check Cell 3 4" xfId="2402" xr:uid="{00000000-0005-0000-0000-000091050000}"/>
    <cellStyle name="Check Cell 3 4 2" xfId="15834" xr:uid="{00000000-0005-0000-0000-000092050000}"/>
    <cellStyle name="Check Cell 3 4 3" xfId="6771" xr:uid="{00000000-0005-0000-0000-000093050000}"/>
    <cellStyle name="Check Cell 3 5" xfId="6951" xr:uid="{00000000-0005-0000-0000-000094050000}"/>
    <cellStyle name="Check Cell 4" xfId="453" xr:uid="{00000000-0005-0000-0000-000095050000}"/>
    <cellStyle name="Column_Title" xfId="2403" xr:uid="{00000000-0005-0000-0000-000096050000}"/>
    <cellStyle name="Comma" xfId="1" builtinId="3"/>
    <cellStyle name="Comma [0]" xfId="38096" builtinId="6"/>
    <cellStyle name="Comma [0] 2" xfId="454" xr:uid="{00000000-0005-0000-0000-000098050000}"/>
    <cellStyle name="Comma [0] 2 2" xfId="3859" xr:uid="{00000000-0005-0000-0000-000099050000}"/>
    <cellStyle name="Comma [0] 2 3" xfId="2151" xr:uid="{00000000-0005-0000-0000-00009A050000}"/>
    <cellStyle name="Comma [0] 3" xfId="3857" xr:uid="{00000000-0005-0000-0000-00009B050000}"/>
    <cellStyle name="Comma 0" xfId="2404" xr:uid="{00000000-0005-0000-0000-00009C050000}"/>
    <cellStyle name="Comma 10" xfId="1440" xr:uid="{00000000-0005-0000-0000-00009D050000}"/>
    <cellStyle name="Comma 10 2" xfId="2014" xr:uid="{00000000-0005-0000-0000-00009E050000}"/>
    <cellStyle name="Comma 10 2 2" xfId="2406" xr:uid="{00000000-0005-0000-0000-00009F050000}"/>
    <cellStyle name="Comma 10 2 5" xfId="3834" xr:uid="{00000000-0005-0000-0000-0000A0050000}"/>
    <cellStyle name="Comma 10 3" xfId="6073" xr:uid="{00000000-0005-0000-0000-0000A1050000}"/>
    <cellStyle name="Comma 100" xfId="2079" xr:uid="{00000000-0005-0000-0000-0000A2050000}"/>
    <cellStyle name="Comma 101" xfId="2070" xr:uid="{00000000-0005-0000-0000-0000A3050000}"/>
    <cellStyle name="Comma 102" xfId="2051" xr:uid="{00000000-0005-0000-0000-0000A4050000}"/>
    <cellStyle name="Comma 103" xfId="2055" xr:uid="{00000000-0005-0000-0000-0000A5050000}"/>
    <cellStyle name="Comma 104" xfId="2080" xr:uid="{00000000-0005-0000-0000-0000A6050000}"/>
    <cellStyle name="Comma 105" xfId="2084" xr:uid="{00000000-0005-0000-0000-0000A7050000}"/>
    <cellStyle name="Comma 106" xfId="2090" xr:uid="{00000000-0005-0000-0000-0000A8050000}"/>
    <cellStyle name="Comma 107" xfId="2087" xr:uid="{00000000-0005-0000-0000-0000A9050000}"/>
    <cellStyle name="Comma 108" xfId="2098" xr:uid="{00000000-0005-0000-0000-0000AA050000}"/>
    <cellStyle name="Comma 109" xfId="3783" xr:uid="{00000000-0005-0000-0000-0000AB050000}"/>
    <cellStyle name="Comma 11" xfId="20" xr:uid="{00000000-0005-0000-0000-0000AC050000}"/>
    <cellStyle name="Comma 11 2" xfId="1441" xr:uid="{00000000-0005-0000-0000-0000AD050000}"/>
    <cellStyle name="Comma 11 3" xfId="2009" xr:uid="{00000000-0005-0000-0000-0000AE050000}"/>
    <cellStyle name="Comma 11 4" xfId="5190" xr:uid="{00000000-0005-0000-0000-0000AF050000}"/>
    <cellStyle name="Comma 110" xfId="4922" xr:uid="{00000000-0005-0000-0000-0000B0050000}"/>
    <cellStyle name="Comma 111" xfId="2123" xr:uid="{00000000-0005-0000-0000-0000B1050000}"/>
    <cellStyle name="Comma 112" xfId="4965" xr:uid="{00000000-0005-0000-0000-0000B2050000}"/>
    <cellStyle name="Comma 113" xfId="4867" xr:uid="{00000000-0005-0000-0000-0000B3050000}"/>
    <cellStyle name="Comma 114" xfId="3835" xr:uid="{00000000-0005-0000-0000-0000B4050000}"/>
    <cellStyle name="Comma 115" xfId="4865" xr:uid="{00000000-0005-0000-0000-0000B5050000}"/>
    <cellStyle name="Comma 116" xfId="4963" xr:uid="{00000000-0005-0000-0000-0000B6050000}"/>
    <cellStyle name="Comma 117" xfId="3055" xr:uid="{00000000-0005-0000-0000-0000B7050000}"/>
    <cellStyle name="Comma 118" xfId="4960" xr:uid="{00000000-0005-0000-0000-0000B8050000}"/>
    <cellStyle name="Comma 119" xfId="5172" xr:uid="{00000000-0005-0000-0000-0000B9050000}"/>
    <cellStyle name="Comma 12" xfId="1442" xr:uid="{00000000-0005-0000-0000-0000BA050000}"/>
    <cellStyle name="Comma 12 2" xfId="1443" xr:uid="{00000000-0005-0000-0000-0000BB050000}"/>
    <cellStyle name="Comma 12 2 2" xfId="1444" xr:uid="{00000000-0005-0000-0000-0000BC050000}"/>
    <cellStyle name="Comma 12 2 2 2" xfId="37531" xr:uid="{00000000-0005-0000-0000-0000BD050000}"/>
    <cellStyle name="Comma 12 2 3" xfId="37530" xr:uid="{00000000-0005-0000-0000-0000BE050000}"/>
    <cellStyle name="Comma 12 3" xfId="1445" xr:uid="{00000000-0005-0000-0000-0000BF050000}"/>
    <cellStyle name="Comma 12 3 2" xfId="1446" xr:uid="{00000000-0005-0000-0000-0000C0050000}"/>
    <cellStyle name="Comma 12 3 2 2" xfId="37533" xr:uid="{00000000-0005-0000-0000-0000C1050000}"/>
    <cellStyle name="Comma 12 3 3" xfId="37532" xr:uid="{00000000-0005-0000-0000-0000C2050000}"/>
    <cellStyle name="Comma 12 4" xfId="1447" xr:uid="{00000000-0005-0000-0000-0000C3050000}"/>
    <cellStyle name="Comma 12 4 2" xfId="37534" xr:uid="{00000000-0005-0000-0000-0000C4050000}"/>
    <cellStyle name="Comma 12 5" xfId="1448" xr:uid="{00000000-0005-0000-0000-0000C5050000}"/>
    <cellStyle name="Comma 12 5 2" xfId="37535" xr:uid="{00000000-0005-0000-0000-0000C6050000}"/>
    <cellStyle name="Comma 12 6" xfId="37529" xr:uid="{00000000-0005-0000-0000-0000C7050000}"/>
    <cellStyle name="Comma 120" xfId="6060" xr:uid="{00000000-0005-0000-0000-0000C8050000}"/>
    <cellStyle name="Comma 121" xfId="8991" xr:uid="{00000000-0005-0000-0000-0000C9050000}"/>
    <cellStyle name="Comma 122" xfId="11809" xr:uid="{00000000-0005-0000-0000-0000CA050000}"/>
    <cellStyle name="Comma 123" xfId="14504" xr:uid="{00000000-0005-0000-0000-0000CB050000}"/>
    <cellStyle name="Comma 124" xfId="11782" xr:uid="{00000000-0005-0000-0000-0000CC050000}"/>
    <cellStyle name="Comma 125" xfId="6784" xr:uid="{00000000-0005-0000-0000-0000CD050000}"/>
    <cellStyle name="Comma 126" xfId="17144" xr:uid="{00000000-0005-0000-0000-0000CE050000}"/>
    <cellStyle name="Comma 127" xfId="19753" xr:uid="{00000000-0005-0000-0000-0000CF050000}"/>
    <cellStyle name="Comma 128" xfId="21644" xr:uid="{00000000-0005-0000-0000-0000D0050000}"/>
    <cellStyle name="Comma 129" xfId="20902" xr:uid="{00000000-0005-0000-0000-0000D1050000}"/>
    <cellStyle name="Comma 13" xfId="1449" xr:uid="{00000000-0005-0000-0000-0000D2050000}"/>
    <cellStyle name="Comma 130" xfId="4968" xr:uid="{00000000-0005-0000-0000-0000D3050000}"/>
    <cellStyle name="Comma 131" xfId="6104" xr:uid="{00000000-0005-0000-0000-0000D4050000}"/>
    <cellStyle name="Comma 132" xfId="22131" xr:uid="{00000000-0005-0000-0000-0000D5050000}"/>
    <cellStyle name="Comma 133" xfId="22252" xr:uid="{00000000-0005-0000-0000-0000D6050000}"/>
    <cellStyle name="Comma 134" xfId="22186" xr:uid="{00000000-0005-0000-0000-0000D7050000}"/>
    <cellStyle name="Comma 135" xfId="22181" xr:uid="{00000000-0005-0000-0000-0000D8050000}"/>
    <cellStyle name="Comma 136" xfId="22205" xr:uid="{00000000-0005-0000-0000-0000D9050000}"/>
    <cellStyle name="Comma 137" xfId="22179" xr:uid="{00000000-0005-0000-0000-0000DA050000}"/>
    <cellStyle name="Comma 138" xfId="22224" xr:uid="{00000000-0005-0000-0000-0000DB050000}"/>
    <cellStyle name="Comma 139" xfId="22159" xr:uid="{00000000-0005-0000-0000-0000DC050000}"/>
    <cellStyle name="Comma 14" xfId="1450" xr:uid="{00000000-0005-0000-0000-0000DD050000}"/>
    <cellStyle name="Comma 14 2" xfId="37536" xr:uid="{00000000-0005-0000-0000-0000DE050000}"/>
    <cellStyle name="Comma 140" xfId="22249" xr:uid="{00000000-0005-0000-0000-0000DF050000}"/>
    <cellStyle name="Comma 141" xfId="22195" xr:uid="{00000000-0005-0000-0000-0000E0050000}"/>
    <cellStyle name="Comma 142" xfId="22221" xr:uid="{00000000-0005-0000-0000-0000E1050000}"/>
    <cellStyle name="Comma 143" xfId="22264" xr:uid="{00000000-0005-0000-0000-0000E2050000}"/>
    <cellStyle name="Comma 144" xfId="37038" xr:uid="{00000000-0005-0000-0000-0000E3050000}"/>
    <cellStyle name="Comma 145" xfId="37047" xr:uid="{00000000-0005-0000-0000-0000E4050000}"/>
    <cellStyle name="Comma 146" xfId="37042" xr:uid="{00000000-0005-0000-0000-0000E5050000}"/>
    <cellStyle name="Comma 147" xfId="37823" xr:uid="{00000000-0005-0000-0000-0000E6050000}"/>
    <cellStyle name="Comma 148" xfId="37896" xr:uid="{00000000-0005-0000-0000-0000E7050000}"/>
    <cellStyle name="Comma 149" xfId="37900" xr:uid="{00000000-0005-0000-0000-0000E8050000}"/>
    <cellStyle name="Comma 15" xfId="1451" xr:uid="{00000000-0005-0000-0000-0000E9050000}"/>
    <cellStyle name="Comma 150" xfId="37924" xr:uid="{00000000-0005-0000-0000-0000EA050000}"/>
    <cellStyle name="Comma 151" xfId="37927" xr:uid="{00000000-0005-0000-0000-0000EB050000}"/>
    <cellStyle name="Comma 152" xfId="38093" xr:uid="{00000000-0005-0000-0000-0000EC050000}"/>
    <cellStyle name="Comma 153" xfId="38101" xr:uid="{00000000-0005-0000-0000-0000FE940000}"/>
    <cellStyle name="Comma 16" xfId="1452" xr:uid="{00000000-0005-0000-0000-0000ED050000}"/>
    <cellStyle name="Comma 164" xfId="38097" xr:uid="{7AB220A9-AC52-49D8-99B2-8E0F9AC44F2C}"/>
    <cellStyle name="Comma 165" xfId="38098" xr:uid="{E07A24B8-7FFD-4AF8-BC5B-CB73E4B5710D}"/>
    <cellStyle name="Comma 166" xfId="38099" xr:uid="{490B61AB-10B0-4BC5-9715-B60675D32BE6}"/>
    <cellStyle name="Comma 17" xfId="1453" xr:uid="{00000000-0005-0000-0000-0000EE050000}"/>
    <cellStyle name="Comma 18" xfId="1454" xr:uid="{00000000-0005-0000-0000-0000EF050000}"/>
    <cellStyle name="Comma 19" xfId="1455" xr:uid="{00000000-0005-0000-0000-0000F0050000}"/>
    <cellStyle name="Comma 2" xfId="6" xr:uid="{00000000-0005-0000-0000-0000F1050000}"/>
    <cellStyle name="Comma 2 10" xfId="2407" xr:uid="{00000000-0005-0000-0000-0000F2050000}"/>
    <cellStyle name="Comma 2 10 2" xfId="2408" xr:uid="{00000000-0005-0000-0000-0000F3050000}"/>
    <cellStyle name="Comma 2 11" xfId="2409" xr:uid="{00000000-0005-0000-0000-0000F4050000}"/>
    <cellStyle name="Comma 2 12" xfId="2410" xr:uid="{00000000-0005-0000-0000-0000F5050000}"/>
    <cellStyle name="Comma 2 13" xfId="2411" xr:uid="{00000000-0005-0000-0000-0000F6050000}"/>
    <cellStyle name="Comma 2 14" xfId="2412" xr:uid="{00000000-0005-0000-0000-0000F7050000}"/>
    <cellStyle name="Comma 2 15" xfId="2413" xr:uid="{00000000-0005-0000-0000-0000F8050000}"/>
    <cellStyle name="Comma 2 16" xfId="2414" xr:uid="{00000000-0005-0000-0000-0000F9050000}"/>
    <cellStyle name="Comma 2 17" xfId="2415" xr:uid="{00000000-0005-0000-0000-0000FA050000}"/>
    <cellStyle name="Comma 2 18" xfId="3836" xr:uid="{00000000-0005-0000-0000-0000FB050000}"/>
    <cellStyle name="Comma 2 2" xfId="22" xr:uid="{00000000-0005-0000-0000-0000FC050000}"/>
    <cellStyle name="Comma 2 2 2" xfId="1456" xr:uid="{00000000-0005-0000-0000-0000FD050000}"/>
    <cellStyle name="Comma 2 2 2 2" xfId="1457" xr:uid="{00000000-0005-0000-0000-0000FE050000}"/>
    <cellStyle name="Comma 2 2 2 2 2" xfId="37538" xr:uid="{00000000-0005-0000-0000-0000FF050000}"/>
    <cellStyle name="Comma 2 2 2 3" xfId="1458" xr:uid="{00000000-0005-0000-0000-000000060000}"/>
    <cellStyle name="Comma 2 2 2 3 2" xfId="37539" xr:uid="{00000000-0005-0000-0000-000001060000}"/>
    <cellStyle name="Comma 2 2 2 4" xfId="3837" xr:uid="{00000000-0005-0000-0000-000002060000}"/>
    <cellStyle name="Comma 2 2 2 5" xfId="37537" xr:uid="{00000000-0005-0000-0000-000003060000}"/>
    <cellStyle name="Comma 2 2 3" xfId="1459" xr:uid="{00000000-0005-0000-0000-000004060000}"/>
    <cellStyle name="Comma 2 2 3 2" xfId="1460" xr:uid="{00000000-0005-0000-0000-000005060000}"/>
    <cellStyle name="Comma 2 2 3 2 2" xfId="37541" xr:uid="{00000000-0005-0000-0000-000006060000}"/>
    <cellStyle name="Comma 2 2 3 3" xfId="1461" xr:uid="{00000000-0005-0000-0000-000007060000}"/>
    <cellStyle name="Comma 2 2 3 3 2" xfId="37542" xr:uid="{00000000-0005-0000-0000-000008060000}"/>
    <cellStyle name="Comma 2 2 3 4" xfId="37540" xr:uid="{00000000-0005-0000-0000-000009060000}"/>
    <cellStyle name="Comma 2 2 4" xfId="1462" xr:uid="{00000000-0005-0000-0000-00000A060000}"/>
    <cellStyle name="Comma 2 2 4 2" xfId="37543" xr:uid="{00000000-0005-0000-0000-00000B060000}"/>
    <cellStyle name="Comma 2 2 5" xfId="1463" xr:uid="{00000000-0005-0000-0000-00000C060000}"/>
    <cellStyle name="Comma 2 2 5 2" xfId="37544" xr:uid="{00000000-0005-0000-0000-00000D060000}"/>
    <cellStyle name="Comma 2 3" xfId="1464" xr:uid="{00000000-0005-0000-0000-00000E060000}"/>
    <cellStyle name="Comma 2 3 2" xfId="1465" xr:uid="{00000000-0005-0000-0000-00000F060000}"/>
    <cellStyle name="Comma 2 3 2 2" xfId="37546" xr:uid="{00000000-0005-0000-0000-000010060000}"/>
    <cellStyle name="Comma 2 3 3" xfId="1466" xr:uid="{00000000-0005-0000-0000-000011060000}"/>
    <cellStyle name="Comma 2 3 3 2" xfId="37547" xr:uid="{00000000-0005-0000-0000-000012060000}"/>
    <cellStyle name="Comma 2 3 4" xfId="1467" xr:uid="{00000000-0005-0000-0000-000013060000}"/>
    <cellStyle name="Comma 2 3 4 2" xfId="37548" xr:uid="{00000000-0005-0000-0000-000014060000}"/>
    <cellStyle name="Comma 2 3 5" xfId="2416" xr:uid="{00000000-0005-0000-0000-000015060000}"/>
    <cellStyle name="Comma 2 3 6" xfId="22154" xr:uid="{00000000-0005-0000-0000-000016060000}"/>
    <cellStyle name="Comma 2 3 6 2" xfId="37545" xr:uid="{00000000-0005-0000-0000-000017060000}"/>
    <cellStyle name="Comma 2 4" xfId="1468" xr:uid="{00000000-0005-0000-0000-000018060000}"/>
    <cellStyle name="Comma 2 4 2" xfId="1469" xr:uid="{00000000-0005-0000-0000-000019060000}"/>
    <cellStyle name="Comma 2 4 2 2" xfId="37550" xr:uid="{00000000-0005-0000-0000-00001A060000}"/>
    <cellStyle name="Comma 2 4 3" xfId="1470" xr:uid="{00000000-0005-0000-0000-00001B060000}"/>
    <cellStyle name="Comma 2 4 3 2" xfId="3838" xr:uid="{00000000-0005-0000-0000-00001C060000}"/>
    <cellStyle name="Comma 2 4 3 3" xfId="37551" xr:uid="{00000000-0005-0000-0000-00001D060000}"/>
    <cellStyle name="Comma 2 4 4" xfId="2417" xr:uid="{00000000-0005-0000-0000-00001E060000}"/>
    <cellStyle name="Comma 2 4 5" xfId="37549" xr:uid="{00000000-0005-0000-0000-00001F060000}"/>
    <cellStyle name="Comma 2 5" xfId="1471" xr:uid="{00000000-0005-0000-0000-000020060000}"/>
    <cellStyle name="Comma 2 5 2" xfId="1472" xr:uid="{00000000-0005-0000-0000-000021060000}"/>
    <cellStyle name="Comma 2 5 2 2" xfId="37553" xr:uid="{00000000-0005-0000-0000-000022060000}"/>
    <cellStyle name="Comma 2 5 3" xfId="1473" xr:uid="{00000000-0005-0000-0000-000023060000}"/>
    <cellStyle name="Comma 2 5 3 2" xfId="37554" xr:uid="{00000000-0005-0000-0000-000024060000}"/>
    <cellStyle name="Comma 2 5 4" xfId="2418" xr:uid="{00000000-0005-0000-0000-000025060000}"/>
    <cellStyle name="Comma 2 5 5" xfId="37552" xr:uid="{00000000-0005-0000-0000-000026060000}"/>
    <cellStyle name="Comma 2 6" xfId="1474" xr:uid="{00000000-0005-0000-0000-000027060000}"/>
    <cellStyle name="Comma 2 6 2" xfId="2419" xr:uid="{00000000-0005-0000-0000-000028060000}"/>
    <cellStyle name="Comma 2 6 3" xfId="37555" xr:uid="{00000000-0005-0000-0000-000029060000}"/>
    <cellStyle name="Comma 2 7" xfId="1475" xr:uid="{00000000-0005-0000-0000-00002A060000}"/>
    <cellStyle name="Comma 2 7 2" xfId="2420" xr:uid="{00000000-0005-0000-0000-00002B060000}"/>
    <cellStyle name="Comma 2 7 3" xfId="37556" xr:uid="{00000000-0005-0000-0000-00002C060000}"/>
    <cellStyle name="Comma 2 8" xfId="1476" xr:uid="{00000000-0005-0000-0000-00002D060000}"/>
    <cellStyle name="Comma 2 8 2" xfId="2421" xr:uid="{00000000-0005-0000-0000-00002E060000}"/>
    <cellStyle name="Comma 2 8 3" xfId="37557" xr:uid="{00000000-0005-0000-0000-00002F060000}"/>
    <cellStyle name="Comma 2 9" xfId="2422" xr:uid="{00000000-0005-0000-0000-000030060000}"/>
    <cellStyle name="Comma 2_Mesquite Solar 277 MW v1" xfId="2423" xr:uid="{00000000-0005-0000-0000-000031060000}"/>
    <cellStyle name="Comma 20" xfId="1477" xr:uid="{00000000-0005-0000-0000-000032060000}"/>
    <cellStyle name="Comma 21" xfId="1478" xr:uid="{00000000-0005-0000-0000-000033060000}"/>
    <cellStyle name="Comma 22" xfId="1479" xr:uid="{00000000-0005-0000-0000-000034060000}"/>
    <cellStyle name="Comma 23" xfId="1480" xr:uid="{00000000-0005-0000-0000-000035060000}"/>
    <cellStyle name="Comma 24" xfId="1481" xr:uid="{00000000-0005-0000-0000-000036060000}"/>
    <cellStyle name="Comma 25" xfId="1482" xr:uid="{00000000-0005-0000-0000-000037060000}"/>
    <cellStyle name="Comma 26" xfId="1483" xr:uid="{00000000-0005-0000-0000-000038060000}"/>
    <cellStyle name="Comma 27" xfId="1484" xr:uid="{00000000-0005-0000-0000-000039060000}"/>
    <cellStyle name="Comma 28" xfId="1485" xr:uid="{00000000-0005-0000-0000-00003A060000}"/>
    <cellStyle name="Comma 29" xfId="1486" xr:uid="{00000000-0005-0000-0000-00003B060000}"/>
    <cellStyle name="Comma 3" xfId="10" xr:uid="{00000000-0005-0000-0000-00003C060000}"/>
    <cellStyle name="Comma 3 2" xfId="17" xr:uid="{00000000-0005-0000-0000-00003D060000}"/>
    <cellStyle name="Comma 3 2 2" xfId="455" xr:uid="{00000000-0005-0000-0000-00003E060000}"/>
    <cellStyle name="Comma 3 2 2 2" xfId="2425" xr:uid="{00000000-0005-0000-0000-00003F060000}"/>
    <cellStyle name="Comma 3 2 3" xfId="5187" xr:uid="{00000000-0005-0000-0000-000040060000}"/>
    <cellStyle name="Comma 3 2 4" xfId="6446" xr:uid="{00000000-0005-0000-0000-000041060000}"/>
    <cellStyle name="Comma 3 3" xfId="456" xr:uid="{00000000-0005-0000-0000-000042060000}"/>
    <cellStyle name="Comma 3 3 2" xfId="1040" xr:uid="{00000000-0005-0000-0000-000043060000}"/>
    <cellStyle name="Comma 3 3 3" xfId="2426" xr:uid="{00000000-0005-0000-0000-000044060000}"/>
    <cellStyle name="Comma 3 4" xfId="1038" xr:uid="{00000000-0005-0000-0000-000045060000}"/>
    <cellStyle name="Comma 3 4 2" xfId="2016" xr:uid="{00000000-0005-0000-0000-000046060000}"/>
    <cellStyle name="Comma 3 4 2 2" xfId="6122" xr:uid="{00000000-0005-0000-0000-000047060000}"/>
    <cellStyle name="Comma 3 4 3" xfId="6062" xr:uid="{00000000-0005-0000-0000-000048060000}"/>
    <cellStyle name="Comma 3 5" xfId="43" xr:uid="{00000000-0005-0000-0000-000049060000}"/>
    <cellStyle name="Comma 3 6" xfId="5181" xr:uid="{00000000-0005-0000-0000-00004A060000}"/>
    <cellStyle name="Comma 30" xfId="1487" xr:uid="{00000000-0005-0000-0000-00004B060000}"/>
    <cellStyle name="Comma 31" xfId="1488" xr:uid="{00000000-0005-0000-0000-00004C060000}"/>
    <cellStyle name="Comma 32" xfId="1489" xr:uid="{00000000-0005-0000-0000-00004D060000}"/>
    <cellStyle name="Comma 33" xfId="1490" xr:uid="{00000000-0005-0000-0000-00004E060000}"/>
    <cellStyle name="Comma 34" xfId="1491" xr:uid="{00000000-0005-0000-0000-00004F060000}"/>
    <cellStyle name="Comma 35" xfId="1492" xr:uid="{00000000-0005-0000-0000-000050060000}"/>
    <cellStyle name="Comma 36" xfId="1493" xr:uid="{00000000-0005-0000-0000-000051060000}"/>
    <cellStyle name="Comma 37" xfId="1494" xr:uid="{00000000-0005-0000-0000-000052060000}"/>
    <cellStyle name="Comma 38" xfId="1495" xr:uid="{00000000-0005-0000-0000-000053060000}"/>
    <cellStyle name="Comma 39" xfId="1496" xr:uid="{00000000-0005-0000-0000-000054060000}"/>
    <cellStyle name="Comma 4" xfId="44" xr:uid="{00000000-0005-0000-0000-000055060000}"/>
    <cellStyle name="Comma 4 2" xfId="457" xr:uid="{00000000-0005-0000-0000-000056060000}"/>
    <cellStyle name="Comma 4 2 2" xfId="1497" xr:uid="{00000000-0005-0000-0000-000057060000}"/>
    <cellStyle name="Comma 4 2 2 2" xfId="37567" xr:uid="{00000000-0005-0000-0000-000058060000}"/>
    <cellStyle name="Comma 4 2 3" xfId="1992" xr:uid="{00000000-0005-0000-0000-000059060000}"/>
    <cellStyle name="Comma 4 2 4" xfId="2427" xr:uid="{00000000-0005-0000-0000-00005A060000}"/>
    <cellStyle name="Comma 4 2 5" xfId="37117" xr:uid="{00000000-0005-0000-0000-00005B060000}"/>
    <cellStyle name="Comma 4 3" xfId="1498" xr:uid="{00000000-0005-0000-0000-00005C060000}"/>
    <cellStyle name="Comma 4 3 2" xfId="1499" xr:uid="{00000000-0005-0000-0000-00005D060000}"/>
    <cellStyle name="Comma 4 3 2 2" xfId="37569" xr:uid="{00000000-0005-0000-0000-00005E060000}"/>
    <cellStyle name="Comma 4 3 3" xfId="2428" xr:uid="{00000000-0005-0000-0000-00005F060000}"/>
    <cellStyle name="Comma 4 3 4" xfId="37568" xr:uid="{00000000-0005-0000-0000-000060060000}"/>
    <cellStyle name="Comma 4 4" xfId="1500" xr:uid="{00000000-0005-0000-0000-000061060000}"/>
    <cellStyle name="Comma 4 4 2" xfId="37570" xr:uid="{00000000-0005-0000-0000-000062060000}"/>
    <cellStyle name="Comma 4 5" xfId="1501" xr:uid="{00000000-0005-0000-0000-000063060000}"/>
    <cellStyle name="Comma 4 5 2" xfId="3839" xr:uid="{00000000-0005-0000-0000-000064060000}"/>
    <cellStyle name="Comma 4 5 3" xfId="37571" xr:uid="{00000000-0005-0000-0000-000065060000}"/>
    <cellStyle name="Comma 40" xfId="1502" xr:uid="{00000000-0005-0000-0000-000066060000}"/>
    <cellStyle name="Comma 41" xfId="1503" xr:uid="{00000000-0005-0000-0000-000067060000}"/>
    <cellStyle name="Comma 42" xfId="1504" xr:uid="{00000000-0005-0000-0000-000068060000}"/>
    <cellStyle name="Comma 43" xfId="1505" xr:uid="{00000000-0005-0000-0000-000069060000}"/>
    <cellStyle name="Comma 44" xfId="1506" xr:uid="{00000000-0005-0000-0000-00006A060000}"/>
    <cellStyle name="Comma 45" xfId="1507" xr:uid="{00000000-0005-0000-0000-00006B060000}"/>
    <cellStyle name="Comma 46" xfId="1508" xr:uid="{00000000-0005-0000-0000-00006C060000}"/>
    <cellStyle name="Comma 47" xfId="1509" xr:uid="{00000000-0005-0000-0000-00006D060000}"/>
    <cellStyle name="Comma 48" xfId="1510" xr:uid="{00000000-0005-0000-0000-00006E060000}"/>
    <cellStyle name="Comma 49" xfId="1511" xr:uid="{00000000-0005-0000-0000-00006F060000}"/>
    <cellStyle name="Comma 5" xfId="45" xr:uid="{00000000-0005-0000-0000-000070060000}"/>
    <cellStyle name="Comma 5 2" xfId="1512" xr:uid="{00000000-0005-0000-0000-000071060000}"/>
    <cellStyle name="Comma 5 2 2" xfId="1513" xr:uid="{00000000-0005-0000-0000-000072060000}"/>
    <cellStyle name="Comma 5 2 2 2" xfId="37572" xr:uid="{00000000-0005-0000-0000-000073060000}"/>
    <cellStyle name="Comma 5 2 3" xfId="2429" xr:uid="{00000000-0005-0000-0000-000074060000}"/>
    <cellStyle name="Comma 5 2 4" xfId="6074" xr:uid="{00000000-0005-0000-0000-000075060000}"/>
    <cellStyle name="Comma 5 3" xfId="1514" xr:uid="{00000000-0005-0000-0000-000076060000}"/>
    <cellStyle name="Comma 5 3 2" xfId="1515" xr:uid="{00000000-0005-0000-0000-000077060000}"/>
    <cellStyle name="Comma 5 3 2 2" xfId="37573" xr:uid="{00000000-0005-0000-0000-000078060000}"/>
    <cellStyle name="Comma 5 3 3" xfId="2430" xr:uid="{00000000-0005-0000-0000-000079060000}"/>
    <cellStyle name="Comma 5 3 4" xfId="6075" xr:uid="{00000000-0005-0000-0000-00007A060000}"/>
    <cellStyle name="Comma 5 4" xfId="1516" xr:uid="{00000000-0005-0000-0000-00007B060000}"/>
    <cellStyle name="Comma 5 4 2" xfId="37574" xr:uid="{00000000-0005-0000-0000-00007C060000}"/>
    <cellStyle name="Comma 5 5" xfId="1517" xr:uid="{00000000-0005-0000-0000-00007D060000}"/>
    <cellStyle name="Comma 5 5 2" xfId="37575" xr:uid="{00000000-0005-0000-0000-00007E060000}"/>
    <cellStyle name="Comma 5 6" xfId="5213" xr:uid="{00000000-0005-0000-0000-00007F060000}"/>
    <cellStyle name="Comma 5 7" xfId="22235" xr:uid="{00000000-0005-0000-0000-000080060000}"/>
    <cellStyle name="Comma 50" xfId="1518" xr:uid="{00000000-0005-0000-0000-000081060000}"/>
    <cellStyle name="Comma 51" xfId="1519" xr:uid="{00000000-0005-0000-0000-000082060000}"/>
    <cellStyle name="Comma 52" xfId="1520" xr:uid="{00000000-0005-0000-0000-000083060000}"/>
    <cellStyle name="Comma 53" xfId="1521" xr:uid="{00000000-0005-0000-0000-000084060000}"/>
    <cellStyle name="Comma 54" xfId="1522" xr:uid="{00000000-0005-0000-0000-000085060000}"/>
    <cellStyle name="Comma 55" xfId="1523" xr:uid="{00000000-0005-0000-0000-000086060000}"/>
    <cellStyle name="Comma 56" xfId="1524" xr:uid="{00000000-0005-0000-0000-000087060000}"/>
    <cellStyle name="Comma 56 2" xfId="2431" xr:uid="{00000000-0005-0000-0000-000088060000}"/>
    <cellStyle name="Comma 57" xfId="1525" xr:uid="{00000000-0005-0000-0000-000089060000}"/>
    <cellStyle name="Comma 58" xfId="1947" xr:uid="{00000000-0005-0000-0000-00008A060000}"/>
    <cellStyle name="Comma 59" xfId="1951" xr:uid="{00000000-0005-0000-0000-00008B060000}"/>
    <cellStyle name="Comma 6" xfId="46" xr:uid="{00000000-0005-0000-0000-00008C060000}"/>
    <cellStyle name="Comma 6 2" xfId="1044" xr:uid="{00000000-0005-0000-0000-00008D060000}"/>
    <cellStyle name="Comma 6 2 2" xfId="1526" xr:uid="{00000000-0005-0000-0000-00008E060000}"/>
    <cellStyle name="Comma 6 2 2 2" xfId="37584" xr:uid="{00000000-0005-0000-0000-00008F060000}"/>
    <cellStyle name="Comma 6 2 3" xfId="2432" xr:uid="{00000000-0005-0000-0000-000090060000}"/>
    <cellStyle name="Comma 6 3" xfId="1527" xr:uid="{00000000-0005-0000-0000-000091060000}"/>
    <cellStyle name="Comma 6 3 2" xfId="1528" xr:uid="{00000000-0005-0000-0000-000092060000}"/>
    <cellStyle name="Comma 6 3 2 2" xfId="37585" xr:uid="{00000000-0005-0000-0000-000093060000}"/>
    <cellStyle name="Comma 6 3 3" xfId="6076" xr:uid="{00000000-0005-0000-0000-000094060000}"/>
    <cellStyle name="Comma 6 4" xfId="1529" xr:uid="{00000000-0005-0000-0000-000095060000}"/>
    <cellStyle name="Comma 6 4 2" xfId="6077" xr:uid="{00000000-0005-0000-0000-000096060000}"/>
    <cellStyle name="Comma 6 5" xfId="1530" xr:uid="{00000000-0005-0000-0000-000097060000}"/>
    <cellStyle name="Comma 6 5 2" xfId="37586" xr:uid="{00000000-0005-0000-0000-000098060000}"/>
    <cellStyle name="Comma 6 6" xfId="5214" xr:uid="{00000000-0005-0000-0000-000099060000}"/>
    <cellStyle name="Comma 60" xfId="1954" xr:uid="{00000000-0005-0000-0000-00009A060000}"/>
    <cellStyle name="Comma 61" xfId="1956" xr:uid="{00000000-0005-0000-0000-00009B060000}"/>
    <cellStyle name="Comma 62" xfId="1960" xr:uid="{00000000-0005-0000-0000-00009C060000}"/>
    <cellStyle name="Comma 63" xfId="53" xr:uid="{00000000-0005-0000-0000-00009D060000}"/>
    <cellStyle name="Comma 64" xfId="1997" xr:uid="{00000000-0005-0000-0000-00009E060000}"/>
    <cellStyle name="Comma 65" xfId="2010" xr:uid="{00000000-0005-0000-0000-00009F060000}"/>
    <cellStyle name="Comma 66" xfId="1964" xr:uid="{00000000-0005-0000-0000-0000A0060000}"/>
    <cellStyle name="Comma 67" xfId="1981" xr:uid="{00000000-0005-0000-0000-0000A1060000}"/>
    <cellStyle name="Comma 68" xfId="2022" xr:uid="{00000000-0005-0000-0000-0000A2060000}"/>
    <cellStyle name="Comma 69" xfId="2020" xr:uid="{00000000-0005-0000-0000-0000A3060000}"/>
    <cellStyle name="Comma 7" xfId="458" xr:uid="{00000000-0005-0000-0000-0000A4060000}"/>
    <cellStyle name="Comma 7 2" xfId="2013" xr:uid="{00000000-0005-0000-0000-0000A5060000}"/>
    <cellStyle name="Comma 7 2 2" xfId="2434" xr:uid="{00000000-0005-0000-0000-0000A6060000}"/>
    <cellStyle name="Comma 7 2 3" xfId="6120" xr:uid="{00000000-0005-0000-0000-0000A7060000}"/>
    <cellStyle name="Comma 7 3" xfId="2433" xr:uid="{00000000-0005-0000-0000-0000A8060000}"/>
    <cellStyle name="Comma 70" xfId="2024" xr:uid="{00000000-0005-0000-0000-0000A9060000}"/>
    <cellStyle name="Comma 71" xfId="1961" xr:uid="{00000000-0005-0000-0000-0000AA060000}"/>
    <cellStyle name="Comma 72" xfId="2019" xr:uid="{00000000-0005-0000-0000-0000AB060000}"/>
    <cellStyle name="Comma 73" xfId="2008" xr:uid="{00000000-0005-0000-0000-0000AC060000}"/>
    <cellStyle name="Comma 74" xfId="1971" xr:uid="{00000000-0005-0000-0000-0000AD060000}"/>
    <cellStyle name="Comma 75" xfId="2003" xr:uid="{00000000-0005-0000-0000-0000AE060000}"/>
    <cellStyle name="Comma 76" xfId="1973" xr:uid="{00000000-0005-0000-0000-0000AF060000}"/>
    <cellStyle name="Comma 77" xfId="2028" xr:uid="{00000000-0005-0000-0000-0000B0060000}"/>
    <cellStyle name="Comma 78" xfId="2029" xr:uid="{00000000-0005-0000-0000-0000B1060000}"/>
    <cellStyle name="Comma 79" xfId="2030" xr:uid="{00000000-0005-0000-0000-0000B2060000}"/>
    <cellStyle name="Comma 8" xfId="459" xr:uid="{00000000-0005-0000-0000-0000B3060000}"/>
    <cellStyle name="Comma 8 2" xfId="1531" xr:uid="{00000000-0005-0000-0000-0000B4060000}"/>
    <cellStyle name="Comma 8 2 2" xfId="1532" xr:uid="{00000000-0005-0000-0000-0000B5060000}"/>
    <cellStyle name="Comma 8 2 2 2" xfId="37588" xr:uid="{00000000-0005-0000-0000-0000B6060000}"/>
    <cellStyle name="Comma 8 2 3" xfId="2436" xr:uid="{00000000-0005-0000-0000-0000B7060000}"/>
    <cellStyle name="Comma 8 2 4" xfId="37587" xr:uid="{00000000-0005-0000-0000-0000B8060000}"/>
    <cellStyle name="Comma 8 3" xfId="1533" xr:uid="{00000000-0005-0000-0000-0000B9060000}"/>
    <cellStyle name="Comma 8 3 2" xfId="1534" xr:uid="{00000000-0005-0000-0000-0000BA060000}"/>
    <cellStyle name="Comma 8 3 2 2" xfId="37590" xr:uid="{00000000-0005-0000-0000-0000BB060000}"/>
    <cellStyle name="Comma 8 3 3" xfId="37589" xr:uid="{00000000-0005-0000-0000-0000BC060000}"/>
    <cellStyle name="Comma 8 4" xfId="1535" xr:uid="{00000000-0005-0000-0000-0000BD060000}"/>
    <cellStyle name="Comma 8 4 2" xfId="37591" xr:uid="{00000000-0005-0000-0000-0000BE060000}"/>
    <cellStyle name="Comma 8 5" xfId="1536" xr:uid="{00000000-0005-0000-0000-0000BF060000}"/>
    <cellStyle name="Comma 8 5 2" xfId="37592" xr:uid="{00000000-0005-0000-0000-0000C0060000}"/>
    <cellStyle name="Comma 8 6" xfId="2435" xr:uid="{00000000-0005-0000-0000-0000C1060000}"/>
    <cellStyle name="Comma 80" xfId="2078" xr:uid="{00000000-0005-0000-0000-0000C2060000}"/>
    <cellStyle name="Comma 81" xfId="2038" xr:uid="{00000000-0005-0000-0000-0000C3060000}"/>
    <cellStyle name="Comma 82" xfId="2035" xr:uid="{00000000-0005-0000-0000-0000C4060000}"/>
    <cellStyle name="Comma 83" xfId="2045" xr:uid="{00000000-0005-0000-0000-0000C5060000}"/>
    <cellStyle name="Comma 84" xfId="2068" xr:uid="{00000000-0005-0000-0000-0000C6060000}"/>
    <cellStyle name="Comma 85" xfId="2032" xr:uid="{00000000-0005-0000-0000-0000C7060000}"/>
    <cellStyle name="Comma 86" xfId="2061" xr:uid="{00000000-0005-0000-0000-0000C8060000}"/>
    <cellStyle name="Comma 87" xfId="2073" xr:uid="{00000000-0005-0000-0000-0000C9060000}"/>
    <cellStyle name="Comma 88" xfId="2058" xr:uid="{00000000-0005-0000-0000-0000CA060000}"/>
    <cellStyle name="Comma 89" xfId="2053" xr:uid="{00000000-0005-0000-0000-0000CB060000}"/>
    <cellStyle name="Comma 9" xfId="460" xr:uid="{00000000-0005-0000-0000-0000CC060000}"/>
    <cellStyle name="Comma 9 2" xfId="1537" xr:uid="{00000000-0005-0000-0000-0000CD060000}"/>
    <cellStyle name="Comma 9 2 2" xfId="1538" xr:uid="{00000000-0005-0000-0000-0000CE060000}"/>
    <cellStyle name="Comma 9 2 2 2" xfId="37594" xr:uid="{00000000-0005-0000-0000-0000CF060000}"/>
    <cellStyle name="Comma 9 2 3" xfId="37593" xr:uid="{00000000-0005-0000-0000-0000D0060000}"/>
    <cellStyle name="Comma 9 3" xfId="1539" xr:uid="{00000000-0005-0000-0000-0000D1060000}"/>
    <cellStyle name="Comma 9 3 2" xfId="1540" xr:uid="{00000000-0005-0000-0000-0000D2060000}"/>
    <cellStyle name="Comma 9 3 2 2" xfId="37596" xr:uid="{00000000-0005-0000-0000-0000D3060000}"/>
    <cellStyle name="Comma 9 3 3" xfId="37595" xr:uid="{00000000-0005-0000-0000-0000D4060000}"/>
    <cellStyle name="Comma 9 4" xfId="1541" xr:uid="{00000000-0005-0000-0000-0000D5060000}"/>
    <cellStyle name="Comma 9 4 2" xfId="37597" xr:uid="{00000000-0005-0000-0000-0000D6060000}"/>
    <cellStyle name="Comma 9 5" xfId="1542" xr:uid="{00000000-0005-0000-0000-0000D7060000}"/>
    <cellStyle name="Comma 9 5 2" xfId="37598" xr:uid="{00000000-0005-0000-0000-0000D8060000}"/>
    <cellStyle name="Comma 90" xfId="2052" xr:uid="{00000000-0005-0000-0000-0000D9060000}"/>
    <cellStyle name="Comma 91" xfId="2060" xr:uid="{00000000-0005-0000-0000-0000DA060000}"/>
    <cellStyle name="Comma 92" xfId="2056" xr:uid="{00000000-0005-0000-0000-0000DB060000}"/>
    <cellStyle name="Comma 93" xfId="2064" xr:uid="{00000000-0005-0000-0000-0000DC060000}"/>
    <cellStyle name="Comma 94" xfId="2050" xr:uid="{00000000-0005-0000-0000-0000DD060000}"/>
    <cellStyle name="Comma 95" xfId="2062" xr:uid="{00000000-0005-0000-0000-0000DE060000}"/>
    <cellStyle name="Comma 96" xfId="2066" xr:uid="{00000000-0005-0000-0000-0000DF060000}"/>
    <cellStyle name="Comma 97" xfId="2048" xr:uid="{00000000-0005-0000-0000-0000E0060000}"/>
    <cellStyle name="Comma 98" xfId="2049" xr:uid="{00000000-0005-0000-0000-0000E1060000}"/>
    <cellStyle name="Comma 99" xfId="2072" xr:uid="{00000000-0005-0000-0000-0000E2060000}"/>
    <cellStyle name="Comma Cents" xfId="2438" xr:uid="{00000000-0005-0000-0000-0000E3060000}"/>
    <cellStyle name="Comma0" xfId="2439" xr:uid="{00000000-0005-0000-0000-0000E4060000}"/>
    <cellStyle name="Currency" xfId="2" builtinId="4"/>
    <cellStyle name="Currency [0] 2" xfId="1045" xr:uid="{00000000-0005-0000-0000-0000E6060000}"/>
    <cellStyle name="Currency 0" xfId="2440" xr:uid="{00000000-0005-0000-0000-0000E7060000}"/>
    <cellStyle name="Currency 10" xfId="1957" xr:uid="{00000000-0005-0000-0000-0000E8060000}"/>
    <cellStyle name="Currency 100" xfId="38092" xr:uid="{00000000-0005-0000-0000-0000E9060000}"/>
    <cellStyle name="Currency 101" xfId="38102" xr:uid="{00000000-0005-0000-0000-0000FF940000}"/>
    <cellStyle name="Currency 11" xfId="1959" xr:uid="{00000000-0005-0000-0000-0000EA060000}"/>
    <cellStyle name="Currency 12" xfId="23" xr:uid="{00000000-0005-0000-0000-0000EB060000}"/>
    <cellStyle name="Currency 13" xfId="2023" xr:uid="{00000000-0005-0000-0000-0000EC060000}"/>
    <cellStyle name="Currency 14" xfId="1998" xr:uid="{00000000-0005-0000-0000-0000ED060000}"/>
    <cellStyle name="Currency 15" xfId="1978" xr:uid="{00000000-0005-0000-0000-0000EE060000}"/>
    <cellStyle name="Currency 16" xfId="1982" xr:uid="{00000000-0005-0000-0000-0000EF060000}"/>
    <cellStyle name="Currency 17" xfId="1977" xr:uid="{00000000-0005-0000-0000-0000F0060000}"/>
    <cellStyle name="Currency 18" xfId="1991" xr:uid="{00000000-0005-0000-0000-0000F1060000}"/>
    <cellStyle name="Currency 19" xfId="2021" xr:uid="{00000000-0005-0000-0000-0000F2060000}"/>
    <cellStyle name="Currency 2" xfId="5" xr:uid="{00000000-0005-0000-0000-0000F3060000}"/>
    <cellStyle name="Currency 2 10" xfId="2441" xr:uid="{00000000-0005-0000-0000-0000F4060000}"/>
    <cellStyle name="Currency 2 11" xfId="2442" xr:uid="{00000000-0005-0000-0000-0000F5060000}"/>
    <cellStyle name="Currency 2 12" xfId="2443" xr:uid="{00000000-0005-0000-0000-0000F6060000}"/>
    <cellStyle name="Currency 2 13" xfId="2444" xr:uid="{00000000-0005-0000-0000-0000F7060000}"/>
    <cellStyle name="Currency 2 14" xfId="2445" xr:uid="{00000000-0005-0000-0000-0000F8060000}"/>
    <cellStyle name="Currency 2 15" xfId="2446" xr:uid="{00000000-0005-0000-0000-0000F9060000}"/>
    <cellStyle name="Currency 2 16" xfId="2447" xr:uid="{00000000-0005-0000-0000-0000FA060000}"/>
    <cellStyle name="Currency 2 17" xfId="2448" xr:uid="{00000000-0005-0000-0000-0000FB060000}"/>
    <cellStyle name="Currency 2 18" xfId="22247" xr:uid="{00000000-0005-0000-0000-0000FC060000}"/>
    <cellStyle name="Currency 2 2" xfId="21" xr:uid="{00000000-0005-0000-0000-0000FD060000}"/>
    <cellStyle name="Currency 2 2 2" xfId="2449" xr:uid="{00000000-0005-0000-0000-0000FE060000}"/>
    <cellStyle name="Currency 2 3" xfId="2450" xr:uid="{00000000-0005-0000-0000-0000FF060000}"/>
    <cellStyle name="Currency 2 3 2" xfId="22175" xr:uid="{00000000-0005-0000-0000-000000070000}"/>
    <cellStyle name="Currency 2 4" xfId="2451" xr:uid="{00000000-0005-0000-0000-000001070000}"/>
    <cellStyle name="Currency 2 5" xfId="2452" xr:uid="{00000000-0005-0000-0000-000002070000}"/>
    <cellStyle name="Currency 2 6" xfId="2453" xr:uid="{00000000-0005-0000-0000-000003070000}"/>
    <cellStyle name="Currency 2 7" xfId="2454" xr:uid="{00000000-0005-0000-0000-000004070000}"/>
    <cellStyle name="Currency 2 8" xfId="2455" xr:uid="{00000000-0005-0000-0000-000005070000}"/>
    <cellStyle name="Currency 2 9" xfId="2456" xr:uid="{00000000-0005-0000-0000-000006070000}"/>
    <cellStyle name="Currency 2_Mesquite Solar 277 MW v1" xfId="2457" xr:uid="{00000000-0005-0000-0000-000007070000}"/>
    <cellStyle name="Currency 20" xfId="1972" xr:uid="{00000000-0005-0000-0000-000008070000}"/>
    <cellStyle name="Currency 21" xfId="1986" xr:uid="{00000000-0005-0000-0000-000009070000}"/>
    <cellStyle name="Currency 22" xfId="2018" xr:uid="{00000000-0005-0000-0000-00000A070000}"/>
    <cellStyle name="Currency 23" xfId="1996" xr:uid="{00000000-0005-0000-0000-00000B070000}"/>
    <cellStyle name="Currency 24" xfId="1984" xr:uid="{00000000-0005-0000-0000-00000C070000}"/>
    <cellStyle name="Currency 25" xfId="2002" xr:uid="{00000000-0005-0000-0000-00000D070000}"/>
    <cellStyle name="Currency 26" xfId="2011" xr:uid="{00000000-0005-0000-0000-00000E070000}"/>
    <cellStyle name="Currency 27" xfId="1963" xr:uid="{00000000-0005-0000-0000-00000F070000}"/>
    <cellStyle name="Currency 28" xfId="2031" xr:uid="{00000000-0005-0000-0000-000010070000}"/>
    <cellStyle name="Currency 29" xfId="2077" xr:uid="{00000000-0005-0000-0000-000011070000}"/>
    <cellStyle name="Currency 3" xfId="47" xr:uid="{00000000-0005-0000-0000-000012070000}"/>
    <cellStyle name="Currency 3 2" xfId="461" xr:uid="{00000000-0005-0000-0000-000013070000}"/>
    <cellStyle name="Currency 3 3" xfId="1989" xr:uid="{00000000-0005-0000-0000-000014070000}"/>
    <cellStyle name="Currency 3 3 2" xfId="6116" xr:uid="{00000000-0005-0000-0000-000015070000}"/>
    <cellStyle name="Currency 3 4" xfId="1967" xr:uid="{00000000-0005-0000-0000-000016070000}"/>
    <cellStyle name="Currency 3 4 2" xfId="6109" xr:uid="{00000000-0005-0000-0000-000017070000}"/>
    <cellStyle name="Currency 3 5" xfId="5215" xr:uid="{00000000-0005-0000-0000-000018070000}"/>
    <cellStyle name="Currency 3 6" xfId="22210" xr:uid="{00000000-0005-0000-0000-000019070000}"/>
    <cellStyle name="Currency 30" xfId="2039" xr:uid="{00000000-0005-0000-0000-00001A070000}"/>
    <cellStyle name="Currency 31" xfId="2076" xr:uid="{00000000-0005-0000-0000-00001B070000}"/>
    <cellStyle name="Currency 32" xfId="2046" xr:uid="{00000000-0005-0000-0000-00001C070000}"/>
    <cellStyle name="Currency 33" xfId="2044" xr:uid="{00000000-0005-0000-0000-00001D070000}"/>
    <cellStyle name="Currency 34" xfId="2033" xr:uid="{00000000-0005-0000-0000-00001E070000}"/>
    <cellStyle name="Currency 35" xfId="2067" xr:uid="{00000000-0005-0000-0000-00001F070000}"/>
    <cellStyle name="Currency 36" xfId="2074" xr:uid="{00000000-0005-0000-0000-000020070000}"/>
    <cellStyle name="Currency 37" xfId="2057" xr:uid="{00000000-0005-0000-0000-000021070000}"/>
    <cellStyle name="Currency 38" xfId="2054" xr:uid="{00000000-0005-0000-0000-000022070000}"/>
    <cellStyle name="Currency 39" xfId="2042" xr:uid="{00000000-0005-0000-0000-000023070000}"/>
    <cellStyle name="Currency 4" xfId="9" xr:uid="{00000000-0005-0000-0000-000024070000}"/>
    <cellStyle name="Currency 4 2" xfId="1543" xr:uid="{00000000-0005-0000-0000-000025070000}"/>
    <cellStyle name="Currency 4 3" xfId="48" xr:uid="{00000000-0005-0000-0000-000026070000}"/>
    <cellStyle name="Currency 4 4" xfId="5180" xr:uid="{00000000-0005-0000-0000-000027070000}"/>
    <cellStyle name="Currency 40" xfId="2041" xr:uid="{00000000-0005-0000-0000-000028070000}"/>
    <cellStyle name="Currency 41" xfId="2040" xr:uid="{00000000-0005-0000-0000-000029070000}"/>
    <cellStyle name="Currency 42" xfId="2043" xr:uid="{00000000-0005-0000-0000-00002A070000}"/>
    <cellStyle name="Currency 43" xfId="2037" xr:uid="{00000000-0005-0000-0000-00002B070000}"/>
    <cellStyle name="Currency 44" xfId="2063" xr:uid="{00000000-0005-0000-0000-00002C070000}"/>
    <cellStyle name="Currency 45" xfId="2065" xr:uid="{00000000-0005-0000-0000-00002D070000}"/>
    <cellStyle name="Currency 46" xfId="2059" xr:uid="{00000000-0005-0000-0000-00002E070000}"/>
    <cellStyle name="Currency 47" xfId="2036" xr:uid="{00000000-0005-0000-0000-00002F070000}"/>
    <cellStyle name="Currency 48" xfId="2071" xr:uid="{00000000-0005-0000-0000-000030070000}"/>
    <cellStyle name="Currency 49" xfId="2075" xr:uid="{00000000-0005-0000-0000-000031070000}"/>
    <cellStyle name="Currency 5" xfId="49" xr:uid="{00000000-0005-0000-0000-000032070000}"/>
    <cellStyle name="Currency 5 2" xfId="1968" xr:uid="{00000000-0005-0000-0000-000033070000}"/>
    <cellStyle name="Currency 5 2 2" xfId="6110" xr:uid="{00000000-0005-0000-0000-000034070000}"/>
    <cellStyle name="Currency 5 3" xfId="1979" xr:uid="{00000000-0005-0000-0000-000035070000}"/>
    <cellStyle name="Currency 5 3 2" xfId="6114" xr:uid="{00000000-0005-0000-0000-000036070000}"/>
    <cellStyle name="Currency 5 4" xfId="5216" xr:uid="{00000000-0005-0000-0000-000037070000}"/>
    <cellStyle name="Currency 50" xfId="2047" xr:uid="{00000000-0005-0000-0000-000038070000}"/>
    <cellStyle name="Currency 51" xfId="2069" xr:uid="{00000000-0005-0000-0000-000039070000}"/>
    <cellStyle name="Currency 52" xfId="2034" xr:uid="{00000000-0005-0000-0000-00003A070000}"/>
    <cellStyle name="Currency 53" xfId="2081" xr:uid="{00000000-0005-0000-0000-00003B070000}"/>
    <cellStyle name="Currency 54" xfId="2085" xr:uid="{00000000-0005-0000-0000-00003C070000}"/>
    <cellStyle name="Currency 55" xfId="2089" xr:uid="{00000000-0005-0000-0000-00003D070000}"/>
    <cellStyle name="Currency 56" xfId="2088" xr:uid="{00000000-0005-0000-0000-00003E070000}"/>
    <cellStyle name="Currency 57" xfId="2103" xr:uid="{00000000-0005-0000-0000-00003F070000}"/>
    <cellStyle name="Currency 58" xfId="3782" xr:uid="{00000000-0005-0000-0000-000040070000}"/>
    <cellStyle name="Currency 59" xfId="4921" xr:uid="{00000000-0005-0000-0000-000041070000}"/>
    <cellStyle name="Currency 6" xfId="1544" xr:uid="{00000000-0005-0000-0000-000042070000}"/>
    <cellStyle name="Currency 6 2" xfId="2458" xr:uid="{00000000-0005-0000-0000-000043070000}"/>
    <cellStyle name="Currency 6 3" xfId="37600" xr:uid="{00000000-0005-0000-0000-000044070000}"/>
    <cellStyle name="Currency 60" xfId="2790" xr:uid="{00000000-0005-0000-0000-000045070000}"/>
    <cellStyle name="Currency 61" xfId="4964" xr:uid="{00000000-0005-0000-0000-000046070000}"/>
    <cellStyle name="Currency 62" xfId="4868" xr:uid="{00000000-0005-0000-0000-000047070000}"/>
    <cellStyle name="Currency 63" xfId="4961" xr:uid="{00000000-0005-0000-0000-000048070000}"/>
    <cellStyle name="Currency 64" xfId="4875" xr:uid="{00000000-0005-0000-0000-000049070000}"/>
    <cellStyle name="Currency 65" xfId="4958" xr:uid="{00000000-0005-0000-0000-00004A070000}"/>
    <cellStyle name="Currency 66" xfId="4877" xr:uid="{00000000-0005-0000-0000-00004B070000}"/>
    <cellStyle name="Currency 67" xfId="5173" xr:uid="{00000000-0005-0000-0000-00004C070000}"/>
    <cellStyle name="Currency 68" xfId="6059" xr:uid="{00000000-0005-0000-0000-00004D070000}"/>
    <cellStyle name="Currency 69" xfId="8990" xr:uid="{00000000-0005-0000-0000-00004E070000}"/>
    <cellStyle name="Currency 7" xfId="1948" xr:uid="{00000000-0005-0000-0000-00004F070000}"/>
    <cellStyle name="Currency 70" xfId="11808" xr:uid="{00000000-0005-0000-0000-000050070000}"/>
    <cellStyle name="Currency 71" xfId="14503" xr:uid="{00000000-0005-0000-0000-000051070000}"/>
    <cellStyle name="Currency 72" xfId="10402" xr:uid="{00000000-0005-0000-0000-000052070000}"/>
    <cellStyle name="Currency 73" xfId="15149" xr:uid="{00000000-0005-0000-0000-000053070000}"/>
    <cellStyle name="Currency 74" xfId="12942" xr:uid="{00000000-0005-0000-0000-000054070000}"/>
    <cellStyle name="Currency 75" xfId="20818" xr:uid="{00000000-0005-0000-0000-000055070000}"/>
    <cellStyle name="Currency 76" xfId="21643" xr:uid="{00000000-0005-0000-0000-000056070000}"/>
    <cellStyle name="Currency 77" xfId="22121" xr:uid="{00000000-0005-0000-0000-000057070000}"/>
    <cellStyle name="Currency 78" xfId="4969" xr:uid="{00000000-0005-0000-0000-000058070000}"/>
    <cellStyle name="Currency 79" xfId="5170" xr:uid="{00000000-0005-0000-0000-000059070000}"/>
    <cellStyle name="Currency 8" xfId="1950" xr:uid="{00000000-0005-0000-0000-00005A070000}"/>
    <cellStyle name="Currency 80" xfId="22130" xr:uid="{00000000-0005-0000-0000-00005B070000}"/>
    <cellStyle name="Currency 81" xfId="22253" xr:uid="{00000000-0005-0000-0000-00005C070000}"/>
    <cellStyle name="Currency 82" xfId="6458" xr:uid="{00000000-0005-0000-0000-00005D070000}"/>
    <cellStyle name="Currency 83" xfId="22188" xr:uid="{00000000-0005-0000-0000-00005E070000}"/>
    <cellStyle name="Currency 84" xfId="22151" xr:uid="{00000000-0005-0000-0000-00005F070000}"/>
    <cellStyle name="Currency 85" xfId="22157" xr:uid="{00000000-0005-0000-0000-000060070000}"/>
    <cellStyle name="Currency 86" xfId="22187" xr:uid="{00000000-0005-0000-0000-000061070000}"/>
    <cellStyle name="Currency 87" xfId="22251" xr:uid="{00000000-0005-0000-0000-000062070000}"/>
    <cellStyle name="Currency 88" xfId="22137" xr:uid="{00000000-0005-0000-0000-000063070000}"/>
    <cellStyle name="Currency 89" xfId="22139" xr:uid="{00000000-0005-0000-0000-000064070000}"/>
    <cellStyle name="Currency 9" xfId="1953" xr:uid="{00000000-0005-0000-0000-000065070000}"/>
    <cellStyle name="Currency 90" xfId="22245" xr:uid="{00000000-0005-0000-0000-000066070000}"/>
    <cellStyle name="Currency 91" xfId="22265" xr:uid="{00000000-0005-0000-0000-000067070000}"/>
    <cellStyle name="Currency 92" xfId="37039" xr:uid="{00000000-0005-0000-0000-000068070000}"/>
    <cellStyle name="Currency 93" xfId="37046" xr:uid="{00000000-0005-0000-0000-000069070000}"/>
    <cellStyle name="Currency 94" xfId="37043" xr:uid="{00000000-0005-0000-0000-00006A070000}"/>
    <cellStyle name="Currency 95" xfId="37822" xr:uid="{00000000-0005-0000-0000-00006B070000}"/>
    <cellStyle name="Currency 96" xfId="37897" xr:uid="{00000000-0005-0000-0000-00006C070000}"/>
    <cellStyle name="Currency 97" xfId="37901" xr:uid="{00000000-0005-0000-0000-00006D070000}"/>
    <cellStyle name="Currency 98" xfId="37923" xr:uid="{00000000-0005-0000-0000-00006E070000}"/>
    <cellStyle name="Currency 99" xfId="37928" xr:uid="{00000000-0005-0000-0000-00006F070000}"/>
    <cellStyle name="Currency0" xfId="2459" xr:uid="{00000000-0005-0000-0000-000070070000}"/>
    <cellStyle name="Date" xfId="462" xr:uid="{00000000-0005-0000-0000-000071070000}"/>
    <cellStyle name="Date [d-mmm-yy]" xfId="2461" xr:uid="{00000000-0005-0000-0000-000072070000}"/>
    <cellStyle name="Date 10" xfId="4881" xr:uid="{00000000-0005-0000-0000-000073070000}"/>
    <cellStyle name="Date 11" xfId="4957" xr:uid="{00000000-0005-0000-0000-000074070000}"/>
    <cellStyle name="Date 12" xfId="2128" xr:uid="{00000000-0005-0000-0000-000075070000}"/>
    <cellStyle name="Date 13" xfId="4956" xr:uid="{00000000-0005-0000-0000-000076070000}"/>
    <cellStyle name="Date 14" xfId="4882" xr:uid="{00000000-0005-0000-0000-000077070000}"/>
    <cellStyle name="Date 15" xfId="4955" xr:uid="{00000000-0005-0000-0000-000078070000}"/>
    <cellStyle name="Date 16" xfId="4883" xr:uid="{00000000-0005-0000-0000-000079070000}"/>
    <cellStyle name="Date 17" xfId="37040" xr:uid="{00000000-0005-0000-0000-00007A070000}"/>
    <cellStyle name="Date 2" xfId="2462" xr:uid="{00000000-0005-0000-0000-00007B070000}"/>
    <cellStyle name="Date 3" xfId="2463" xr:uid="{00000000-0005-0000-0000-00007C070000}"/>
    <cellStyle name="Date 4" xfId="2464" xr:uid="{00000000-0005-0000-0000-00007D070000}"/>
    <cellStyle name="Date 5" xfId="2465" xr:uid="{00000000-0005-0000-0000-00007E070000}"/>
    <cellStyle name="Date 6" xfId="2466" xr:uid="{00000000-0005-0000-0000-00007F070000}"/>
    <cellStyle name="Date 6 2" xfId="2467" xr:uid="{00000000-0005-0000-0000-000080070000}"/>
    <cellStyle name="Date 6_48MW CMSI CAPEX Budget rev 11Jun10-rev16b (Updated Forecast cash flow)" xfId="2468" xr:uid="{00000000-0005-0000-0000-000081070000}"/>
    <cellStyle name="Date 7" xfId="2460" xr:uid="{00000000-0005-0000-0000-000082070000}"/>
    <cellStyle name="Date 8" xfId="4049" xr:uid="{00000000-0005-0000-0000-000083070000}"/>
    <cellStyle name="Date 9" xfId="4876" xr:uid="{00000000-0005-0000-0000-000084070000}"/>
    <cellStyle name="Date Aligned" xfId="2469" xr:uid="{00000000-0005-0000-0000-000085070000}"/>
    <cellStyle name="Date_2.00_42_2.0_42_z2" xfId="2470" xr:uid="{00000000-0005-0000-0000-000086070000}"/>
    <cellStyle name="Dezimal [0]_Compiling Utility Macros" xfId="2471" xr:uid="{00000000-0005-0000-0000-000087070000}"/>
    <cellStyle name="Dezimal_Compiling Utility Macros" xfId="2472" xr:uid="{00000000-0005-0000-0000-000088070000}"/>
    <cellStyle name="Dotted Line" xfId="2473" xr:uid="{00000000-0005-0000-0000-000089070000}"/>
    <cellStyle name="Emphasis 1" xfId="50" xr:uid="{00000000-0005-0000-0000-00008A070000}"/>
    <cellStyle name="Emphasis 2" xfId="51" xr:uid="{00000000-0005-0000-0000-00008B070000}"/>
    <cellStyle name="Emphasis 3" xfId="52" xr:uid="{00000000-0005-0000-0000-00008C070000}"/>
    <cellStyle name="Euro" xfId="2474" xr:uid="{00000000-0005-0000-0000-00008D070000}"/>
    <cellStyle name="Explanatory Text 2" xfId="463" xr:uid="{00000000-0005-0000-0000-00008E070000}"/>
    <cellStyle name="Explanatory Text 2 2" xfId="2475" xr:uid="{00000000-0005-0000-0000-00008F070000}"/>
    <cellStyle name="Explanatory Text 3" xfId="2476" xr:uid="{00000000-0005-0000-0000-000090070000}"/>
    <cellStyle name="Financial" xfId="2477" xr:uid="{00000000-0005-0000-0000-000091070000}"/>
    <cellStyle name="Fixed" xfId="464" xr:uid="{00000000-0005-0000-0000-000092070000}"/>
    <cellStyle name="Fixed 2" xfId="2479" xr:uid="{00000000-0005-0000-0000-000093070000}"/>
    <cellStyle name="Fixed 3" xfId="2480" xr:uid="{00000000-0005-0000-0000-000094070000}"/>
    <cellStyle name="Fixed 4" xfId="2481" xr:uid="{00000000-0005-0000-0000-000095070000}"/>
    <cellStyle name="Fixed 5" xfId="2482" xr:uid="{00000000-0005-0000-0000-000096070000}"/>
    <cellStyle name="Fixed 6" xfId="2483" xr:uid="{00000000-0005-0000-0000-000097070000}"/>
    <cellStyle name="Fixed 6 2" xfId="2484" xr:uid="{00000000-0005-0000-0000-000098070000}"/>
    <cellStyle name="Fixed 6_48MW CMSI CAPEX Budget rev 11Jun10-rev16b (Updated Forecast cash flow)" xfId="2485" xr:uid="{00000000-0005-0000-0000-000099070000}"/>
    <cellStyle name="Fixed 7" xfId="2478" xr:uid="{00000000-0005-0000-0000-00009A070000}"/>
    <cellStyle name="Fixed_Mesquite Solar 277 MW v1" xfId="2486" xr:uid="{00000000-0005-0000-0000-00009B070000}"/>
    <cellStyle name="Followe೤ Hyperlink" xfId="2487" xr:uid="{00000000-0005-0000-0000-00009C070000}"/>
    <cellStyle name="Followe? Hyperlink" xfId="2488" xr:uid="{00000000-0005-0000-0000-00009D070000}"/>
    <cellStyle name="Footnote" xfId="2489" xr:uid="{00000000-0005-0000-0000-00009E070000}"/>
    <cellStyle name="general" xfId="2490" xr:uid="{00000000-0005-0000-0000-00009F070000}"/>
    <cellStyle name="Good 2" xfId="465" xr:uid="{00000000-0005-0000-0000-0000A0070000}"/>
    <cellStyle name="Good 2 2" xfId="1545" xr:uid="{00000000-0005-0000-0000-0000A1070000}"/>
    <cellStyle name="Good 2 3" xfId="1546" xr:uid="{00000000-0005-0000-0000-0000A2070000}"/>
    <cellStyle name="Good 2 4" xfId="1547" xr:uid="{00000000-0005-0000-0000-0000A3070000}"/>
    <cellStyle name="Good 2 5" xfId="1548" xr:uid="{00000000-0005-0000-0000-0000A4070000}"/>
    <cellStyle name="Good 2 6" xfId="2491" xr:uid="{00000000-0005-0000-0000-0000A5070000}"/>
    <cellStyle name="Good 3" xfId="466" xr:uid="{00000000-0005-0000-0000-0000A6070000}"/>
    <cellStyle name="Good 3 2" xfId="2492" xr:uid="{00000000-0005-0000-0000-0000A7070000}"/>
    <cellStyle name="Good 4" xfId="467" xr:uid="{00000000-0005-0000-0000-0000A8070000}"/>
    <cellStyle name="Good 5" xfId="468" xr:uid="{00000000-0005-0000-0000-0000A9070000}"/>
    <cellStyle name="Good 6" xfId="469" xr:uid="{00000000-0005-0000-0000-0000AA070000}"/>
    <cellStyle name="Good 7" xfId="470" xr:uid="{00000000-0005-0000-0000-0000AB070000}"/>
    <cellStyle name="Good 8" xfId="471" xr:uid="{00000000-0005-0000-0000-0000AC070000}"/>
    <cellStyle name="Good 9" xfId="1549" xr:uid="{00000000-0005-0000-0000-0000AD070000}"/>
    <cellStyle name="Grey" xfId="2493" xr:uid="{00000000-0005-0000-0000-0000AE070000}"/>
    <cellStyle name="Hard Percent" xfId="2494" xr:uid="{00000000-0005-0000-0000-0000AF070000}"/>
    <cellStyle name="HEADER" xfId="2495" xr:uid="{00000000-0005-0000-0000-0000B0070000}"/>
    <cellStyle name="Heading" xfId="2496" xr:uid="{00000000-0005-0000-0000-0000B1070000}"/>
    <cellStyle name="Heading 1 2" xfId="472" xr:uid="{00000000-0005-0000-0000-0000B2070000}"/>
    <cellStyle name="Heading 1 2 2" xfId="1550" xr:uid="{00000000-0005-0000-0000-0000B3070000}"/>
    <cellStyle name="Heading 1 2 3" xfId="1551" xr:uid="{00000000-0005-0000-0000-0000B4070000}"/>
    <cellStyle name="Heading 1 2 4" xfId="2497" xr:uid="{00000000-0005-0000-0000-0000B5070000}"/>
    <cellStyle name="Heading 1 2 5" xfId="37126" xr:uid="{00000000-0005-0000-0000-0000B6070000}"/>
    <cellStyle name="Heading 1 3" xfId="473" xr:uid="{00000000-0005-0000-0000-0000B7070000}"/>
    <cellStyle name="Heading 1 3 2" xfId="2498" xr:uid="{00000000-0005-0000-0000-0000B8070000}"/>
    <cellStyle name="Heading 1 4" xfId="474" xr:uid="{00000000-0005-0000-0000-0000B9070000}"/>
    <cellStyle name="Heading 2 2" xfId="475" xr:uid="{00000000-0005-0000-0000-0000BA070000}"/>
    <cellStyle name="Heading 2 2 2" xfId="1552" xr:uid="{00000000-0005-0000-0000-0000BB070000}"/>
    <cellStyle name="Heading 2 2 3" xfId="1553" xr:uid="{00000000-0005-0000-0000-0000BC070000}"/>
    <cellStyle name="Heading 2 2 4" xfId="2499" xr:uid="{00000000-0005-0000-0000-0000BD070000}"/>
    <cellStyle name="Heading 2 2 5" xfId="37129" xr:uid="{00000000-0005-0000-0000-0000BE070000}"/>
    <cellStyle name="Heading 2 3" xfId="476" xr:uid="{00000000-0005-0000-0000-0000BF070000}"/>
    <cellStyle name="Heading 2 3 2" xfId="2500" xr:uid="{00000000-0005-0000-0000-0000C0070000}"/>
    <cellStyle name="Heading 2 4" xfId="477" xr:uid="{00000000-0005-0000-0000-0000C1070000}"/>
    <cellStyle name="Heading 3 2" xfId="478" xr:uid="{00000000-0005-0000-0000-0000C2070000}"/>
    <cellStyle name="Heading 3 2 2" xfId="1554" xr:uid="{00000000-0005-0000-0000-0000C3070000}"/>
    <cellStyle name="Heading 3 2 3" xfId="1555" xr:uid="{00000000-0005-0000-0000-0000C4070000}"/>
    <cellStyle name="Heading 3 2 4" xfId="2501" xr:uid="{00000000-0005-0000-0000-0000C5070000}"/>
    <cellStyle name="Heading 3 2 4 2" xfId="15932" xr:uid="{00000000-0005-0000-0000-0000C6070000}"/>
    <cellStyle name="Heading 3 2 4 3" xfId="6129" xr:uid="{00000000-0005-0000-0000-0000C7070000}"/>
    <cellStyle name="Heading 3 2 5" xfId="4090" xr:uid="{00000000-0005-0000-0000-0000C8070000}"/>
    <cellStyle name="Heading 3 2 5 2" xfId="17387" xr:uid="{00000000-0005-0000-0000-0000C9070000}"/>
    <cellStyle name="Heading 3 2 6" xfId="15439" xr:uid="{00000000-0005-0000-0000-0000CA070000}"/>
    <cellStyle name="Heading 3 2 7" xfId="14727" xr:uid="{00000000-0005-0000-0000-0000CB070000}"/>
    <cellStyle name="Heading 3 3" xfId="479" xr:uid="{00000000-0005-0000-0000-0000CC070000}"/>
    <cellStyle name="Heading 3 3 2" xfId="2502" xr:uid="{00000000-0005-0000-0000-0000CD070000}"/>
    <cellStyle name="Heading 3 3 2 2" xfId="15933" xr:uid="{00000000-0005-0000-0000-0000CE070000}"/>
    <cellStyle name="Heading 3 3 2 3" xfId="6130" xr:uid="{00000000-0005-0000-0000-0000CF070000}"/>
    <cellStyle name="Heading 3 3 3" xfId="4091" xr:uid="{00000000-0005-0000-0000-0000D0070000}"/>
    <cellStyle name="Heading 3 3 3 2" xfId="17388" xr:uid="{00000000-0005-0000-0000-0000D1070000}"/>
    <cellStyle name="Heading 3 3 4" xfId="13758" xr:uid="{00000000-0005-0000-0000-0000D2070000}"/>
    <cellStyle name="Heading 3 3 5" xfId="14180" xr:uid="{00000000-0005-0000-0000-0000D3070000}"/>
    <cellStyle name="Heading 3 4" xfId="480" xr:uid="{00000000-0005-0000-0000-0000D4070000}"/>
    <cellStyle name="Heading 4 2" xfId="481" xr:uid="{00000000-0005-0000-0000-0000D5070000}"/>
    <cellStyle name="Heading 4 2 2" xfId="1556" xr:uid="{00000000-0005-0000-0000-0000D6070000}"/>
    <cellStyle name="Heading 4 2 3" xfId="1557" xr:uid="{00000000-0005-0000-0000-0000D7070000}"/>
    <cellStyle name="Heading 4 2 4" xfId="2503" xr:uid="{00000000-0005-0000-0000-0000D8070000}"/>
    <cellStyle name="Heading 4 2 5" xfId="37130" xr:uid="{00000000-0005-0000-0000-0000D9070000}"/>
    <cellStyle name="Heading 4 3" xfId="482" xr:uid="{00000000-0005-0000-0000-0000DA070000}"/>
    <cellStyle name="Heading 4 3 2" xfId="2504" xr:uid="{00000000-0005-0000-0000-0000DB070000}"/>
    <cellStyle name="Heading 4 4" xfId="483" xr:uid="{00000000-0005-0000-0000-0000DC070000}"/>
    <cellStyle name="Heading1" xfId="2505" xr:uid="{00000000-0005-0000-0000-0000DD070000}"/>
    <cellStyle name="Heading1 2" xfId="2506" xr:uid="{00000000-0005-0000-0000-0000DE070000}"/>
    <cellStyle name="Heading1 3" xfId="2507" xr:uid="{00000000-0005-0000-0000-0000DF070000}"/>
    <cellStyle name="Heading1 4" xfId="2508" xr:uid="{00000000-0005-0000-0000-0000E0070000}"/>
    <cellStyle name="Heading1 5" xfId="2509" xr:uid="{00000000-0005-0000-0000-0000E1070000}"/>
    <cellStyle name="Heading1 6" xfId="2510" xr:uid="{00000000-0005-0000-0000-0000E2070000}"/>
    <cellStyle name="Heading1 6 2" xfId="2511" xr:uid="{00000000-0005-0000-0000-0000E3070000}"/>
    <cellStyle name="Heading1 6_48MW CMSI CAPEX Budget rev 11Jun10-rev16b (Updated Forecast cash flow)" xfId="2512" xr:uid="{00000000-0005-0000-0000-0000E4070000}"/>
    <cellStyle name="Heading1_Mesquite Solar 277 MW v1" xfId="2513" xr:uid="{00000000-0005-0000-0000-0000E5070000}"/>
    <cellStyle name="Heading2" xfId="2514" xr:uid="{00000000-0005-0000-0000-0000E6070000}"/>
    <cellStyle name="Heading2 2" xfId="2515" xr:uid="{00000000-0005-0000-0000-0000E7070000}"/>
    <cellStyle name="Heading2 3" xfId="2516" xr:uid="{00000000-0005-0000-0000-0000E8070000}"/>
    <cellStyle name="Heading2 4" xfId="2517" xr:uid="{00000000-0005-0000-0000-0000E9070000}"/>
    <cellStyle name="Heading2 5" xfId="2518" xr:uid="{00000000-0005-0000-0000-0000EA070000}"/>
    <cellStyle name="Heading2 6" xfId="2519" xr:uid="{00000000-0005-0000-0000-0000EB070000}"/>
    <cellStyle name="Heading2 6 2" xfId="2520" xr:uid="{00000000-0005-0000-0000-0000EC070000}"/>
    <cellStyle name="Heading2 6_48MW CMSI CAPEX Budget rev 11Jun10-rev16b (Updated Forecast cash flow)" xfId="2521" xr:uid="{00000000-0005-0000-0000-0000ED070000}"/>
    <cellStyle name="Heading2_Mesquite Solar 277 MW v1" xfId="2522" xr:uid="{00000000-0005-0000-0000-0000EE070000}"/>
    <cellStyle name="HIGHLIGHT" xfId="2523" xr:uid="{00000000-0005-0000-0000-0000EF070000}"/>
    <cellStyle name="Hyperlink 2" xfId="2524" xr:uid="{00000000-0005-0000-0000-0000F0070000}"/>
    <cellStyle name="Hyperlink 3" xfId="2525" xr:uid="{00000000-0005-0000-0000-0000F1070000}"/>
    <cellStyle name="Hyperlink 3 2" xfId="2526" xr:uid="{00000000-0005-0000-0000-0000F2070000}"/>
    <cellStyle name="Hyperlink 4" xfId="2527" xr:uid="{00000000-0005-0000-0000-0000F3070000}"/>
    <cellStyle name="Input (£m)" xfId="2528" xr:uid="{00000000-0005-0000-0000-0000F4070000}"/>
    <cellStyle name="Input [yellow]" xfId="2529" xr:uid="{00000000-0005-0000-0000-0000F5070000}"/>
    <cellStyle name="Input [yellow] 2" xfId="4873" xr:uid="{00000000-0005-0000-0000-0000F6070000}"/>
    <cellStyle name="Input [yellow] 2 2" xfId="10028" xr:uid="{00000000-0005-0000-0000-0000F7070000}"/>
    <cellStyle name="Input [yellow] 2 3" xfId="12846" xr:uid="{00000000-0005-0000-0000-0000F8070000}"/>
    <cellStyle name="Input [yellow] 2 4" xfId="7593" xr:uid="{00000000-0005-0000-0000-0000F9070000}"/>
    <cellStyle name="Input [yellow] 2 5" xfId="18168" xr:uid="{00000000-0005-0000-0000-0000FA070000}"/>
    <cellStyle name="Input [yellow] 2 6" xfId="18451" xr:uid="{00000000-0005-0000-0000-0000FB070000}"/>
    <cellStyle name="Input [yellow] 3" xfId="7732" xr:uid="{00000000-0005-0000-0000-0000FC070000}"/>
    <cellStyle name="Input [yellow] 4" xfId="10547" xr:uid="{00000000-0005-0000-0000-0000FD070000}"/>
    <cellStyle name="Input [yellow] 5" xfId="15484" xr:uid="{00000000-0005-0000-0000-0000FE070000}"/>
    <cellStyle name="Input [yellow] 6" xfId="15957" xr:uid="{00000000-0005-0000-0000-0000FF070000}"/>
    <cellStyle name="Input [yellow] 7" xfId="22111" xr:uid="{00000000-0005-0000-0000-000000080000}"/>
    <cellStyle name="Input 2" xfId="484" xr:uid="{00000000-0005-0000-0000-000001080000}"/>
    <cellStyle name="Input 2 10" xfId="10271" xr:uid="{00000000-0005-0000-0000-000002080000}"/>
    <cellStyle name="Input 2 11" xfId="6476" xr:uid="{00000000-0005-0000-0000-000003080000}"/>
    <cellStyle name="Input 2 12" xfId="22269" xr:uid="{00000000-0005-0000-0000-000004080000}"/>
    <cellStyle name="Input 2 2" xfId="1558" xr:uid="{00000000-0005-0000-0000-000005080000}"/>
    <cellStyle name="Input 2 3" xfId="1559" xr:uid="{00000000-0005-0000-0000-000006080000}"/>
    <cellStyle name="Input 2 4" xfId="2530" xr:uid="{00000000-0005-0000-0000-000007080000}"/>
    <cellStyle name="Input 2 4 2" xfId="7733" xr:uid="{00000000-0005-0000-0000-000008080000}"/>
    <cellStyle name="Input 2 4 2 2" xfId="23805" xr:uid="{00000000-0005-0000-0000-000009080000}"/>
    <cellStyle name="Input 2 4 3" xfId="10548" xr:uid="{00000000-0005-0000-0000-00000A080000}"/>
    <cellStyle name="Input 2 4 3 2" xfId="26469" xr:uid="{00000000-0005-0000-0000-00000B080000}"/>
    <cellStyle name="Input 2 4 4" xfId="6969" xr:uid="{00000000-0005-0000-0000-00000C080000}"/>
    <cellStyle name="Input 2 4 4 2" xfId="23362" xr:uid="{00000000-0005-0000-0000-00000D080000}"/>
    <cellStyle name="Input 2 4 5" xfId="15958" xr:uid="{00000000-0005-0000-0000-00000E080000}"/>
    <cellStyle name="Input 2 4 5 2" xfId="31127" xr:uid="{00000000-0005-0000-0000-00000F080000}"/>
    <cellStyle name="Input 2 4 6" xfId="18579" xr:uid="{00000000-0005-0000-0000-000010080000}"/>
    <cellStyle name="Input 2 4 6 2" xfId="33544" xr:uid="{00000000-0005-0000-0000-000011080000}"/>
    <cellStyle name="Input 2 4 7" xfId="20863" xr:uid="{00000000-0005-0000-0000-000012080000}"/>
    <cellStyle name="Input 2 4 7 2" xfId="35790" xr:uid="{00000000-0005-0000-0000-000013080000}"/>
    <cellStyle name="Input 2 4 8" xfId="6131" xr:uid="{00000000-0005-0000-0000-000014080000}"/>
    <cellStyle name="Input 2 4 9" xfId="23072" xr:uid="{00000000-0005-0000-0000-000015080000}"/>
    <cellStyle name="Input 2 5" xfId="4872" xr:uid="{00000000-0005-0000-0000-000016080000}"/>
    <cellStyle name="Input 2 5 2" xfId="10027" xr:uid="{00000000-0005-0000-0000-000017080000}"/>
    <cellStyle name="Input 2 5 2 2" xfId="26016" xr:uid="{00000000-0005-0000-0000-000018080000}"/>
    <cellStyle name="Input 2 5 3" xfId="12845" xr:uid="{00000000-0005-0000-0000-000019080000}"/>
    <cellStyle name="Input 2 5 3 2" xfId="28688" xr:uid="{00000000-0005-0000-0000-00001A080000}"/>
    <cellStyle name="Input 2 5 4" xfId="7592" xr:uid="{00000000-0005-0000-0000-00001B080000}"/>
    <cellStyle name="Input 2 5 4 2" xfId="23737" xr:uid="{00000000-0005-0000-0000-00001C080000}"/>
    <cellStyle name="Input 2 5 5" xfId="18167" xr:uid="{00000000-0005-0000-0000-00001D080000}"/>
    <cellStyle name="Input 2 5 5 2" xfId="33280" xr:uid="{00000000-0005-0000-0000-00001E080000}"/>
    <cellStyle name="Input 2 5 6" xfId="20775" xr:uid="{00000000-0005-0000-0000-00001F080000}"/>
    <cellStyle name="Input 2 5 6 2" xfId="35712" xr:uid="{00000000-0005-0000-0000-000020080000}"/>
    <cellStyle name="Input 2 5 7" xfId="20943" xr:uid="{00000000-0005-0000-0000-000021080000}"/>
    <cellStyle name="Input 2 5 7 2" xfId="35869" xr:uid="{00000000-0005-0000-0000-000022080000}"/>
    <cellStyle name="Input 2 5 8" xfId="23081" xr:uid="{00000000-0005-0000-0000-000023080000}"/>
    <cellStyle name="Input 2 6" xfId="5734" xr:uid="{00000000-0005-0000-0000-000024080000}"/>
    <cellStyle name="Input 2 6 2" xfId="37131" xr:uid="{00000000-0005-0000-0000-000025080000}"/>
    <cellStyle name="Input 2 7" xfId="6936" xr:uid="{00000000-0005-0000-0000-000026080000}"/>
    <cellStyle name="Input 2 7 2" xfId="37237" xr:uid="{00000000-0005-0000-0000-000027080000}"/>
    <cellStyle name="Input 2 8" xfId="14752" xr:uid="{00000000-0005-0000-0000-000028080000}"/>
    <cellStyle name="Input 2 9" xfId="10649" xr:uid="{00000000-0005-0000-0000-000029080000}"/>
    <cellStyle name="Input 3" xfId="485" xr:uid="{00000000-0005-0000-0000-00002A080000}"/>
    <cellStyle name="Input 3 10" xfId="22270" xr:uid="{00000000-0005-0000-0000-00002B080000}"/>
    <cellStyle name="Input 3 2" xfId="2531" xr:uid="{00000000-0005-0000-0000-00002C080000}"/>
    <cellStyle name="Input 3 2 2" xfId="7734" xr:uid="{00000000-0005-0000-0000-00002D080000}"/>
    <cellStyle name="Input 3 2 2 2" xfId="23806" xr:uid="{00000000-0005-0000-0000-00002E080000}"/>
    <cellStyle name="Input 3 2 3" xfId="10549" xr:uid="{00000000-0005-0000-0000-00002F080000}"/>
    <cellStyle name="Input 3 2 3 2" xfId="26470" xr:uid="{00000000-0005-0000-0000-000030080000}"/>
    <cellStyle name="Input 3 2 4" xfId="6970" xr:uid="{00000000-0005-0000-0000-000031080000}"/>
    <cellStyle name="Input 3 2 4 2" xfId="23363" xr:uid="{00000000-0005-0000-0000-000032080000}"/>
    <cellStyle name="Input 3 2 5" xfId="15959" xr:uid="{00000000-0005-0000-0000-000033080000}"/>
    <cellStyle name="Input 3 2 5 2" xfId="31128" xr:uid="{00000000-0005-0000-0000-000034080000}"/>
    <cellStyle name="Input 3 2 6" xfId="18580" xr:uid="{00000000-0005-0000-0000-000035080000}"/>
    <cellStyle name="Input 3 2 6 2" xfId="33545" xr:uid="{00000000-0005-0000-0000-000036080000}"/>
    <cellStyle name="Input 3 2 7" xfId="22110" xr:uid="{00000000-0005-0000-0000-000037080000}"/>
    <cellStyle name="Input 3 2 7 2" xfId="37022" xr:uid="{00000000-0005-0000-0000-000038080000}"/>
    <cellStyle name="Input 3 2 8" xfId="6132" xr:uid="{00000000-0005-0000-0000-000039080000}"/>
    <cellStyle name="Input 3 2 9" xfId="23073" xr:uid="{00000000-0005-0000-0000-00003A080000}"/>
    <cellStyle name="Input 3 3" xfId="4871" xr:uid="{00000000-0005-0000-0000-00003B080000}"/>
    <cellStyle name="Input 3 3 2" xfId="10026" xr:uid="{00000000-0005-0000-0000-00003C080000}"/>
    <cellStyle name="Input 3 3 2 2" xfId="26015" xr:uid="{00000000-0005-0000-0000-00003D080000}"/>
    <cellStyle name="Input 3 3 3" xfId="12844" xr:uid="{00000000-0005-0000-0000-00003E080000}"/>
    <cellStyle name="Input 3 3 3 2" xfId="28687" xr:uid="{00000000-0005-0000-0000-00003F080000}"/>
    <cellStyle name="Input 3 3 4" xfId="15181" xr:uid="{00000000-0005-0000-0000-000040080000}"/>
    <cellStyle name="Input 3 3 4 2" xfId="30595" xr:uid="{00000000-0005-0000-0000-000041080000}"/>
    <cellStyle name="Input 3 3 5" xfId="18166" xr:uid="{00000000-0005-0000-0000-000042080000}"/>
    <cellStyle name="Input 3 3 5 2" xfId="33279" xr:uid="{00000000-0005-0000-0000-000043080000}"/>
    <cellStyle name="Input 3 3 6" xfId="20774" xr:uid="{00000000-0005-0000-0000-000044080000}"/>
    <cellStyle name="Input 3 3 6 2" xfId="35711" xr:uid="{00000000-0005-0000-0000-000045080000}"/>
    <cellStyle name="Input 3 3 7" xfId="13930" xr:uid="{00000000-0005-0000-0000-000046080000}"/>
    <cellStyle name="Input 3 3 7 2" xfId="29514" xr:uid="{00000000-0005-0000-0000-000047080000}"/>
    <cellStyle name="Input 3 3 8" xfId="23080" xr:uid="{00000000-0005-0000-0000-000048080000}"/>
    <cellStyle name="Input 3 4" xfId="5733" xr:uid="{00000000-0005-0000-0000-000049080000}"/>
    <cellStyle name="Input 3 4 2" xfId="37236" xr:uid="{00000000-0005-0000-0000-00004A080000}"/>
    <cellStyle name="Input 3 5" xfId="6935" xr:uid="{00000000-0005-0000-0000-00004B080000}"/>
    <cellStyle name="Input 3 6" xfId="15440" xr:uid="{00000000-0005-0000-0000-00004C080000}"/>
    <cellStyle name="Input 3 7" xfId="7759" xr:uid="{00000000-0005-0000-0000-00004D080000}"/>
    <cellStyle name="Input 3 8" xfId="6572" xr:uid="{00000000-0005-0000-0000-00004E080000}"/>
    <cellStyle name="Input 3 9" xfId="6011" xr:uid="{00000000-0005-0000-0000-00004F080000}"/>
    <cellStyle name="Input 4" xfId="486" xr:uid="{00000000-0005-0000-0000-000050080000}"/>
    <cellStyle name="Input Percent [2]" xfId="2532" xr:uid="{00000000-0005-0000-0000-000051080000}"/>
    <cellStyle name="LINE (right)" xfId="2533" xr:uid="{00000000-0005-0000-0000-000052080000}"/>
    <cellStyle name="LINE (right) 2" xfId="4122" xr:uid="{00000000-0005-0000-0000-000053080000}"/>
    <cellStyle name="LINE (right) 2 2" xfId="9277" xr:uid="{00000000-0005-0000-0000-000054080000}"/>
    <cellStyle name="LINE (right) 2 2 2" xfId="37891" xr:uid="{00000000-0005-0000-0000-000055080000}"/>
    <cellStyle name="LINE (right) 2 3" xfId="21787" xr:uid="{00000000-0005-0000-0000-000056080000}"/>
    <cellStyle name="LINE (right) 2 4" xfId="6448" xr:uid="{00000000-0005-0000-0000-000057080000}"/>
    <cellStyle name="LINE (right) 3" xfId="15961" xr:uid="{00000000-0005-0000-0000-000058080000}"/>
    <cellStyle name="LINE/GAS SUPPLY" xfId="2534" xr:uid="{00000000-0005-0000-0000-000059080000}"/>
    <cellStyle name="LINE/GAS SUPPLY 2" xfId="4123" xr:uid="{00000000-0005-0000-0000-00005A080000}"/>
    <cellStyle name="LINE/GAS SUPPLY 2 2" xfId="9278" xr:uid="{00000000-0005-0000-0000-00005B080000}"/>
    <cellStyle name="LINE/GAS SUPPLY 2 2 2" xfId="37892" xr:uid="{00000000-0005-0000-0000-00005C080000}"/>
    <cellStyle name="LINE/GAS SUPPLY 2 3" xfId="21788" xr:uid="{00000000-0005-0000-0000-00005D080000}"/>
    <cellStyle name="LINE/GAS SUPPLY 2 4" xfId="6449" xr:uid="{00000000-0005-0000-0000-00005E080000}"/>
    <cellStyle name="LINE/GAS SUPPLY 3" xfId="15962" xr:uid="{00000000-0005-0000-0000-00005F080000}"/>
    <cellStyle name="Linked Cell 2" xfId="487" xr:uid="{00000000-0005-0000-0000-000060080000}"/>
    <cellStyle name="Linked Cell 2 2" xfId="1560" xr:uid="{00000000-0005-0000-0000-000061080000}"/>
    <cellStyle name="Linked Cell 2 3" xfId="1561" xr:uid="{00000000-0005-0000-0000-000062080000}"/>
    <cellStyle name="Linked Cell 2 4" xfId="2535" xr:uid="{00000000-0005-0000-0000-000063080000}"/>
    <cellStyle name="Linked Cell 2 5" xfId="37134" xr:uid="{00000000-0005-0000-0000-000064080000}"/>
    <cellStyle name="Linked Cell 3" xfId="488" xr:uid="{00000000-0005-0000-0000-000065080000}"/>
    <cellStyle name="Linked Cell 3 2" xfId="2536" xr:uid="{00000000-0005-0000-0000-000066080000}"/>
    <cellStyle name="Linked Cell 4" xfId="489" xr:uid="{00000000-0005-0000-0000-000067080000}"/>
    <cellStyle name="Locked" xfId="2537" xr:uid="{00000000-0005-0000-0000-000068080000}"/>
    <cellStyle name="M³" xfId="2538" xr:uid="{00000000-0005-0000-0000-000069080000}"/>
    <cellStyle name="M³ 10" xfId="14718" xr:uid="{00000000-0005-0000-0000-00006A080000}"/>
    <cellStyle name="M³ 10 2" xfId="30194" xr:uid="{00000000-0005-0000-0000-00006B080000}"/>
    <cellStyle name="M³ 11" xfId="20861" xr:uid="{00000000-0005-0000-0000-00006C080000}"/>
    <cellStyle name="M³ 11 2" xfId="35788" xr:uid="{00000000-0005-0000-0000-00006D080000}"/>
    <cellStyle name="M³ 12" xfId="22138" xr:uid="{00000000-0005-0000-0000-00006E080000}"/>
    <cellStyle name="M³ 13" xfId="37821" xr:uid="{00000000-0005-0000-0000-00006F080000}"/>
    <cellStyle name="M³ 2" xfId="7740" xr:uid="{00000000-0005-0000-0000-000070080000}"/>
    <cellStyle name="M³ 2 2" xfId="23808" xr:uid="{00000000-0005-0000-0000-000071080000}"/>
    <cellStyle name="M³ 3" xfId="10554" xr:uid="{00000000-0005-0000-0000-000072080000}"/>
    <cellStyle name="M³ 3 2" xfId="26475" xr:uid="{00000000-0005-0000-0000-000073080000}"/>
    <cellStyle name="M³ 4" xfId="13364" xr:uid="{00000000-0005-0000-0000-000074080000}"/>
    <cellStyle name="M³ 4 2" xfId="29056" xr:uid="{00000000-0005-0000-0000-000075080000}"/>
    <cellStyle name="M³ 5" xfId="13587" xr:uid="{00000000-0005-0000-0000-000076080000}"/>
    <cellStyle name="M³ 5 2" xfId="29211" xr:uid="{00000000-0005-0000-0000-000077080000}"/>
    <cellStyle name="M³ 6" xfId="10143" xr:uid="{00000000-0005-0000-0000-000078080000}"/>
    <cellStyle name="M³ 6 2" xfId="26112" xr:uid="{00000000-0005-0000-0000-000079080000}"/>
    <cellStyle name="M³ 7" xfId="15966" xr:uid="{00000000-0005-0000-0000-00007A080000}"/>
    <cellStyle name="M³ 7 2" xfId="31130" xr:uid="{00000000-0005-0000-0000-00007B080000}"/>
    <cellStyle name="M³ 8" xfId="18587" xr:uid="{00000000-0005-0000-0000-00007C080000}"/>
    <cellStyle name="M³ 8 2" xfId="33547" xr:uid="{00000000-0005-0000-0000-00007D080000}"/>
    <cellStyle name="M³ 9" xfId="20908" xr:uid="{00000000-0005-0000-0000-00007E080000}"/>
    <cellStyle name="M³ 9 2" xfId="35834" xr:uid="{00000000-0005-0000-0000-00007F080000}"/>
    <cellStyle name="Millares_Firmes" xfId="2539" xr:uid="{00000000-0005-0000-0000-000080080000}"/>
    <cellStyle name="Milliers [0]_laroux" xfId="2540" xr:uid="{00000000-0005-0000-0000-000081080000}"/>
    <cellStyle name="Milliers_laroux" xfId="2541" xr:uid="{00000000-0005-0000-0000-000082080000}"/>
    <cellStyle name="Moneda_JUNTA HOMOLOGACION (ENERO-2000)" xfId="2542" xr:uid="{00000000-0005-0000-0000-000083080000}"/>
    <cellStyle name="Monétaire [0]_laroux" xfId="2543" xr:uid="{00000000-0005-0000-0000-000084080000}"/>
    <cellStyle name="Monétaire_laroux" xfId="2544" xr:uid="{00000000-0005-0000-0000-000085080000}"/>
    <cellStyle name="Multiple" xfId="2545" xr:uid="{00000000-0005-0000-0000-000086080000}"/>
    <cellStyle name="Neutral 2" xfId="490" xr:uid="{00000000-0005-0000-0000-000087080000}"/>
    <cellStyle name="Neutral 2 2" xfId="1562" xr:uid="{00000000-0005-0000-0000-000088080000}"/>
    <cellStyle name="Neutral 2 3" xfId="1563" xr:uid="{00000000-0005-0000-0000-000089080000}"/>
    <cellStyle name="Neutral 2 4" xfId="1564" xr:uid="{00000000-0005-0000-0000-00008A080000}"/>
    <cellStyle name="Neutral 2 5" xfId="1565" xr:uid="{00000000-0005-0000-0000-00008B080000}"/>
    <cellStyle name="Neutral 2 6" xfId="2546" xr:uid="{00000000-0005-0000-0000-00008C080000}"/>
    <cellStyle name="Neutral 3" xfId="491" xr:uid="{00000000-0005-0000-0000-00008D080000}"/>
    <cellStyle name="Neutral 3 2" xfId="2547" xr:uid="{00000000-0005-0000-0000-00008E080000}"/>
    <cellStyle name="Neutral 4" xfId="492" xr:uid="{00000000-0005-0000-0000-00008F080000}"/>
    <cellStyle name="Neutral 5" xfId="493" xr:uid="{00000000-0005-0000-0000-000090080000}"/>
    <cellStyle name="Neutral 6" xfId="494" xr:uid="{00000000-0005-0000-0000-000091080000}"/>
    <cellStyle name="Neutral 7" xfId="495" xr:uid="{00000000-0005-0000-0000-000092080000}"/>
    <cellStyle name="Neutral 8" xfId="496" xr:uid="{00000000-0005-0000-0000-000093080000}"/>
    <cellStyle name="Neutral 9" xfId="1566" xr:uid="{00000000-0005-0000-0000-000094080000}"/>
    <cellStyle name="no dec" xfId="497" xr:uid="{00000000-0005-0000-0000-000095080000}"/>
    <cellStyle name="no dec 2" xfId="498" xr:uid="{00000000-0005-0000-0000-000096080000}"/>
    <cellStyle name="no dec 2 2" xfId="499" xr:uid="{00000000-0005-0000-0000-000097080000}"/>
    <cellStyle name="no dec 2 3" xfId="2548" xr:uid="{00000000-0005-0000-0000-000098080000}"/>
    <cellStyle name="no dec 3" xfId="500" xr:uid="{00000000-0005-0000-0000-000099080000}"/>
    <cellStyle name="no dec 3 2" xfId="501" xr:uid="{00000000-0005-0000-0000-00009A080000}"/>
    <cellStyle name="no dec 3 3" xfId="2549" xr:uid="{00000000-0005-0000-0000-00009B080000}"/>
    <cellStyle name="no dec 4" xfId="2550" xr:uid="{00000000-0005-0000-0000-00009C080000}"/>
    <cellStyle name="no dec 5" xfId="2551" xr:uid="{00000000-0005-0000-0000-00009D080000}"/>
    <cellStyle name="no dec 6" xfId="2552" xr:uid="{00000000-0005-0000-0000-00009E080000}"/>
    <cellStyle name="no dec 6 2" xfId="2553" xr:uid="{00000000-0005-0000-0000-00009F080000}"/>
    <cellStyle name="no dec 6_48MW CMSI CAPEX Budget rev 11Jun10-rev16b (Updated Forecast cash flow)" xfId="2554" xr:uid="{00000000-0005-0000-0000-0000A0080000}"/>
    <cellStyle name="no dec 7" xfId="2555" xr:uid="{00000000-0005-0000-0000-0000A1080000}"/>
    <cellStyle name="no dec_Mesquite Solar 277 MW v1" xfId="2556" xr:uid="{00000000-0005-0000-0000-0000A2080000}"/>
    <cellStyle name="Normal" xfId="0" builtinId="0"/>
    <cellStyle name="Normal - Style1" xfId="2557" xr:uid="{00000000-0005-0000-0000-0000A4080000}"/>
    <cellStyle name="Normal - Style1 2" xfId="2558" xr:uid="{00000000-0005-0000-0000-0000A5080000}"/>
    <cellStyle name="Normal - Style1 3" xfId="2559" xr:uid="{00000000-0005-0000-0000-0000A6080000}"/>
    <cellStyle name="Normal - Style1 4" xfId="2560" xr:uid="{00000000-0005-0000-0000-0000A7080000}"/>
    <cellStyle name="Normal - Style1 5" xfId="2561" xr:uid="{00000000-0005-0000-0000-0000A8080000}"/>
    <cellStyle name="Normal - Style1 6" xfId="2562" xr:uid="{00000000-0005-0000-0000-0000A9080000}"/>
    <cellStyle name="Normal - Style1 6 2" xfId="2563" xr:uid="{00000000-0005-0000-0000-0000AA080000}"/>
    <cellStyle name="Normal - Style1 6_48MW CMSI CAPEX Budget rev 11Jun10-rev16b (Updated Forecast cash flow)" xfId="2564" xr:uid="{00000000-0005-0000-0000-0000AB080000}"/>
    <cellStyle name="Normal - Style1_Mesquite Solar 277 MW v1" xfId="2565" xr:uid="{00000000-0005-0000-0000-0000AC080000}"/>
    <cellStyle name="Normal (£m)" xfId="2566" xr:uid="{00000000-0005-0000-0000-0000AD080000}"/>
    <cellStyle name="Normal 10" xfId="502" xr:uid="{00000000-0005-0000-0000-0000AE080000}"/>
    <cellStyle name="Normal 10 18" xfId="3840" xr:uid="{00000000-0005-0000-0000-0000AF080000}"/>
    <cellStyle name="Normal 10 2" xfId="503" xr:uid="{00000000-0005-0000-0000-0000B0080000}"/>
    <cellStyle name="Normal 10 2 2" xfId="1567" xr:uid="{00000000-0005-0000-0000-0000B1080000}"/>
    <cellStyle name="Normal 10 2 2 2" xfId="37613" xr:uid="{00000000-0005-0000-0000-0000B2080000}"/>
    <cellStyle name="Normal 10 2 3" xfId="2568" xr:uid="{00000000-0005-0000-0000-0000B3080000}"/>
    <cellStyle name="Normal 10 3" xfId="504" xr:uid="{00000000-0005-0000-0000-0000B4080000}"/>
    <cellStyle name="Normal 10 3 2" xfId="1568" xr:uid="{00000000-0005-0000-0000-0000B5080000}"/>
    <cellStyle name="Normal 10 3 2 2" xfId="37614" xr:uid="{00000000-0005-0000-0000-0000B6080000}"/>
    <cellStyle name="Normal 10 4" xfId="1569" xr:uid="{00000000-0005-0000-0000-0000B7080000}"/>
    <cellStyle name="Normal 10 4 2" xfId="37615" xr:uid="{00000000-0005-0000-0000-0000B8080000}"/>
    <cellStyle name="Normal 10 5" xfId="1570" xr:uid="{00000000-0005-0000-0000-0000B9080000}"/>
    <cellStyle name="Normal 10 5 2" xfId="37616" xr:uid="{00000000-0005-0000-0000-0000BA080000}"/>
    <cellStyle name="Normal 10 6" xfId="2567" xr:uid="{00000000-0005-0000-0000-0000BB080000}"/>
    <cellStyle name="Normal 10 7" xfId="3841" xr:uid="{00000000-0005-0000-0000-0000BC080000}"/>
    <cellStyle name="Normal 101" xfId="2569" xr:uid="{00000000-0005-0000-0000-0000BD080000}"/>
    <cellStyle name="Normal 11" xfId="505" xr:uid="{00000000-0005-0000-0000-0000BE080000}"/>
    <cellStyle name="Normal 11 2" xfId="1571" xr:uid="{00000000-0005-0000-0000-0000BF080000}"/>
    <cellStyle name="Normal 11 2 2" xfId="1572" xr:uid="{00000000-0005-0000-0000-0000C0080000}"/>
    <cellStyle name="Normal 11 2 2 2" xfId="37618" xr:uid="{00000000-0005-0000-0000-0000C1080000}"/>
    <cellStyle name="Normal 11 2 2 3" xfId="3842" xr:uid="{00000000-0005-0000-0000-0000C2080000}"/>
    <cellStyle name="Normal 11 2 3" xfId="37617" xr:uid="{00000000-0005-0000-0000-0000C3080000}"/>
    <cellStyle name="Normal 11 3" xfId="1573" xr:uid="{00000000-0005-0000-0000-0000C4080000}"/>
    <cellStyle name="Normal 11 3 2" xfId="1574" xr:uid="{00000000-0005-0000-0000-0000C5080000}"/>
    <cellStyle name="Normal 11 3 2 2" xfId="37620" xr:uid="{00000000-0005-0000-0000-0000C6080000}"/>
    <cellStyle name="Normal 11 3 3" xfId="37619" xr:uid="{00000000-0005-0000-0000-0000C7080000}"/>
    <cellStyle name="Normal 11 4" xfId="1575" xr:uid="{00000000-0005-0000-0000-0000C8080000}"/>
    <cellStyle name="Normal 11 4 2" xfId="37621" xr:uid="{00000000-0005-0000-0000-0000C9080000}"/>
    <cellStyle name="Normal 11 5" xfId="1576" xr:uid="{00000000-0005-0000-0000-0000CA080000}"/>
    <cellStyle name="Normal 11 5 2" xfId="37622" xr:uid="{00000000-0005-0000-0000-0000CB080000}"/>
    <cellStyle name="Normal 11 6" xfId="2570" xr:uid="{00000000-0005-0000-0000-0000CC080000}"/>
    <cellStyle name="Normal 12" xfId="19" xr:uid="{00000000-0005-0000-0000-0000CD080000}"/>
    <cellStyle name="Normal 12 2" xfId="1042" xr:uid="{00000000-0005-0000-0000-0000CE080000}"/>
    <cellStyle name="Normal 12 3" xfId="2001" xr:uid="{00000000-0005-0000-0000-0000CF080000}"/>
    <cellStyle name="Normal 12 4" xfId="2083" xr:uid="{00000000-0005-0000-0000-0000D0080000}"/>
    <cellStyle name="Normal 12 5" xfId="5189" xr:uid="{00000000-0005-0000-0000-0000D1080000}"/>
    <cellStyle name="Normal 13" xfId="1046" xr:uid="{00000000-0005-0000-0000-0000D2080000}"/>
    <cellStyle name="Normal 13 2" xfId="1577" xr:uid="{00000000-0005-0000-0000-0000D3080000}"/>
    <cellStyle name="Normal 13 2 2" xfId="1578" xr:uid="{00000000-0005-0000-0000-0000D4080000}"/>
    <cellStyle name="Normal 13 2 2 2" xfId="37624" xr:uid="{00000000-0005-0000-0000-0000D5080000}"/>
    <cellStyle name="Normal 13 2 3" xfId="37623" xr:uid="{00000000-0005-0000-0000-0000D6080000}"/>
    <cellStyle name="Normal 13 3" xfId="1579" xr:uid="{00000000-0005-0000-0000-0000D7080000}"/>
    <cellStyle name="Normal 13 3 2" xfId="1580" xr:uid="{00000000-0005-0000-0000-0000D8080000}"/>
    <cellStyle name="Normal 13 3 2 2" xfId="37626" xr:uid="{00000000-0005-0000-0000-0000D9080000}"/>
    <cellStyle name="Normal 13 3 3" xfId="37625" xr:uid="{00000000-0005-0000-0000-0000DA080000}"/>
    <cellStyle name="Normal 13 4" xfId="1581" xr:uid="{00000000-0005-0000-0000-0000DB080000}"/>
    <cellStyle name="Normal 13 4 2" xfId="37627" xr:uid="{00000000-0005-0000-0000-0000DC080000}"/>
    <cellStyle name="Normal 13 5" xfId="1582" xr:uid="{00000000-0005-0000-0000-0000DD080000}"/>
    <cellStyle name="Normal 13 5 2" xfId="37628" xr:uid="{00000000-0005-0000-0000-0000DE080000}"/>
    <cellStyle name="Normal 13 6" xfId="2571" xr:uid="{00000000-0005-0000-0000-0000DF080000}"/>
    <cellStyle name="Normal 13 7" xfId="6068" xr:uid="{00000000-0005-0000-0000-0000E0080000}"/>
    <cellStyle name="Normal 13 8" xfId="3843" xr:uid="{00000000-0005-0000-0000-0000E1080000}"/>
    <cellStyle name="Normal 14" xfId="1047" xr:uid="{00000000-0005-0000-0000-0000E2080000}"/>
    <cellStyle name="Normal 14 2" xfId="1583" xr:uid="{00000000-0005-0000-0000-0000E3080000}"/>
    <cellStyle name="Normal 14 2 2" xfId="1584" xr:uid="{00000000-0005-0000-0000-0000E4080000}"/>
    <cellStyle name="Normal 14 2 2 2" xfId="37630" xr:uid="{00000000-0005-0000-0000-0000E5080000}"/>
    <cellStyle name="Normal 14 2 3" xfId="37629" xr:uid="{00000000-0005-0000-0000-0000E6080000}"/>
    <cellStyle name="Normal 14 3" xfId="1585" xr:uid="{00000000-0005-0000-0000-0000E7080000}"/>
    <cellStyle name="Normal 14 3 2" xfId="1586" xr:uid="{00000000-0005-0000-0000-0000E8080000}"/>
    <cellStyle name="Normal 14 3 2 2" xfId="37632" xr:uid="{00000000-0005-0000-0000-0000E9080000}"/>
    <cellStyle name="Normal 14 3 3" xfId="37631" xr:uid="{00000000-0005-0000-0000-0000EA080000}"/>
    <cellStyle name="Normal 14 4" xfId="1587" xr:uid="{00000000-0005-0000-0000-0000EB080000}"/>
    <cellStyle name="Normal 14 4 2" xfId="37633" xr:uid="{00000000-0005-0000-0000-0000EC080000}"/>
    <cellStyle name="Normal 14 5" xfId="1588" xr:uid="{00000000-0005-0000-0000-0000ED080000}"/>
    <cellStyle name="Normal 14 5 2" xfId="37634" xr:uid="{00000000-0005-0000-0000-0000EE080000}"/>
    <cellStyle name="Normal 14 6" xfId="6069" xr:uid="{00000000-0005-0000-0000-0000EF080000}"/>
    <cellStyle name="Normal 15" xfId="1589" xr:uid="{00000000-0005-0000-0000-0000F0080000}"/>
    <cellStyle name="Normal 15 2" xfId="2572" xr:uid="{00000000-0005-0000-0000-0000F1080000}"/>
    <cellStyle name="Normal 16" xfId="1590" xr:uid="{00000000-0005-0000-0000-0000F2080000}"/>
    <cellStyle name="Normal 16 2" xfId="2573" xr:uid="{00000000-0005-0000-0000-0000F3080000}"/>
    <cellStyle name="Normal 17" xfId="1591" xr:uid="{00000000-0005-0000-0000-0000F4080000}"/>
    <cellStyle name="Normal 17 2" xfId="1592" xr:uid="{00000000-0005-0000-0000-0000F5080000}"/>
    <cellStyle name="Normal 17 2 2" xfId="1593" xr:uid="{00000000-0005-0000-0000-0000F6080000}"/>
    <cellStyle name="Normal 17 2 2 2" xfId="37638" xr:uid="{00000000-0005-0000-0000-0000F7080000}"/>
    <cellStyle name="Normal 17 2 3" xfId="37637" xr:uid="{00000000-0005-0000-0000-0000F8080000}"/>
    <cellStyle name="Normal 17 3" xfId="1594" xr:uid="{00000000-0005-0000-0000-0000F9080000}"/>
    <cellStyle name="Normal 17 3 2" xfId="1595" xr:uid="{00000000-0005-0000-0000-0000FA080000}"/>
    <cellStyle name="Normal 17 3 2 2" xfId="37640" xr:uid="{00000000-0005-0000-0000-0000FB080000}"/>
    <cellStyle name="Normal 17 3 3" xfId="37639" xr:uid="{00000000-0005-0000-0000-0000FC080000}"/>
    <cellStyle name="Normal 17 4" xfId="1596" xr:uid="{00000000-0005-0000-0000-0000FD080000}"/>
    <cellStyle name="Normal 17 4 2" xfId="37641" xr:uid="{00000000-0005-0000-0000-0000FE080000}"/>
    <cellStyle name="Normal 17 5" xfId="1597" xr:uid="{00000000-0005-0000-0000-0000FF080000}"/>
    <cellStyle name="Normal 17 5 2" xfId="37642" xr:uid="{00000000-0005-0000-0000-000000090000}"/>
    <cellStyle name="Normal 17 6" xfId="37636" xr:uid="{00000000-0005-0000-0000-000001090000}"/>
    <cellStyle name="Normal 18" xfId="1598" xr:uid="{00000000-0005-0000-0000-000002090000}"/>
    <cellStyle name="Normal 18 2" xfId="37643" xr:uid="{00000000-0005-0000-0000-000003090000}"/>
    <cellStyle name="Normal 19" xfId="1599" xr:uid="{00000000-0005-0000-0000-000004090000}"/>
    <cellStyle name="Normal 19 2" xfId="37644" xr:uid="{00000000-0005-0000-0000-000005090000}"/>
    <cellStyle name="Normal 2" xfId="4" xr:uid="{00000000-0005-0000-0000-000006090000}"/>
    <cellStyle name="Normal 2 10" xfId="1600" xr:uid="{00000000-0005-0000-0000-000007090000}"/>
    <cellStyle name="Normal 2 10 2" xfId="2574" xr:uid="{00000000-0005-0000-0000-000008090000}"/>
    <cellStyle name="Normal 2 11" xfId="1601" xr:uid="{00000000-0005-0000-0000-000009090000}"/>
    <cellStyle name="Normal 2 11 2" xfId="2575" xr:uid="{00000000-0005-0000-0000-00000A090000}"/>
    <cellStyle name="Normal 2 12" xfId="1602" xr:uid="{00000000-0005-0000-0000-00000B090000}"/>
    <cellStyle name="Normal 2 12 2" xfId="2576" xr:uid="{00000000-0005-0000-0000-00000C090000}"/>
    <cellStyle name="Normal 2 13" xfId="1603" xr:uid="{00000000-0005-0000-0000-00000D090000}"/>
    <cellStyle name="Normal 2 13 2" xfId="2577" xr:uid="{00000000-0005-0000-0000-00000E090000}"/>
    <cellStyle name="Normal 2 14" xfId="2578" xr:uid="{00000000-0005-0000-0000-00000F090000}"/>
    <cellStyle name="Normal 2 15" xfId="2579" xr:uid="{00000000-0005-0000-0000-000010090000}"/>
    <cellStyle name="Normal 2 16" xfId="2580" xr:uid="{00000000-0005-0000-0000-000011090000}"/>
    <cellStyle name="Normal 2 17" xfId="2581" xr:uid="{00000000-0005-0000-0000-000012090000}"/>
    <cellStyle name="Normal 2 18" xfId="2582" xr:uid="{00000000-0005-0000-0000-000013090000}"/>
    <cellStyle name="Normal 2 2" xfId="11" xr:uid="{00000000-0005-0000-0000-000014090000}"/>
    <cellStyle name="Normal 2 2 2" xfId="55" xr:uid="{00000000-0005-0000-0000-000015090000}"/>
    <cellStyle name="Normal 2 2 2 2" xfId="1604" xr:uid="{00000000-0005-0000-0000-000016090000}"/>
    <cellStyle name="Normal 2 2 2 2 2" xfId="37649" xr:uid="{00000000-0005-0000-0000-000017090000}"/>
    <cellStyle name="Normal 2 2 2 3" xfId="1605" xr:uid="{00000000-0005-0000-0000-000018090000}"/>
    <cellStyle name="Normal 2 2 2 3 2" xfId="37650" xr:uid="{00000000-0005-0000-0000-000019090000}"/>
    <cellStyle name="Normal 2 2 3" xfId="1606" xr:uid="{00000000-0005-0000-0000-00001A090000}"/>
    <cellStyle name="Normal 2 2 3 2" xfId="1607" xr:uid="{00000000-0005-0000-0000-00001B090000}"/>
    <cellStyle name="Normal 2 2 3 2 2" xfId="37652" xr:uid="{00000000-0005-0000-0000-00001C090000}"/>
    <cellStyle name="Normal 2 2 3 3" xfId="1608" xr:uid="{00000000-0005-0000-0000-00001D090000}"/>
    <cellStyle name="Normal 2 2 3 3 2" xfId="37653" xr:uid="{00000000-0005-0000-0000-00001E090000}"/>
    <cellStyle name="Normal 2 2 3 4" xfId="6078" xr:uid="{00000000-0005-0000-0000-00001F090000}"/>
    <cellStyle name="Normal 2 2 4" xfId="1609" xr:uid="{00000000-0005-0000-0000-000020090000}"/>
    <cellStyle name="Normal 2 2 4 2" xfId="6079" xr:uid="{00000000-0005-0000-0000-000021090000}"/>
    <cellStyle name="Normal 2 2 5" xfId="1610" xr:uid="{00000000-0005-0000-0000-000022090000}"/>
    <cellStyle name="Normal 2 2 5 2" xfId="37654" xr:uid="{00000000-0005-0000-0000-000023090000}"/>
    <cellStyle name="Normal 2 2 6" xfId="54" xr:uid="{00000000-0005-0000-0000-000024090000}"/>
    <cellStyle name="Normal 2 3" xfId="506" xr:uid="{00000000-0005-0000-0000-000025090000}"/>
    <cellStyle name="Normal 2 3 10" xfId="1962" xr:uid="{00000000-0005-0000-0000-000026090000}"/>
    <cellStyle name="Normal 2 3 11" xfId="37142" xr:uid="{00000000-0005-0000-0000-000027090000}"/>
    <cellStyle name="Normal 2 3 2" xfId="1611" xr:uid="{00000000-0005-0000-0000-000028090000}"/>
    <cellStyle name="Normal 2 3 2 10" xfId="37655" xr:uid="{00000000-0005-0000-0000-000029090000}"/>
    <cellStyle name="Normal 2 3 2 2" xfId="1612" xr:uid="{00000000-0005-0000-0000-00002A090000}"/>
    <cellStyle name="Normal 2 3 2 2 2" xfId="1613" xr:uid="{00000000-0005-0000-0000-00002B090000}"/>
    <cellStyle name="Normal 2 3 2 2 2 2" xfId="1614" xr:uid="{00000000-0005-0000-0000-00002C090000}"/>
    <cellStyle name="Normal 2 3 2 2 2 2 2" xfId="37658" xr:uid="{00000000-0005-0000-0000-00002D090000}"/>
    <cellStyle name="Normal 2 3 2 2 2 3" xfId="37657" xr:uid="{00000000-0005-0000-0000-00002E090000}"/>
    <cellStyle name="Normal 2 3 2 2 3" xfId="1615" xr:uid="{00000000-0005-0000-0000-00002F090000}"/>
    <cellStyle name="Normal 2 3 2 2 3 2" xfId="37659" xr:uid="{00000000-0005-0000-0000-000030090000}"/>
    <cellStyle name="Normal 2 3 2 2 4" xfId="37656" xr:uid="{00000000-0005-0000-0000-000031090000}"/>
    <cellStyle name="Normal 2 3 2 3" xfId="1616" xr:uid="{00000000-0005-0000-0000-000032090000}"/>
    <cellStyle name="Normal 2 3 2 3 2" xfId="1617" xr:uid="{00000000-0005-0000-0000-000033090000}"/>
    <cellStyle name="Normal 2 3 2 3 2 2" xfId="37661" xr:uid="{00000000-0005-0000-0000-000034090000}"/>
    <cellStyle name="Normal 2 3 2 3 3" xfId="37660" xr:uid="{00000000-0005-0000-0000-000035090000}"/>
    <cellStyle name="Normal 2 3 2 4" xfId="1618" xr:uid="{00000000-0005-0000-0000-000036090000}"/>
    <cellStyle name="Normal 2 3 2 4 2" xfId="1619" xr:uid="{00000000-0005-0000-0000-000037090000}"/>
    <cellStyle name="Normal 2 3 2 4 2 2" xfId="37663" xr:uid="{00000000-0005-0000-0000-000038090000}"/>
    <cellStyle name="Normal 2 3 2 4 3" xfId="37662" xr:uid="{00000000-0005-0000-0000-000039090000}"/>
    <cellStyle name="Normal 2 3 2 5" xfId="1620" xr:uid="{00000000-0005-0000-0000-00003A090000}"/>
    <cellStyle name="Normal 2 3 2 5 2" xfId="1621" xr:uid="{00000000-0005-0000-0000-00003B090000}"/>
    <cellStyle name="Normal 2 3 2 5 2 2" xfId="37665" xr:uid="{00000000-0005-0000-0000-00003C090000}"/>
    <cellStyle name="Normal 2 3 2 5 3" xfId="37664" xr:uid="{00000000-0005-0000-0000-00003D090000}"/>
    <cellStyle name="Normal 2 3 2 6" xfId="1622" xr:uid="{00000000-0005-0000-0000-00003E090000}"/>
    <cellStyle name="Normal 2 3 2 6 2" xfId="1623" xr:uid="{00000000-0005-0000-0000-00003F090000}"/>
    <cellStyle name="Normal 2 3 2 6 2 2" xfId="37667" xr:uid="{00000000-0005-0000-0000-000040090000}"/>
    <cellStyle name="Normal 2 3 2 6 3" xfId="37666" xr:uid="{00000000-0005-0000-0000-000041090000}"/>
    <cellStyle name="Normal 2 3 2 7" xfId="1624" xr:uid="{00000000-0005-0000-0000-000042090000}"/>
    <cellStyle name="Normal 2 3 2 7 2" xfId="1625" xr:uid="{00000000-0005-0000-0000-000043090000}"/>
    <cellStyle name="Normal 2 3 2 7 2 2" xfId="37669" xr:uid="{00000000-0005-0000-0000-000044090000}"/>
    <cellStyle name="Normal 2 3 2 7 3" xfId="37668" xr:uid="{00000000-0005-0000-0000-000045090000}"/>
    <cellStyle name="Normal 2 3 2 8" xfId="1626" xr:uid="{00000000-0005-0000-0000-000046090000}"/>
    <cellStyle name="Normal 2 3 2 8 2" xfId="37670" xr:uid="{00000000-0005-0000-0000-000047090000}"/>
    <cellStyle name="Normal 2 3 2 9" xfId="1627" xr:uid="{00000000-0005-0000-0000-000048090000}"/>
    <cellStyle name="Normal 2 3 2 9 2" xfId="37671" xr:uid="{00000000-0005-0000-0000-000049090000}"/>
    <cellStyle name="Normal 2 3 3" xfId="1628" xr:uid="{00000000-0005-0000-0000-00004A090000}"/>
    <cellStyle name="Normal 2 3 3 2" xfId="1629" xr:uid="{00000000-0005-0000-0000-00004B090000}"/>
    <cellStyle name="Normal 2 3 3 2 2" xfId="1630" xr:uid="{00000000-0005-0000-0000-00004C090000}"/>
    <cellStyle name="Normal 2 3 3 2 2 2" xfId="37674" xr:uid="{00000000-0005-0000-0000-00004D090000}"/>
    <cellStyle name="Normal 2 3 3 2 3" xfId="37673" xr:uid="{00000000-0005-0000-0000-00004E090000}"/>
    <cellStyle name="Normal 2 3 4" xfId="1631" xr:uid="{00000000-0005-0000-0000-00004F090000}"/>
    <cellStyle name="Normal 2 3 4 2" xfId="1632" xr:uid="{00000000-0005-0000-0000-000050090000}"/>
    <cellStyle name="Normal 2 3 4 2 2" xfId="1633" xr:uid="{00000000-0005-0000-0000-000051090000}"/>
    <cellStyle name="Normal 2 3 4 2 2 2" xfId="37677" xr:uid="{00000000-0005-0000-0000-000052090000}"/>
    <cellStyle name="Normal 2 3 4 2 3" xfId="37676" xr:uid="{00000000-0005-0000-0000-000053090000}"/>
    <cellStyle name="Normal 2 3 4 3" xfId="1634" xr:uid="{00000000-0005-0000-0000-000054090000}"/>
    <cellStyle name="Normal 2 3 4 3 2" xfId="37678" xr:uid="{00000000-0005-0000-0000-000055090000}"/>
    <cellStyle name="Normal 2 3 4 4" xfId="37675" xr:uid="{00000000-0005-0000-0000-000056090000}"/>
    <cellStyle name="Normal 2 3 5" xfId="1635" xr:uid="{00000000-0005-0000-0000-000057090000}"/>
    <cellStyle name="Normal 2 3 5 2" xfId="1636" xr:uid="{00000000-0005-0000-0000-000058090000}"/>
    <cellStyle name="Normal 2 3 5 2 2" xfId="37680" xr:uid="{00000000-0005-0000-0000-000059090000}"/>
    <cellStyle name="Normal 2 3 5 3" xfId="37679" xr:uid="{00000000-0005-0000-0000-00005A090000}"/>
    <cellStyle name="Normal 2 3 6" xfId="1637" xr:uid="{00000000-0005-0000-0000-00005B090000}"/>
    <cellStyle name="Normal 2 3 6 2" xfId="1638" xr:uid="{00000000-0005-0000-0000-00005C090000}"/>
    <cellStyle name="Normal 2 3 6 2 2" xfId="37682" xr:uid="{00000000-0005-0000-0000-00005D090000}"/>
    <cellStyle name="Normal 2 3 6 3" xfId="37681" xr:uid="{00000000-0005-0000-0000-00005E090000}"/>
    <cellStyle name="Normal 2 3 7" xfId="1639" xr:uid="{00000000-0005-0000-0000-00005F090000}"/>
    <cellStyle name="Normal 2 3 7 2" xfId="37683" xr:uid="{00000000-0005-0000-0000-000060090000}"/>
    <cellStyle name="Normal 2 3 8" xfId="1640" xr:uid="{00000000-0005-0000-0000-000061090000}"/>
    <cellStyle name="Normal 2 3 9" xfId="1641" xr:uid="{00000000-0005-0000-0000-000062090000}"/>
    <cellStyle name="Normal 2 4" xfId="507" xr:uid="{00000000-0005-0000-0000-000063090000}"/>
    <cellStyle name="Normal 2 4 2" xfId="1642" xr:uid="{00000000-0005-0000-0000-000064090000}"/>
    <cellStyle name="Normal 2 4 2 2" xfId="37684" xr:uid="{00000000-0005-0000-0000-000065090000}"/>
    <cellStyle name="Normal 2 4 3" xfId="1643" xr:uid="{00000000-0005-0000-0000-000066090000}"/>
    <cellStyle name="Normal 2 4 3 2" xfId="37685" xr:uid="{00000000-0005-0000-0000-000067090000}"/>
    <cellStyle name="Normal 2 4 4" xfId="2583" xr:uid="{00000000-0005-0000-0000-000068090000}"/>
    <cellStyle name="Normal 2 5" xfId="508" xr:uid="{00000000-0005-0000-0000-000069090000}"/>
    <cellStyle name="Normal 2 5 2" xfId="1644" xr:uid="{00000000-0005-0000-0000-00006A090000}"/>
    <cellStyle name="Normal 2 5 2 2" xfId="37686" xr:uid="{00000000-0005-0000-0000-00006B090000}"/>
    <cellStyle name="Normal 2 5 3" xfId="1645" xr:uid="{00000000-0005-0000-0000-00006C090000}"/>
    <cellStyle name="Normal 2 5 3 2" xfId="37687" xr:uid="{00000000-0005-0000-0000-00006D090000}"/>
    <cellStyle name="Normal 2 5 4" xfId="2584" xr:uid="{00000000-0005-0000-0000-00006E090000}"/>
    <cellStyle name="Normal 2 6" xfId="1646" xr:uid="{00000000-0005-0000-0000-00006F090000}"/>
    <cellStyle name="Normal 2 6 2" xfId="2585" xr:uid="{00000000-0005-0000-0000-000070090000}"/>
    <cellStyle name="Normal 2 6 3" xfId="37688" xr:uid="{00000000-0005-0000-0000-000071090000}"/>
    <cellStyle name="Normal 2 7" xfId="1647" xr:uid="{00000000-0005-0000-0000-000072090000}"/>
    <cellStyle name="Normal 2 7 2" xfId="2586" xr:uid="{00000000-0005-0000-0000-000073090000}"/>
    <cellStyle name="Normal 2 7 3" xfId="37689" xr:uid="{00000000-0005-0000-0000-000074090000}"/>
    <cellStyle name="Normal 2 8" xfId="1648" xr:uid="{00000000-0005-0000-0000-000075090000}"/>
    <cellStyle name="Normal 2 8 2" xfId="2587" xr:uid="{00000000-0005-0000-0000-000076090000}"/>
    <cellStyle name="Normal 2 9" xfId="1649" xr:uid="{00000000-0005-0000-0000-000077090000}"/>
    <cellStyle name="Normal 2 9 2" xfId="2588" xr:uid="{00000000-0005-0000-0000-000078090000}"/>
    <cellStyle name="Normal 20" xfId="1650" xr:uid="{00000000-0005-0000-0000-000079090000}"/>
    <cellStyle name="Normal 20 2" xfId="3856" xr:uid="{00000000-0005-0000-0000-00007A090000}"/>
    <cellStyle name="Normal 21" xfId="1651" xr:uid="{00000000-0005-0000-0000-00007B090000}"/>
    <cellStyle name="Normal 21 2" xfId="37693" xr:uid="{00000000-0005-0000-0000-00007C090000}"/>
    <cellStyle name="Normal 22" xfId="1652" xr:uid="{00000000-0005-0000-0000-00007D090000}"/>
    <cellStyle name="Normal 22 2" xfId="3844" xr:uid="{00000000-0005-0000-0000-00007E090000}"/>
    <cellStyle name="Normal 23" xfId="1653" xr:uid="{00000000-0005-0000-0000-00007F090000}"/>
    <cellStyle name="Normal 23 2" xfId="37695" xr:uid="{00000000-0005-0000-0000-000080090000}"/>
    <cellStyle name="Normal 24" xfId="1946" xr:uid="{00000000-0005-0000-0000-000081090000}"/>
    <cellStyle name="Normal 24 2" xfId="22222" xr:uid="{00000000-0005-0000-0000-000082090000}"/>
    <cellStyle name="Normal 25" xfId="1949" xr:uid="{00000000-0005-0000-0000-000083090000}"/>
    <cellStyle name="Normal 26" xfId="1952" xr:uid="{00000000-0005-0000-0000-000084090000}"/>
    <cellStyle name="Normal 26 2" xfId="3845" xr:uid="{00000000-0005-0000-0000-000085090000}"/>
    <cellStyle name="Normal 27" xfId="1955" xr:uid="{00000000-0005-0000-0000-000086090000}"/>
    <cellStyle name="Normal 28" xfId="1958" xr:uid="{00000000-0005-0000-0000-000087090000}"/>
    <cellStyle name="Normal 284" xfId="3846" xr:uid="{00000000-0005-0000-0000-000088090000}"/>
    <cellStyle name="Normal 29" xfId="1965" xr:uid="{00000000-0005-0000-0000-000089090000}"/>
    <cellStyle name="Normal 29 2" xfId="6107" xr:uid="{00000000-0005-0000-0000-00008A090000}"/>
    <cellStyle name="Normal 3" xfId="8" xr:uid="{00000000-0005-0000-0000-00008B090000}"/>
    <cellStyle name="Normal 3 10" xfId="2589" xr:uid="{00000000-0005-0000-0000-00008C090000}"/>
    <cellStyle name="Normal 3 2" xfId="13" xr:uid="{00000000-0005-0000-0000-00008D090000}"/>
    <cellStyle name="Normal 3 2 2" xfId="56" xr:uid="{00000000-0005-0000-0000-00008E090000}"/>
    <cellStyle name="Normal 3 2 2 2" xfId="3847" xr:uid="{00000000-0005-0000-0000-00008F090000}"/>
    <cellStyle name="Normal 3 3" xfId="1654" xr:uid="{00000000-0005-0000-0000-000090090000}"/>
    <cellStyle name="Normal 3 3 2" xfId="1970" xr:uid="{00000000-0005-0000-0000-000091090000}"/>
    <cellStyle name="Normal 3 3 3" xfId="2590" xr:uid="{00000000-0005-0000-0000-000092090000}"/>
    <cellStyle name="Normal 3 3 4" xfId="6080" xr:uid="{00000000-0005-0000-0000-000093090000}"/>
    <cellStyle name="Normal 3 4" xfId="1655" xr:uid="{00000000-0005-0000-0000-000094090000}"/>
    <cellStyle name="Normal 3 4 2" xfId="1987" xr:uid="{00000000-0005-0000-0000-000095090000}"/>
    <cellStyle name="Normal 3 4 3" xfId="2591" xr:uid="{00000000-0005-0000-0000-000096090000}"/>
    <cellStyle name="Normal 3 4 4" xfId="6081" xr:uid="{00000000-0005-0000-0000-000097090000}"/>
    <cellStyle name="Normal 3 5" xfId="2592" xr:uid="{00000000-0005-0000-0000-000098090000}"/>
    <cellStyle name="Normal 3 6" xfId="2593" xr:uid="{00000000-0005-0000-0000-000099090000}"/>
    <cellStyle name="Normal 3 7" xfId="2594" xr:uid="{00000000-0005-0000-0000-00009A090000}"/>
    <cellStyle name="Normal 3 8" xfId="5179" xr:uid="{00000000-0005-0000-0000-00009B090000}"/>
    <cellStyle name="Normal 3 9" xfId="3848" xr:uid="{00000000-0005-0000-0000-00009C090000}"/>
    <cellStyle name="Normal 30" xfId="2150" xr:uid="{00000000-0005-0000-0000-00009D090000}"/>
    <cellStyle name="Normal 30 2" xfId="6125" xr:uid="{00000000-0005-0000-0000-00009E090000}"/>
    <cellStyle name="Normal 31" xfId="4923" xr:uid="{00000000-0005-0000-0000-00009F090000}"/>
    <cellStyle name="Normal 31 2" xfId="6462" xr:uid="{00000000-0005-0000-0000-0000A0090000}"/>
    <cellStyle name="Normal 32" xfId="2124" xr:uid="{00000000-0005-0000-0000-0000A1090000}"/>
    <cellStyle name="Normal 33" xfId="4966" xr:uid="{00000000-0005-0000-0000-0000A2090000}"/>
    <cellStyle name="Normal 34" xfId="4866" xr:uid="{00000000-0005-0000-0000-0000A3090000}"/>
    <cellStyle name="Normal 35" xfId="4962" xr:uid="{00000000-0005-0000-0000-0000A4090000}"/>
    <cellStyle name="Normal 36" xfId="4874" xr:uid="{00000000-0005-0000-0000-0000A5090000}"/>
    <cellStyle name="Normal 37" xfId="3849" xr:uid="{00000000-0005-0000-0000-0000A6090000}"/>
    <cellStyle name="Normal 38" xfId="4959" xr:uid="{00000000-0005-0000-0000-0000A7090000}"/>
    <cellStyle name="Normal 39" xfId="4915" xr:uid="{00000000-0005-0000-0000-0000A8090000}"/>
    <cellStyle name="Normal 4" xfId="14" xr:uid="{00000000-0005-0000-0000-0000A9090000}"/>
    <cellStyle name="Normal 4 2" xfId="509" xr:uid="{00000000-0005-0000-0000-0000AA090000}"/>
    <cellStyle name="Normal 4 2 2" xfId="1656" xr:uid="{00000000-0005-0000-0000-0000AB090000}"/>
    <cellStyle name="Normal 4 2 2 2" xfId="3850" xr:uid="{00000000-0005-0000-0000-0000AC090000}"/>
    <cellStyle name="Normal 4 2 3" xfId="1657" xr:uid="{00000000-0005-0000-0000-0000AD090000}"/>
    <cellStyle name="Normal 4 2 4" xfId="2595" xr:uid="{00000000-0005-0000-0000-0000AE090000}"/>
    <cellStyle name="Normal 4 2 5" xfId="6447" xr:uid="{00000000-0005-0000-0000-0000AF090000}"/>
    <cellStyle name="Normal 4 3" xfId="510" xr:uid="{00000000-0005-0000-0000-0000B0090000}"/>
    <cellStyle name="Normal 4 32" xfId="3851" xr:uid="{00000000-0005-0000-0000-0000B1090000}"/>
    <cellStyle name="Normal 4 4" xfId="57" xr:uid="{00000000-0005-0000-0000-0000B2090000}"/>
    <cellStyle name="Normal 4 4 2" xfId="2596" xr:uid="{00000000-0005-0000-0000-0000B3090000}"/>
    <cellStyle name="Normal 4 4 3" xfId="5221" xr:uid="{00000000-0005-0000-0000-0000B4090000}"/>
    <cellStyle name="Normal 4 5" xfId="1966" xr:uid="{00000000-0005-0000-0000-0000B5090000}"/>
    <cellStyle name="Normal 4 5 2" xfId="6108" xr:uid="{00000000-0005-0000-0000-0000B6090000}"/>
    <cellStyle name="Normal 40" xfId="5171" xr:uid="{00000000-0005-0000-0000-0000B7090000}"/>
    <cellStyle name="Normal 41" xfId="6061" xr:uid="{00000000-0005-0000-0000-0000B8090000}"/>
    <cellStyle name="Normal 42" xfId="8992" xr:uid="{00000000-0005-0000-0000-0000B9090000}"/>
    <cellStyle name="Normal 43" xfId="11810" xr:uid="{00000000-0005-0000-0000-0000BA090000}"/>
    <cellStyle name="Normal 44" xfId="14505" xr:uid="{00000000-0005-0000-0000-0000BB090000}"/>
    <cellStyle name="Normal 45" xfId="10243" xr:uid="{00000000-0005-0000-0000-0000BC090000}"/>
    <cellStyle name="Normal 46" xfId="15251" xr:uid="{00000000-0005-0000-0000-0000BD090000}"/>
    <cellStyle name="Normal 47" xfId="14335" xr:uid="{00000000-0005-0000-0000-0000BE090000}"/>
    <cellStyle name="Normal 48" xfId="19754" xr:uid="{00000000-0005-0000-0000-0000BF090000}"/>
    <cellStyle name="Normal 49" xfId="21645" xr:uid="{00000000-0005-0000-0000-0000C0090000}"/>
    <cellStyle name="Normal 5" xfId="15" xr:uid="{00000000-0005-0000-0000-0000C1090000}"/>
    <cellStyle name="Normal 5 10" xfId="58" xr:uid="{00000000-0005-0000-0000-0000C2090000}"/>
    <cellStyle name="Normal 5 2" xfId="511" xr:uid="{00000000-0005-0000-0000-0000C3090000}"/>
    <cellStyle name="Normal 5 2 2" xfId="512" xr:uid="{00000000-0005-0000-0000-0000C4090000}"/>
    <cellStyle name="Normal 5 2 2 2" xfId="1658" xr:uid="{00000000-0005-0000-0000-0000C5090000}"/>
    <cellStyle name="Normal 5 2 2 2 2" xfId="1659" xr:uid="{00000000-0005-0000-0000-0000C6090000}"/>
    <cellStyle name="Normal 5 2 2 2 2 2" xfId="37699" xr:uid="{00000000-0005-0000-0000-0000C7090000}"/>
    <cellStyle name="Normal 5 2 2 2 3" xfId="37698" xr:uid="{00000000-0005-0000-0000-0000C8090000}"/>
    <cellStyle name="Normal 5 2 3" xfId="1660" xr:uid="{00000000-0005-0000-0000-0000C9090000}"/>
    <cellStyle name="Normal 5 2 3 2" xfId="1661" xr:uid="{00000000-0005-0000-0000-0000CA090000}"/>
    <cellStyle name="Normal 5 2 3 2 2" xfId="1662" xr:uid="{00000000-0005-0000-0000-0000CB090000}"/>
    <cellStyle name="Normal 5 2 3 2 2 2" xfId="37702" xr:uid="{00000000-0005-0000-0000-0000CC090000}"/>
    <cellStyle name="Normal 5 2 3 2 3" xfId="37701" xr:uid="{00000000-0005-0000-0000-0000CD090000}"/>
    <cellStyle name="Normal 5 2 3 3" xfId="1663" xr:uid="{00000000-0005-0000-0000-0000CE090000}"/>
    <cellStyle name="Normal 5 2 3 3 2" xfId="37703" xr:uid="{00000000-0005-0000-0000-0000CF090000}"/>
    <cellStyle name="Normal 5 2 3 4" xfId="37700" xr:uid="{00000000-0005-0000-0000-0000D0090000}"/>
    <cellStyle name="Normal 5 2 4" xfId="1664" xr:uid="{00000000-0005-0000-0000-0000D1090000}"/>
    <cellStyle name="Normal 5 2 4 2" xfId="1665" xr:uid="{00000000-0005-0000-0000-0000D2090000}"/>
    <cellStyle name="Normal 5 2 4 2 2" xfId="37705" xr:uid="{00000000-0005-0000-0000-0000D3090000}"/>
    <cellStyle name="Normal 5 2 4 3" xfId="37704" xr:uid="{00000000-0005-0000-0000-0000D4090000}"/>
    <cellStyle name="Normal 5 2 5" xfId="1666" xr:uid="{00000000-0005-0000-0000-0000D5090000}"/>
    <cellStyle name="Normal 5 2 5 2" xfId="1667" xr:uid="{00000000-0005-0000-0000-0000D6090000}"/>
    <cellStyle name="Normal 5 2 5 2 2" xfId="37707" xr:uid="{00000000-0005-0000-0000-0000D7090000}"/>
    <cellStyle name="Normal 5 2 5 3" xfId="37706" xr:uid="{00000000-0005-0000-0000-0000D8090000}"/>
    <cellStyle name="Normal 5 2 6" xfId="1668" xr:uid="{00000000-0005-0000-0000-0000D9090000}"/>
    <cellStyle name="Normal 5 2 6 2" xfId="37708" xr:uid="{00000000-0005-0000-0000-0000DA090000}"/>
    <cellStyle name="Normal 5 2 7" xfId="2597" xr:uid="{00000000-0005-0000-0000-0000DB090000}"/>
    <cellStyle name="Normal 5 3" xfId="513" xr:uid="{00000000-0005-0000-0000-0000DC090000}"/>
    <cellStyle name="Normal 5 3 2" xfId="1669" xr:uid="{00000000-0005-0000-0000-0000DD090000}"/>
    <cellStyle name="Normal 5 3 2 2" xfId="1670" xr:uid="{00000000-0005-0000-0000-0000DE090000}"/>
    <cellStyle name="Normal 5 3 2 2 2" xfId="37710" xr:uid="{00000000-0005-0000-0000-0000DF090000}"/>
    <cellStyle name="Normal 5 3 2 3" xfId="37709" xr:uid="{00000000-0005-0000-0000-0000E0090000}"/>
    <cellStyle name="Normal 5 3 3" xfId="1671" xr:uid="{00000000-0005-0000-0000-0000E1090000}"/>
    <cellStyle name="Normal 5 3 3 2" xfId="1672" xr:uid="{00000000-0005-0000-0000-0000E2090000}"/>
    <cellStyle name="Normal 5 3 3 2 2" xfId="37712" xr:uid="{00000000-0005-0000-0000-0000E3090000}"/>
    <cellStyle name="Normal 5 3 3 3" xfId="37711" xr:uid="{00000000-0005-0000-0000-0000E4090000}"/>
    <cellStyle name="Normal 5 3 4" xfId="1673" xr:uid="{00000000-0005-0000-0000-0000E5090000}"/>
    <cellStyle name="Normal 5 3 4 2" xfId="37713" xr:uid="{00000000-0005-0000-0000-0000E6090000}"/>
    <cellStyle name="Normal 5 3 5" xfId="1674" xr:uid="{00000000-0005-0000-0000-0000E7090000}"/>
    <cellStyle name="Normal 5 3 5 2" xfId="37714" xr:uid="{00000000-0005-0000-0000-0000E8090000}"/>
    <cellStyle name="Normal 5 3 6" xfId="2598" xr:uid="{00000000-0005-0000-0000-0000E9090000}"/>
    <cellStyle name="Normal 5 4" xfId="514" xr:uid="{00000000-0005-0000-0000-0000EA090000}"/>
    <cellStyle name="Normal 5 4 2" xfId="1675" xr:uid="{00000000-0005-0000-0000-0000EB090000}"/>
    <cellStyle name="Normal 5 4 2 2" xfId="1676" xr:uid="{00000000-0005-0000-0000-0000EC090000}"/>
    <cellStyle name="Normal 5 4 2 2 2" xfId="37716" xr:uid="{00000000-0005-0000-0000-0000ED090000}"/>
    <cellStyle name="Normal 5 4 2 3" xfId="37715" xr:uid="{00000000-0005-0000-0000-0000EE090000}"/>
    <cellStyle name="Normal 5 4 3" xfId="1677" xr:uid="{00000000-0005-0000-0000-0000EF090000}"/>
    <cellStyle name="Normal 5 4 3 2" xfId="37717" xr:uid="{00000000-0005-0000-0000-0000F0090000}"/>
    <cellStyle name="Normal 5 5" xfId="1678" xr:uid="{00000000-0005-0000-0000-0000F1090000}"/>
    <cellStyle name="Normal 5 5 2" xfId="1679" xr:uid="{00000000-0005-0000-0000-0000F2090000}"/>
    <cellStyle name="Normal 5 5 2 2" xfId="37719" xr:uid="{00000000-0005-0000-0000-0000F3090000}"/>
    <cellStyle name="Normal 5 5 3" xfId="37718" xr:uid="{00000000-0005-0000-0000-0000F4090000}"/>
    <cellStyle name="Normal 5 6" xfId="1680" xr:uid="{00000000-0005-0000-0000-0000F5090000}"/>
    <cellStyle name="Normal 5 6 2" xfId="1681" xr:uid="{00000000-0005-0000-0000-0000F6090000}"/>
    <cellStyle name="Normal 5 6 2 2" xfId="37721" xr:uid="{00000000-0005-0000-0000-0000F7090000}"/>
    <cellStyle name="Normal 5 6 3" xfId="37720" xr:uid="{00000000-0005-0000-0000-0000F8090000}"/>
    <cellStyle name="Normal 5 7" xfId="1682" xr:uid="{00000000-0005-0000-0000-0000F9090000}"/>
    <cellStyle name="Normal 5 7 2" xfId="1683" xr:uid="{00000000-0005-0000-0000-0000FA090000}"/>
    <cellStyle name="Normal 5 7 2 2" xfId="37723" xr:uid="{00000000-0005-0000-0000-0000FB090000}"/>
    <cellStyle name="Normal 5 7 3" xfId="37722" xr:uid="{00000000-0005-0000-0000-0000FC090000}"/>
    <cellStyle name="Normal 5 8" xfId="1684" xr:uid="{00000000-0005-0000-0000-0000FD090000}"/>
    <cellStyle name="Normal 5 8 2" xfId="37724" xr:uid="{00000000-0005-0000-0000-0000FE090000}"/>
    <cellStyle name="Normal 5 9" xfId="1685" xr:uid="{00000000-0005-0000-0000-0000FF090000}"/>
    <cellStyle name="Normal 50" xfId="15999" xr:uid="{00000000-0005-0000-0000-0000000A0000}"/>
    <cellStyle name="Normal 51" xfId="4967" xr:uid="{00000000-0005-0000-0000-0000010A0000}"/>
    <cellStyle name="Normal 52" xfId="6105" xr:uid="{00000000-0005-0000-0000-0000020A0000}"/>
    <cellStyle name="Normal 53" xfId="22132" xr:uid="{00000000-0005-0000-0000-0000030A0000}"/>
    <cellStyle name="Normal 54" xfId="22229" xr:uid="{00000000-0005-0000-0000-0000040A0000}"/>
    <cellStyle name="Normal 55" xfId="22196" xr:uid="{00000000-0005-0000-0000-0000050A0000}"/>
    <cellStyle name="Normal 56" xfId="6083" xr:uid="{00000000-0005-0000-0000-0000060A0000}"/>
    <cellStyle name="Normal 57" xfId="6453" xr:uid="{00000000-0005-0000-0000-0000070A0000}"/>
    <cellStyle name="Normal 58" xfId="22216" xr:uid="{00000000-0005-0000-0000-0000080A0000}"/>
    <cellStyle name="Normal 59" xfId="6393" xr:uid="{00000000-0005-0000-0000-0000090A0000}"/>
    <cellStyle name="Normal 6" xfId="16" xr:uid="{00000000-0005-0000-0000-00000A0A0000}"/>
    <cellStyle name="Normal 6 2" xfId="515" xr:uid="{00000000-0005-0000-0000-00000B0A0000}"/>
    <cellStyle name="Normal 6 2 2" xfId="2599" xr:uid="{00000000-0005-0000-0000-00000C0A0000}"/>
    <cellStyle name="Normal 6 3" xfId="1686" xr:uid="{00000000-0005-0000-0000-00000D0A0000}"/>
    <cellStyle name="Normal 6 3 2" xfId="1988" xr:uid="{00000000-0005-0000-0000-00000E0A0000}"/>
    <cellStyle name="Normal 6 3 3" xfId="6082" xr:uid="{00000000-0005-0000-0000-00000F0A0000}"/>
    <cellStyle name="Normal 6 4" xfId="59" xr:uid="{00000000-0005-0000-0000-0000100A0000}"/>
    <cellStyle name="Normal 6 4 2" xfId="5222" xr:uid="{00000000-0005-0000-0000-0000110A0000}"/>
    <cellStyle name="Normal 6 5" xfId="5186" xr:uid="{00000000-0005-0000-0000-0000120A0000}"/>
    <cellStyle name="Normal 60" xfId="22144" xr:uid="{00000000-0005-0000-0000-0000130A0000}"/>
    <cellStyle name="Normal 61" xfId="22256" xr:uid="{00000000-0005-0000-0000-0000140A0000}"/>
    <cellStyle name="Normal 62" xfId="6454" xr:uid="{00000000-0005-0000-0000-0000150A0000}"/>
    <cellStyle name="Normal 63" xfId="22149" xr:uid="{00000000-0005-0000-0000-0000160A0000}"/>
    <cellStyle name="Normal 64" xfId="22263" xr:uid="{00000000-0005-0000-0000-0000170A0000}"/>
    <cellStyle name="Normal 65" xfId="37037" xr:uid="{00000000-0005-0000-0000-0000180A0000}"/>
    <cellStyle name="Normal 66" xfId="37048" xr:uid="{00000000-0005-0000-0000-0000190A0000}"/>
    <cellStyle name="Normal 67" xfId="37041" xr:uid="{00000000-0005-0000-0000-00001A0A0000}"/>
    <cellStyle name="Normal 68" xfId="2600" xr:uid="{00000000-0005-0000-0000-00001B0A0000}"/>
    <cellStyle name="Normal 68 2" xfId="2601" xr:uid="{00000000-0005-0000-0000-00001C0A0000}"/>
    <cellStyle name="Normal 69" xfId="37824" xr:uid="{00000000-0005-0000-0000-00001D0A0000}"/>
    <cellStyle name="Normal 7" xfId="516" xr:uid="{00000000-0005-0000-0000-00001E0A0000}"/>
    <cellStyle name="Normal 7 2" xfId="517" xr:uid="{00000000-0005-0000-0000-00001F0A0000}"/>
    <cellStyle name="Normal 7 2 2" xfId="518" xr:uid="{00000000-0005-0000-0000-0000200A0000}"/>
    <cellStyle name="Normal 7 2 3" xfId="1687" xr:uid="{00000000-0005-0000-0000-0000210A0000}"/>
    <cellStyle name="Normal 7 2 3 2" xfId="1688" xr:uid="{00000000-0005-0000-0000-0000220A0000}"/>
    <cellStyle name="Normal 7 2 3 2 2" xfId="37728" xr:uid="{00000000-0005-0000-0000-0000230A0000}"/>
    <cellStyle name="Normal 7 2 3 3" xfId="37727" xr:uid="{00000000-0005-0000-0000-0000240A0000}"/>
    <cellStyle name="Normal 7 2 4" xfId="1689" xr:uid="{00000000-0005-0000-0000-0000250A0000}"/>
    <cellStyle name="Normal 7 2 4 2" xfId="37729" xr:uid="{00000000-0005-0000-0000-0000260A0000}"/>
    <cellStyle name="Normal 7 2 5" xfId="1690" xr:uid="{00000000-0005-0000-0000-0000270A0000}"/>
    <cellStyle name="Normal 7 2 5 2" xfId="37730" xr:uid="{00000000-0005-0000-0000-0000280A0000}"/>
    <cellStyle name="Normal 7 2 6" xfId="2603" xr:uid="{00000000-0005-0000-0000-0000290A0000}"/>
    <cellStyle name="Normal 7 3" xfId="519" xr:uid="{00000000-0005-0000-0000-00002A0A0000}"/>
    <cellStyle name="Normal 7 4" xfId="1691" xr:uid="{00000000-0005-0000-0000-00002B0A0000}"/>
    <cellStyle name="Normal 7 4 2" xfId="37731" xr:uid="{00000000-0005-0000-0000-00002C0A0000}"/>
    <cellStyle name="Normal 7 5" xfId="2602" xr:uid="{00000000-0005-0000-0000-00002D0A0000}"/>
    <cellStyle name="Normal 70" xfId="37895" xr:uid="{00000000-0005-0000-0000-00002E0A0000}"/>
    <cellStyle name="Normal 71" xfId="37899" xr:uid="{00000000-0005-0000-0000-00002F0A0000}"/>
    <cellStyle name="Normal 72" xfId="37925" xr:uid="{00000000-0005-0000-0000-0000300A0000}"/>
    <cellStyle name="Normal 73" xfId="37926" xr:uid="{00000000-0005-0000-0000-0000310A0000}"/>
    <cellStyle name="Normal 74" xfId="38094" xr:uid="{00000000-0005-0000-0000-0000320A0000}"/>
    <cellStyle name="Normal 75" xfId="38100" xr:uid="{00000000-0005-0000-0000-000000950000}"/>
    <cellStyle name="Normal 8" xfId="520" xr:uid="{00000000-0005-0000-0000-0000330A0000}"/>
    <cellStyle name="Normal 8 2" xfId="521" xr:uid="{00000000-0005-0000-0000-0000340A0000}"/>
    <cellStyle name="Normal 8 2 2" xfId="2604" xr:uid="{00000000-0005-0000-0000-0000350A0000}"/>
    <cellStyle name="Normal 8 3" xfId="522" xr:uid="{00000000-0005-0000-0000-0000360A0000}"/>
    <cellStyle name="Normal 8 3 2" xfId="2605" xr:uid="{00000000-0005-0000-0000-0000370A0000}"/>
    <cellStyle name="Normal 9" xfId="523" xr:uid="{00000000-0005-0000-0000-0000380A0000}"/>
    <cellStyle name="Normal 9 2" xfId="524" xr:uid="{00000000-0005-0000-0000-0000390A0000}"/>
    <cellStyle name="Normal 9 2 2" xfId="1692" xr:uid="{00000000-0005-0000-0000-00003A0A0000}"/>
    <cellStyle name="Normal 9 2 2 2" xfId="37732" xr:uid="{00000000-0005-0000-0000-00003B0A0000}"/>
    <cellStyle name="Normal 9 2 3" xfId="2607" xr:uid="{00000000-0005-0000-0000-00003C0A0000}"/>
    <cellStyle name="Normal 9 3" xfId="1693" xr:uid="{00000000-0005-0000-0000-00003D0A0000}"/>
    <cellStyle name="Normal 9 3 2" xfId="1694" xr:uid="{00000000-0005-0000-0000-00003E0A0000}"/>
    <cellStyle name="Normal 9 3 2 2" xfId="37734" xr:uid="{00000000-0005-0000-0000-00003F0A0000}"/>
    <cellStyle name="Normal 9 3 3" xfId="37733" xr:uid="{00000000-0005-0000-0000-0000400A0000}"/>
    <cellStyle name="Normal 9 4" xfId="1695" xr:uid="{00000000-0005-0000-0000-0000410A0000}"/>
    <cellStyle name="Normal 9 4 2" xfId="37735" xr:uid="{00000000-0005-0000-0000-0000420A0000}"/>
    <cellStyle name="Normal 9 5" xfId="1696" xr:uid="{00000000-0005-0000-0000-0000430A0000}"/>
    <cellStyle name="Normal 9 5 2" xfId="37736" xr:uid="{00000000-0005-0000-0000-0000440A0000}"/>
    <cellStyle name="Normal 9 6" xfId="2606" xr:uid="{00000000-0005-0000-0000-0000450A0000}"/>
    <cellStyle name="Normal Bold" xfId="2608" xr:uid="{00000000-0005-0000-0000-0000460A0000}"/>
    <cellStyle name="Normal_A&amp;gallc1999" xfId="12" xr:uid="{00000000-0005-0000-0000-0000470A0000}"/>
    <cellStyle name="Normal_Statement BK (2008)" xfId="2012" xr:uid="{00000000-0005-0000-0000-0000480A0000}"/>
    <cellStyle name="Note 2" xfId="525" xr:uid="{00000000-0005-0000-0000-0000490A0000}"/>
    <cellStyle name="Note 2 10" xfId="1995" xr:uid="{00000000-0005-0000-0000-00004A0A0000}"/>
    <cellStyle name="Note 2 11" xfId="2609" xr:uid="{00000000-0005-0000-0000-00004B0A0000}"/>
    <cellStyle name="Note 2 12" xfId="5701" xr:uid="{00000000-0005-0000-0000-00004C0A0000}"/>
    <cellStyle name="Note 2 12 2" xfId="37153" xr:uid="{00000000-0005-0000-0000-00004D0A0000}"/>
    <cellStyle name="Note 2 13" xfId="7767" xr:uid="{00000000-0005-0000-0000-00004E0A0000}"/>
    <cellStyle name="Note 2 13 2" xfId="37235" xr:uid="{00000000-0005-0000-0000-00004F0A0000}"/>
    <cellStyle name="Note 2 14" xfId="7560" xr:uid="{00000000-0005-0000-0000-0000500A0000}"/>
    <cellStyle name="Note 2 15" xfId="13509" xr:uid="{00000000-0005-0000-0000-0000510A0000}"/>
    <cellStyle name="Note 2 16" xfId="10614" xr:uid="{00000000-0005-0000-0000-0000520A0000}"/>
    <cellStyle name="Note 2 17" xfId="15081" xr:uid="{00000000-0005-0000-0000-0000530A0000}"/>
    <cellStyle name="Note 2 18" xfId="22271" xr:uid="{00000000-0005-0000-0000-0000540A0000}"/>
    <cellStyle name="Note 2 2" xfId="1697" xr:uid="{00000000-0005-0000-0000-0000550A0000}"/>
    <cellStyle name="Note 2 2 10" xfId="37737" xr:uid="{00000000-0005-0000-0000-0000560A0000}"/>
    <cellStyle name="Note 2 2 2" xfId="1698" xr:uid="{00000000-0005-0000-0000-0000570A0000}"/>
    <cellStyle name="Note 2 2 2 2" xfId="1699" xr:uid="{00000000-0005-0000-0000-0000580A0000}"/>
    <cellStyle name="Note 2 2 2 2 2" xfId="37739" xr:uid="{00000000-0005-0000-0000-0000590A0000}"/>
    <cellStyle name="Note 2 2 2 3" xfId="37738" xr:uid="{00000000-0005-0000-0000-00005A0A0000}"/>
    <cellStyle name="Note 2 2 3" xfId="1700" xr:uid="{00000000-0005-0000-0000-00005B0A0000}"/>
    <cellStyle name="Note 2 2 3 2" xfId="1701" xr:uid="{00000000-0005-0000-0000-00005C0A0000}"/>
    <cellStyle name="Note 2 2 3 2 2" xfId="37741" xr:uid="{00000000-0005-0000-0000-00005D0A0000}"/>
    <cellStyle name="Note 2 2 3 3" xfId="37740" xr:uid="{00000000-0005-0000-0000-00005E0A0000}"/>
    <cellStyle name="Note 2 2 4" xfId="1702" xr:uid="{00000000-0005-0000-0000-00005F0A0000}"/>
    <cellStyle name="Note 2 2 4 2" xfId="1703" xr:uid="{00000000-0005-0000-0000-0000600A0000}"/>
    <cellStyle name="Note 2 2 4 2 2" xfId="37743" xr:uid="{00000000-0005-0000-0000-0000610A0000}"/>
    <cellStyle name="Note 2 2 4 3" xfId="37742" xr:uid="{00000000-0005-0000-0000-0000620A0000}"/>
    <cellStyle name="Note 2 2 5" xfId="1704" xr:uid="{00000000-0005-0000-0000-0000630A0000}"/>
    <cellStyle name="Note 2 2 5 2" xfId="1705" xr:uid="{00000000-0005-0000-0000-0000640A0000}"/>
    <cellStyle name="Note 2 2 5 2 2" xfId="37745" xr:uid="{00000000-0005-0000-0000-0000650A0000}"/>
    <cellStyle name="Note 2 2 5 3" xfId="37744" xr:uid="{00000000-0005-0000-0000-0000660A0000}"/>
    <cellStyle name="Note 2 2 6" xfId="1706" xr:uid="{00000000-0005-0000-0000-0000670A0000}"/>
    <cellStyle name="Note 2 2 6 2" xfId="37746" xr:uid="{00000000-0005-0000-0000-0000680A0000}"/>
    <cellStyle name="Note 2 2 7" xfId="1707" xr:uid="{00000000-0005-0000-0000-0000690A0000}"/>
    <cellStyle name="Note 2 2 7 2" xfId="37747" xr:uid="{00000000-0005-0000-0000-00006A0A0000}"/>
    <cellStyle name="Note 2 2 8" xfId="2610" xr:uid="{00000000-0005-0000-0000-00006B0A0000}"/>
    <cellStyle name="Note 2 2 8 2" xfId="7803" xr:uid="{00000000-0005-0000-0000-00006C0A0000}"/>
    <cellStyle name="Note 2 2 8 2 2" xfId="23840" xr:uid="{00000000-0005-0000-0000-00006D0A0000}"/>
    <cellStyle name="Note 2 2 8 3" xfId="10618" xr:uid="{00000000-0005-0000-0000-00006E0A0000}"/>
    <cellStyle name="Note 2 2 8 3 2" xfId="26505" xr:uid="{00000000-0005-0000-0000-00006F0A0000}"/>
    <cellStyle name="Note 2 2 8 4" xfId="15363" xr:uid="{00000000-0005-0000-0000-0000700A0000}"/>
    <cellStyle name="Note 2 2 8 4 2" xfId="30771" xr:uid="{00000000-0005-0000-0000-0000710A0000}"/>
    <cellStyle name="Note 2 2 8 5" xfId="16000" xr:uid="{00000000-0005-0000-0000-0000720A0000}"/>
    <cellStyle name="Note 2 2 8 5 2" xfId="31143" xr:uid="{00000000-0005-0000-0000-0000730A0000}"/>
    <cellStyle name="Note 2 2 8 6" xfId="18618" xr:uid="{00000000-0005-0000-0000-0000740A0000}"/>
    <cellStyle name="Note 2 2 8 6 2" xfId="33566" xr:uid="{00000000-0005-0000-0000-0000750A0000}"/>
    <cellStyle name="Note 2 2 8 7" xfId="21437" xr:uid="{00000000-0005-0000-0000-0000760A0000}"/>
    <cellStyle name="Note 2 2 8 7 2" xfId="36363" xr:uid="{00000000-0005-0000-0000-0000770A0000}"/>
    <cellStyle name="Note 2 2 8 8" xfId="6133" xr:uid="{00000000-0005-0000-0000-0000780A0000}"/>
    <cellStyle name="Note 2 2 8 9" xfId="23074" xr:uid="{00000000-0005-0000-0000-0000790A0000}"/>
    <cellStyle name="Note 2 2 9" xfId="4870" xr:uid="{00000000-0005-0000-0000-00007A0A0000}"/>
    <cellStyle name="Note 2 2 9 2" xfId="10025" xr:uid="{00000000-0005-0000-0000-00007B0A0000}"/>
    <cellStyle name="Note 2 2 9 2 2" xfId="26014" xr:uid="{00000000-0005-0000-0000-00007C0A0000}"/>
    <cellStyle name="Note 2 2 9 3" xfId="12843" xr:uid="{00000000-0005-0000-0000-00007D0A0000}"/>
    <cellStyle name="Note 2 2 9 3 2" xfId="28686" xr:uid="{00000000-0005-0000-0000-00007E0A0000}"/>
    <cellStyle name="Note 2 2 9 4" xfId="13685" xr:uid="{00000000-0005-0000-0000-00007F0A0000}"/>
    <cellStyle name="Note 2 2 9 4 2" xfId="29305" xr:uid="{00000000-0005-0000-0000-0000800A0000}"/>
    <cellStyle name="Note 2 2 9 5" xfId="18165" xr:uid="{00000000-0005-0000-0000-0000810A0000}"/>
    <cellStyle name="Note 2 2 9 5 2" xfId="33278" xr:uid="{00000000-0005-0000-0000-0000820A0000}"/>
    <cellStyle name="Note 2 2 9 6" xfId="20773" xr:uid="{00000000-0005-0000-0000-0000830A0000}"/>
    <cellStyle name="Note 2 2 9 6 2" xfId="35710" xr:uid="{00000000-0005-0000-0000-0000840A0000}"/>
    <cellStyle name="Note 2 2 9 7" xfId="14767" xr:uid="{00000000-0005-0000-0000-0000850A0000}"/>
    <cellStyle name="Note 2 2 9 7 2" xfId="30220" xr:uid="{00000000-0005-0000-0000-0000860A0000}"/>
    <cellStyle name="Note 2 2 9 8" xfId="23079" xr:uid="{00000000-0005-0000-0000-0000870A0000}"/>
    <cellStyle name="Note 2 3" xfId="1708" xr:uid="{00000000-0005-0000-0000-0000880A0000}"/>
    <cellStyle name="Note 2 3 2" xfId="1709" xr:uid="{00000000-0005-0000-0000-0000890A0000}"/>
    <cellStyle name="Note 2 3 2 2" xfId="1710" xr:uid="{00000000-0005-0000-0000-00008A0A0000}"/>
    <cellStyle name="Note 2 3 2 2 2" xfId="37750" xr:uid="{00000000-0005-0000-0000-00008B0A0000}"/>
    <cellStyle name="Note 2 3 2 3" xfId="37749" xr:uid="{00000000-0005-0000-0000-00008C0A0000}"/>
    <cellStyle name="Note 2 3 3" xfId="1711" xr:uid="{00000000-0005-0000-0000-00008D0A0000}"/>
    <cellStyle name="Note 2 3 3 2" xfId="37751" xr:uid="{00000000-0005-0000-0000-00008E0A0000}"/>
    <cellStyle name="Note 2 3 4" xfId="1712" xr:uid="{00000000-0005-0000-0000-00008F0A0000}"/>
    <cellStyle name="Note 2 3 4 2" xfId="37752" xr:uid="{00000000-0005-0000-0000-0000900A0000}"/>
    <cellStyle name="Note 2 3 5" xfId="37748" xr:uid="{00000000-0005-0000-0000-0000910A0000}"/>
    <cellStyle name="Note 2 4" xfId="1713" xr:uid="{00000000-0005-0000-0000-0000920A0000}"/>
    <cellStyle name="Note 2 4 2" xfId="1714" xr:uid="{00000000-0005-0000-0000-0000930A0000}"/>
    <cellStyle name="Note 2 4 2 2" xfId="1715" xr:uid="{00000000-0005-0000-0000-0000940A0000}"/>
    <cellStyle name="Note 2 4 2 2 2" xfId="37755" xr:uid="{00000000-0005-0000-0000-0000950A0000}"/>
    <cellStyle name="Note 2 4 2 3" xfId="37754" xr:uid="{00000000-0005-0000-0000-0000960A0000}"/>
    <cellStyle name="Note 2 4 3" xfId="1716" xr:uid="{00000000-0005-0000-0000-0000970A0000}"/>
    <cellStyle name="Note 2 4 3 2" xfId="37756" xr:uid="{00000000-0005-0000-0000-0000980A0000}"/>
    <cellStyle name="Note 2 4 4" xfId="37753" xr:uid="{00000000-0005-0000-0000-0000990A0000}"/>
    <cellStyle name="Note 2 5" xfId="1717" xr:uid="{00000000-0005-0000-0000-00009A0A0000}"/>
    <cellStyle name="Note 2 5 2" xfId="1718" xr:uid="{00000000-0005-0000-0000-00009B0A0000}"/>
    <cellStyle name="Note 2 5 2 2" xfId="37758" xr:uid="{00000000-0005-0000-0000-00009C0A0000}"/>
    <cellStyle name="Note 2 5 3" xfId="37757" xr:uid="{00000000-0005-0000-0000-00009D0A0000}"/>
    <cellStyle name="Note 2 6" xfId="1719" xr:uid="{00000000-0005-0000-0000-00009E0A0000}"/>
    <cellStyle name="Note 2 6 2" xfId="1720" xr:uid="{00000000-0005-0000-0000-00009F0A0000}"/>
    <cellStyle name="Note 2 6 2 2" xfId="37760" xr:uid="{00000000-0005-0000-0000-0000A00A0000}"/>
    <cellStyle name="Note 2 6 3" xfId="37759" xr:uid="{00000000-0005-0000-0000-0000A10A0000}"/>
    <cellStyle name="Note 2 7" xfId="1721" xr:uid="{00000000-0005-0000-0000-0000A20A0000}"/>
    <cellStyle name="Note 2 7 2" xfId="1722" xr:uid="{00000000-0005-0000-0000-0000A30A0000}"/>
    <cellStyle name="Note 2 7 2 2" xfId="37762" xr:uid="{00000000-0005-0000-0000-0000A40A0000}"/>
    <cellStyle name="Note 2 7 3" xfId="37761" xr:uid="{00000000-0005-0000-0000-0000A50A0000}"/>
    <cellStyle name="Note 2 8" xfId="1723" xr:uid="{00000000-0005-0000-0000-0000A60A0000}"/>
    <cellStyle name="Note 2 8 2" xfId="37763" xr:uid="{00000000-0005-0000-0000-0000A70A0000}"/>
    <cellStyle name="Note 2 9" xfId="1724" xr:uid="{00000000-0005-0000-0000-0000A80A0000}"/>
    <cellStyle name="Note 2 9 2" xfId="37764" xr:uid="{00000000-0005-0000-0000-0000A90A0000}"/>
    <cellStyle name="Note 3" xfId="526" xr:uid="{00000000-0005-0000-0000-0000AA0A0000}"/>
    <cellStyle name="Note 3 10" xfId="18614" xr:uid="{00000000-0005-0000-0000-0000AB0A0000}"/>
    <cellStyle name="Note 3 11" xfId="22272" xr:uid="{00000000-0005-0000-0000-0000AC0A0000}"/>
    <cellStyle name="Note 3 2" xfId="527" xr:uid="{00000000-0005-0000-0000-0000AD0A0000}"/>
    <cellStyle name="Note 3 2 2" xfId="5699" xr:uid="{00000000-0005-0000-0000-0000AE0A0000}"/>
    <cellStyle name="Note 3 2 2 2" xfId="37233" xr:uid="{00000000-0005-0000-0000-0000AF0A0000}"/>
    <cellStyle name="Note 3 2 3" xfId="6913" xr:uid="{00000000-0005-0000-0000-0000B00A0000}"/>
    <cellStyle name="Note 3 2 4" xfId="13254" xr:uid="{00000000-0005-0000-0000-0000B10A0000}"/>
    <cellStyle name="Note 3 2 5" xfId="15071" xr:uid="{00000000-0005-0000-0000-0000B20A0000}"/>
    <cellStyle name="Note 3 2 6" xfId="15983" xr:uid="{00000000-0005-0000-0000-0000B30A0000}"/>
    <cellStyle name="Note 3 2 7" xfId="18613" xr:uid="{00000000-0005-0000-0000-0000B40A0000}"/>
    <cellStyle name="Note 3 2 8" xfId="22273" xr:uid="{00000000-0005-0000-0000-0000B50A0000}"/>
    <cellStyle name="Note 3 3" xfId="2611" xr:uid="{00000000-0005-0000-0000-0000B60A0000}"/>
    <cellStyle name="Note 3 3 2" xfId="7804" xr:uid="{00000000-0005-0000-0000-0000B70A0000}"/>
    <cellStyle name="Note 3 3 2 2" xfId="23841" xr:uid="{00000000-0005-0000-0000-0000B80A0000}"/>
    <cellStyle name="Note 3 3 3" xfId="10619" xr:uid="{00000000-0005-0000-0000-0000B90A0000}"/>
    <cellStyle name="Note 3 3 3 2" xfId="26506" xr:uid="{00000000-0005-0000-0000-0000BA0A0000}"/>
    <cellStyle name="Note 3 3 4" xfId="5196" xr:uid="{00000000-0005-0000-0000-0000BB0A0000}"/>
    <cellStyle name="Note 3 3 4 2" xfId="22529" xr:uid="{00000000-0005-0000-0000-0000BC0A0000}"/>
    <cellStyle name="Note 3 3 5" xfId="16001" xr:uid="{00000000-0005-0000-0000-0000BD0A0000}"/>
    <cellStyle name="Note 3 3 5 2" xfId="31144" xr:uid="{00000000-0005-0000-0000-0000BE0A0000}"/>
    <cellStyle name="Note 3 3 6" xfId="18619" xr:uid="{00000000-0005-0000-0000-0000BF0A0000}"/>
    <cellStyle name="Note 3 3 6 2" xfId="33567" xr:uid="{00000000-0005-0000-0000-0000C00A0000}"/>
    <cellStyle name="Note 3 3 7" xfId="22112" xr:uid="{00000000-0005-0000-0000-0000C10A0000}"/>
    <cellStyle name="Note 3 3 7 2" xfId="37023" xr:uid="{00000000-0005-0000-0000-0000C20A0000}"/>
    <cellStyle name="Note 3 3 8" xfId="6134" xr:uid="{00000000-0005-0000-0000-0000C30A0000}"/>
    <cellStyle name="Note 3 3 9" xfId="23075" xr:uid="{00000000-0005-0000-0000-0000C40A0000}"/>
    <cellStyle name="Note 3 4" xfId="4869" xr:uid="{00000000-0005-0000-0000-0000C50A0000}"/>
    <cellStyle name="Note 3 4 2" xfId="10024" xr:uid="{00000000-0005-0000-0000-0000C60A0000}"/>
    <cellStyle name="Note 3 4 2 2" xfId="26013" xr:uid="{00000000-0005-0000-0000-0000C70A0000}"/>
    <cellStyle name="Note 3 4 3" xfId="12842" xr:uid="{00000000-0005-0000-0000-0000C80A0000}"/>
    <cellStyle name="Note 3 4 3 2" xfId="28685" xr:uid="{00000000-0005-0000-0000-0000C90A0000}"/>
    <cellStyle name="Note 3 4 4" xfId="12936" xr:uid="{00000000-0005-0000-0000-0000CA0A0000}"/>
    <cellStyle name="Note 3 4 4 2" xfId="28775" xr:uid="{00000000-0005-0000-0000-0000CB0A0000}"/>
    <cellStyle name="Note 3 4 5" xfId="18164" xr:uid="{00000000-0005-0000-0000-0000CC0A0000}"/>
    <cellStyle name="Note 3 4 5 2" xfId="33277" xr:uid="{00000000-0005-0000-0000-0000CD0A0000}"/>
    <cellStyle name="Note 3 4 6" xfId="20772" xr:uid="{00000000-0005-0000-0000-0000CE0A0000}"/>
    <cellStyle name="Note 3 4 6 2" xfId="35709" xr:uid="{00000000-0005-0000-0000-0000CF0A0000}"/>
    <cellStyle name="Note 3 4 7" xfId="20942" xr:uid="{00000000-0005-0000-0000-0000D00A0000}"/>
    <cellStyle name="Note 3 4 7 2" xfId="35868" xr:uid="{00000000-0005-0000-0000-0000D10A0000}"/>
    <cellStyle name="Note 3 4 8" xfId="23078" xr:uid="{00000000-0005-0000-0000-0000D20A0000}"/>
    <cellStyle name="Note 3 5" xfId="5700" xr:uid="{00000000-0005-0000-0000-0000D30A0000}"/>
    <cellStyle name="Note 3 5 2" xfId="37234" xr:uid="{00000000-0005-0000-0000-0000D40A0000}"/>
    <cellStyle name="Note 3 6" xfId="6914" xr:uid="{00000000-0005-0000-0000-0000D50A0000}"/>
    <cellStyle name="Note 3 7" xfId="15438" xr:uid="{00000000-0005-0000-0000-0000D60A0000}"/>
    <cellStyle name="Note 3 8" xfId="6963" xr:uid="{00000000-0005-0000-0000-0000D70A0000}"/>
    <cellStyle name="Note 3 9" xfId="15984" xr:uid="{00000000-0005-0000-0000-0000D80A0000}"/>
    <cellStyle name="Note 4" xfId="528" xr:uid="{00000000-0005-0000-0000-0000D90A0000}"/>
    <cellStyle name="Note 4 2" xfId="529" xr:uid="{00000000-0005-0000-0000-0000DA0A0000}"/>
    <cellStyle name="Note 4 2 2" xfId="5697" xr:uid="{00000000-0005-0000-0000-0000DB0A0000}"/>
    <cellStyle name="Note 4 2 2 2" xfId="37819" xr:uid="{00000000-0005-0000-0000-0000DC0A0000}"/>
    <cellStyle name="Note 4 2 3" xfId="5717" xr:uid="{00000000-0005-0000-0000-0000DD0A0000}"/>
    <cellStyle name="Note 4 2 4" xfId="5767" xr:uid="{00000000-0005-0000-0000-0000DE0A0000}"/>
    <cellStyle name="Note 4 2 5" xfId="14506" xr:uid="{00000000-0005-0000-0000-0000DF0A0000}"/>
    <cellStyle name="Note 4 2 6" xfId="15981" xr:uid="{00000000-0005-0000-0000-0000E00A0000}"/>
    <cellStyle name="Note 4 2 7" xfId="18611" xr:uid="{00000000-0005-0000-0000-0000E10A0000}"/>
    <cellStyle name="Note 4 2 8" xfId="22275" xr:uid="{00000000-0005-0000-0000-0000E20A0000}"/>
    <cellStyle name="Note 4 3" xfId="5698" xr:uid="{00000000-0005-0000-0000-0000E30A0000}"/>
    <cellStyle name="Note 4 3 2" xfId="37232" xr:uid="{00000000-0005-0000-0000-0000E40A0000}"/>
    <cellStyle name="Note 4 4" xfId="6912" xr:uid="{00000000-0005-0000-0000-0000E50A0000}"/>
    <cellStyle name="Note 4 5" xfId="10285" xr:uid="{00000000-0005-0000-0000-0000E60A0000}"/>
    <cellStyle name="Note 4 6" xfId="14450" xr:uid="{00000000-0005-0000-0000-0000E70A0000}"/>
    <cellStyle name="Note 4 7" xfId="15982" xr:uid="{00000000-0005-0000-0000-0000E80A0000}"/>
    <cellStyle name="Note 4 8" xfId="18612" xr:uid="{00000000-0005-0000-0000-0000E90A0000}"/>
    <cellStyle name="Note 4 9" xfId="22274" xr:uid="{00000000-0005-0000-0000-0000EA0A0000}"/>
    <cellStyle name="Note 5" xfId="530" xr:uid="{00000000-0005-0000-0000-0000EB0A0000}"/>
    <cellStyle name="Note 5 2" xfId="1725" xr:uid="{00000000-0005-0000-0000-0000EC0A0000}"/>
    <cellStyle name="Note 5 2 2" xfId="7033" xr:uid="{00000000-0005-0000-0000-0000ED0A0000}"/>
    <cellStyle name="Note 5 2 2 2" xfId="37826" xr:uid="{00000000-0005-0000-0000-0000EE0A0000}"/>
    <cellStyle name="Note 5 2 3" xfId="6577" xr:uid="{00000000-0005-0000-0000-0000EF0A0000}"/>
    <cellStyle name="Note 5 2 4" xfId="5911" xr:uid="{00000000-0005-0000-0000-0000F00A0000}"/>
    <cellStyle name="Note 5 2 5" xfId="5846" xr:uid="{00000000-0005-0000-0000-0000F10A0000}"/>
    <cellStyle name="Note 5 2 6" xfId="15801" xr:uid="{00000000-0005-0000-0000-0000F20A0000}"/>
    <cellStyle name="Note 5 2 7" xfId="15364" xr:uid="{00000000-0005-0000-0000-0000F30A0000}"/>
    <cellStyle name="Note 5 2 8" xfId="23007" xr:uid="{00000000-0005-0000-0000-0000F40A0000}"/>
    <cellStyle name="Note 5 3" xfId="5696" xr:uid="{00000000-0005-0000-0000-0000F50A0000}"/>
    <cellStyle name="Note 5 3 2" xfId="37818" xr:uid="{00000000-0005-0000-0000-0000F60A0000}"/>
    <cellStyle name="Note 5 4" xfId="7768" xr:uid="{00000000-0005-0000-0000-0000F70A0000}"/>
    <cellStyle name="Note 5 5" xfId="10283" xr:uid="{00000000-0005-0000-0000-0000F80A0000}"/>
    <cellStyle name="Note 5 6" xfId="10448" xr:uid="{00000000-0005-0000-0000-0000F90A0000}"/>
    <cellStyle name="Note 5 7" xfId="15980" xr:uid="{00000000-0005-0000-0000-0000FA0A0000}"/>
    <cellStyle name="Note 5 8" xfId="18610" xr:uid="{00000000-0005-0000-0000-0000FB0A0000}"/>
    <cellStyle name="Note 5 9" xfId="22276" xr:uid="{00000000-0005-0000-0000-0000FC0A0000}"/>
    <cellStyle name="Note 6" xfId="531" xr:uid="{00000000-0005-0000-0000-0000FD0A0000}"/>
    <cellStyle name="Note 6 2" xfId="5695" xr:uid="{00000000-0005-0000-0000-0000FE0A0000}"/>
    <cellStyle name="Note 6 2 2" xfId="37817" xr:uid="{00000000-0005-0000-0000-0000FF0A0000}"/>
    <cellStyle name="Note 6 3" xfId="6911" xr:uid="{00000000-0005-0000-0000-0000000B0000}"/>
    <cellStyle name="Note 6 4" xfId="6780" xr:uid="{00000000-0005-0000-0000-0000010B0000}"/>
    <cellStyle name="Note 6 5" xfId="15368" xr:uid="{00000000-0005-0000-0000-0000020B0000}"/>
    <cellStyle name="Note 6 6" xfId="15979" xr:uid="{00000000-0005-0000-0000-0000030B0000}"/>
    <cellStyle name="Note 6 7" xfId="18609" xr:uid="{00000000-0005-0000-0000-0000040B0000}"/>
    <cellStyle name="Note 6 8" xfId="22277" xr:uid="{00000000-0005-0000-0000-0000050B0000}"/>
    <cellStyle name="Note 7" xfId="532" xr:uid="{00000000-0005-0000-0000-0000060B0000}"/>
    <cellStyle name="Note 7 2" xfId="1726" xr:uid="{00000000-0005-0000-0000-0000070B0000}"/>
    <cellStyle name="Note 7 3" xfId="1727" xr:uid="{00000000-0005-0000-0000-0000080B0000}"/>
    <cellStyle name="Note 7 4" xfId="1728" xr:uid="{00000000-0005-0000-0000-0000090B0000}"/>
    <cellStyle name="Note 7 5" xfId="1729" xr:uid="{00000000-0005-0000-0000-00000A0B0000}"/>
    <cellStyle name="Note 7 6" xfId="1730" xr:uid="{00000000-0005-0000-0000-00000B0B0000}"/>
    <cellStyle name="Note 7 7" xfId="1731" xr:uid="{00000000-0005-0000-0000-00000C0B0000}"/>
    <cellStyle name="Note 7 8" xfId="1732" xr:uid="{00000000-0005-0000-0000-00000D0B0000}"/>
    <cellStyle name="Note 8" xfId="1733" xr:uid="{00000000-0005-0000-0000-00000E0B0000}"/>
    <cellStyle name="Note 9" xfId="1734" xr:uid="{00000000-0005-0000-0000-00000F0B0000}"/>
    <cellStyle name="Output 2" xfId="533" xr:uid="{00000000-0005-0000-0000-0000100B0000}"/>
    <cellStyle name="Output 2 10" xfId="15978" xr:uid="{00000000-0005-0000-0000-0000110B0000}"/>
    <cellStyle name="Output 2 10 2" xfId="31136" xr:uid="{00000000-0005-0000-0000-0000120B0000}"/>
    <cellStyle name="Output 2 11" xfId="18607" xr:uid="{00000000-0005-0000-0000-0000130B0000}"/>
    <cellStyle name="Output 2 11 2" xfId="33561" xr:uid="{00000000-0005-0000-0000-0000140B0000}"/>
    <cellStyle name="Output 2 12" xfId="4974" xr:uid="{00000000-0005-0000-0000-0000150B0000}"/>
    <cellStyle name="Output 2 2" xfId="1735" xr:uid="{00000000-0005-0000-0000-0000160B0000}"/>
    <cellStyle name="Output 2 3" xfId="1736" xr:uid="{00000000-0005-0000-0000-0000170B0000}"/>
    <cellStyle name="Output 2 4" xfId="2612" xr:uid="{00000000-0005-0000-0000-0000180B0000}"/>
    <cellStyle name="Output 2 4 2" xfId="7805" xr:uid="{00000000-0005-0000-0000-0000190B0000}"/>
    <cellStyle name="Output 2 4 2 2" xfId="23842" xr:uid="{00000000-0005-0000-0000-00001A0B0000}"/>
    <cellStyle name="Output 2 4 3" xfId="10620" xr:uid="{00000000-0005-0000-0000-00001B0B0000}"/>
    <cellStyle name="Output 2 4 3 2" xfId="26507" xr:uid="{00000000-0005-0000-0000-00001C0B0000}"/>
    <cellStyle name="Output 2 4 4" xfId="13516" xr:uid="{00000000-0005-0000-0000-00001D0B0000}"/>
    <cellStyle name="Output 2 4 4 2" xfId="29141" xr:uid="{00000000-0005-0000-0000-00001E0B0000}"/>
    <cellStyle name="Output 2 4 5" xfId="16002" xr:uid="{00000000-0005-0000-0000-00001F0B0000}"/>
    <cellStyle name="Output 2 4 5 2" xfId="31145" xr:uid="{00000000-0005-0000-0000-0000200B0000}"/>
    <cellStyle name="Output 2 4 6" xfId="18620" xr:uid="{00000000-0005-0000-0000-0000210B0000}"/>
    <cellStyle name="Output 2 4 6 2" xfId="33568" xr:uid="{00000000-0005-0000-0000-0000220B0000}"/>
    <cellStyle name="Output 2 4 7" xfId="20929" xr:uid="{00000000-0005-0000-0000-0000230B0000}"/>
    <cellStyle name="Output 2 4 7 2" xfId="35855" xr:uid="{00000000-0005-0000-0000-0000240B0000}"/>
    <cellStyle name="Output 2 4 8" xfId="6135" xr:uid="{00000000-0005-0000-0000-0000250B0000}"/>
    <cellStyle name="Output 2 5" xfId="4208" xr:uid="{00000000-0005-0000-0000-0000260B0000}"/>
    <cellStyle name="Output 2 5 2" xfId="9363" xr:uid="{00000000-0005-0000-0000-0000270B0000}"/>
    <cellStyle name="Output 2 5 2 2" xfId="25355" xr:uid="{00000000-0005-0000-0000-0000280B0000}"/>
    <cellStyle name="Output 2 5 3" xfId="12182" xr:uid="{00000000-0005-0000-0000-0000290B0000}"/>
    <cellStyle name="Output 2 5 3 2" xfId="28026" xr:uid="{00000000-0005-0000-0000-00002A0B0000}"/>
    <cellStyle name="Output 2 5 4" xfId="14395" xr:uid="{00000000-0005-0000-0000-00002B0B0000}"/>
    <cellStyle name="Output 2 5 4 2" xfId="29914" xr:uid="{00000000-0005-0000-0000-00002C0B0000}"/>
    <cellStyle name="Output 2 5 5" xfId="17505" xr:uid="{00000000-0005-0000-0000-00002D0B0000}"/>
    <cellStyle name="Output 2 5 5 2" xfId="32621" xr:uid="{00000000-0005-0000-0000-00002E0B0000}"/>
    <cellStyle name="Output 2 5 6" xfId="20113" xr:uid="{00000000-0005-0000-0000-00002F0B0000}"/>
    <cellStyle name="Output 2 5 6 2" xfId="35050" xr:uid="{00000000-0005-0000-0000-0000300B0000}"/>
    <cellStyle name="Output 2 5 7" xfId="21531" xr:uid="{00000000-0005-0000-0000-0000310B0000}"/>
    <cellStyle name="Output 2 5 7 2" xfId="36457" xr:uid="{00000000-0005-0000-0000-0000320B0000}"/>
    <cellStyle name="Output 2 6" xfId="5694" xr:uid="{00000000-0005-0000-0000-0000330B0000}"/>
    <cellStyle name="Output 2 6 2" xfId="22772" xr:uid="{00000000-0005-0000-0000-0000340B0000}"/>
    <cellStyle name="Output 2 7" xfId="9000" xr:uid="{00000000-0005-0000-0000-0000350B0000}"/>
    <cellStyle name="Output 2 7 2" xfId="25003" xr:uid="{00000000-0005-0000-0000-0000360B0000}"/>
    <cellStyle name="Output 2 8" xfId="10247" xr:uid="{00000000-0005-0000-0000-0000370B0000}"/>
    <cellStyle name="Output 2 8 2" xfId="26206" xr:uid="{00000000-0005-0000-0000-0000380B0000}"/>
    <cellStyle name="Output 2 9" xfId="13794" xr:uid="{00000000-0005-0000-0000-0000390B0000}"/>
    <cellStyle name="Output 2 9 2" xfId="29382" xr:uid="{00000000-0005-0000-0000-00003A0B0000}"/>
    <cellStyle name="Output 3" xfId="534" xr:uid="{00000000-0005-0000-0000-00003B0B0000}"/>
    <cellStyle name="Output 3 10" xfId="4975" xr:uid="{00000000-0005-0000-0000-00003C0B0000}"/>
    <cellStyle name="Output 3 11" xfId="37930" xr:uid="{00000000-0005-0000-0000-00003D0B0000}"/>
    <cellStyle name="Output 3 2" xfId="2613" xr:uid="{00000000-0005-0000-0000-00003E0B0000}"/>
    <cellStyle name="Output 3 2 2" xfId="7806" xr:uid="{00000000-0005-0000-0000-00003F0B0000}"/>
    <cellStyle name="Output 3 2 2 2" xfId="23843" xr:uid="{00000000-0005-0000-0000-0000400B0000}"/>
    <cellStyle name="Output 3 2 3" xfId="10621" xr:uid="{00000000-0005-0000-0000-0000410B0000}"/>
    <cellStyle name="Output 3 2 3 2" xfId="26508" xr:uid="{00000000-0005-0000-0000-0000420B0000}"/>
    <cellStyle name="Output 3 2 4" xfId="10413" xr:uid="{00000000-0005-0000-0000-0000430B0000}"/>
    <cellStyle name="Output 3 2 4 2" xfId="26336" xr:uid="{00000000-0005-0000-0000-0000440B0000}"/>
    <cellStyle name="Output 3 2 5" xfId="16003" xr:uid="{00000000-0005-0000-0000-0000450B0000}"/>
    <cellStyle name="Output 3 2 5 2" xfId="31146" xr:uid="{00000000-0005-0000-0000-0000460B0000}"/>
    <cellStyle name="Output 3 2 6" xfId="18621" xr:uid="{00000000-0005-0000-0000-0000470B0000}"/>
    <cellStyle name="Output 3 2 6 2" xfId="33569" xr:uid="{00000000-0005-0000-0000-0000480B0000}"/>
    <cellStyle name="Output 3 2 7" xfId="20930" xr:uid="{00000000-0005-0000-0000-0000490B0000}"/>
    <cellStyle name="Output 3 2 7 2" xfId="35856" xr:uid="{00000000-0005-0000-0000-00004A0B0000}"/>
    <cellStyle name="Output 3 2 8" xfId="6136" xr:uid="{00000000-0005-0000-0000-00004B0B0000}"/>
    <cellStyle name="Output 3 3" xfId="4209" xr:uid="{00000000-0005-0000-0000-00004C0B0000}"/>
    <cellStyle name="Output 3 3 2" xfId="9364" xr:uid="{00000000-0005-0000-0000-00004D0B0000}"/>
    <cellStyle name="Output 3 3 2 2" xfId="25356" xr:uid="{00000000-0005-0000-0000-00004E0B0000}"/>
    <cellStyle name="Output 3 3 3" xfId="12183" xr:uid="{00000000-0005-0000-0000-00004F0B0000}"/>
    <cellStyle name="Output 3 3 3 2" xfId="28027" xr:uid="{00000000-0005-0000-0000-0000500B0000}"/>
    <cellStyle name="Output 3 3 4" xfId="14541" xr:uid="{00000000-0005-0000-0000-0000510B0000}"/>
    <cellStyle name="Output 3 3 4 2" xfId="30044" xr:uid="{00000000-0005-0000-0000-0000520B0000}"/>
    <cellStyle name="Output 3 3 5" xfId="17506" xr:uid="{00000000-0005-0000-0000-0000530B0000}"/>
    <cellStyle name="Output 3 3 5 2" xfId="32622" xr:uid="{00000000-0005-0000-0000-0000540B0000}"/>
    <cellStyle name="Output 3 3 6" xfId="20114" xr:uid="{00000000-0005-0000-0000-0000550B0000}"/>
    <cellStyle name="Output 3 3 6 2" xfId="35051" xr:uid="{00000000-0005-0000-0000-0000560B0000}"/>
    <cellStyle name="Output 3 3 7" xfId="21721" xr:uid="{00000000-0005-0000-0000-0000570B0000}"/>
    <cellStyle name="Output 3 3 7 2" xfId="36643" xr:uid="{00000000-0005-0000-0000-0000580B0000}"/>
    <cellStyle name="Output 3 4" xfId="5693" xr:uid="{00000000-0005-0000-0000-0000590B0000}"/>
    <cellStyle name="Output 3 4 2" xfId="22771" xr:uid="{00000000-0005-0000-0000-00005A0B0000}"/>
    <cellStyle name="Output 3 5" xfId="5718" xr:uid="{00000000-0005-0000-0000-00005B0B0000}"/>
    <cellStyle name="Output 3 5 2" xfId="22781" xr:uid="{00000000-0005-0000-0000-00005C0B0000}"/>
    <cellStyle name="Output 3 6" xfId="13291" xr:uid="{00000000-0005-0000-0000-00005D0B0000}"/>
    <cellStyle name="Output 3 6 2" xfId="29032" xr:uid="{00000000-0005-0000-0000-00005E0B0000}"/>
    <cellStyle name="Output 3 7" xfId="13510" xr:uid="{00000000-0005-0000-0000-00005F0B0000}"/>
    <cellStyle name="Output 3 7 2" xfId="29137" xr:uid="{00000000-0005-0000-0000-0000600B0000}"/>
    <cellStyle name="Output 3 8" xfId="15977" xr:uid="{00000000-0005-0000-0000-0000610B0000}"/>
    <cellStyle name="Output 3 8 2" xfId="31135" xr:uid="{00000000-0005-0000-0000-0000620B0000}"/>
    <cellStyle name="Output 3 9" xfId="18606" xr:uid="{00000000-0005-0000-0000-0000630B0000}"/>
    <cellStyle name="Output 3 9 2" xfId="33560" xr:uid="{00000000-0005-0000-0000-0000640B0000}"/>
    <cellStyle name="Output 4" xfId="535" xr:uid="{00000000-0005-0000-0000-0000650B0000}"/>
    <cellStyle name="Page Number" xfId="2614" xr:uid="{00000000-0005-0000-0000-0000660B0000}"/>
    <cellStyle name="Percent" xfId="3" builtinId="5"/>
    <cellStyle name="Percent [2]" xfId="2615" xr:uid="{00000000-0005-0000-0000-0000680B0000}"/>
    <cellStyle name="Percent [2] 2" xfId="2616" xr:uid="{00000000-0005-0000-0000-0000690B0000}"/>
    <cellStyle name="Percent [2] 3" xfId="2617" xr:uid="{00000000-0005-0000-0000-00006A0B0000}"/>
    <cellStyle name="Percent [2] 4" xfId="2618" xr:uid="{00000000-0005-0000-0000-00006B0B0000}"/>
    <cellStyle name="Percent [2] 5" xfId="2619" xr:uid="{00000000-0005-0000-0000-00006C0B0000}"/>
    <cellStyle name="Percent [2] 6" xfId="2620" xr:uid="{00000000-0005-0000-0000-00006D0B0000}"/>
    <cellStyle name="Percent [2] 6 2" xfId="2621" xr:uid="{00000000-0005-0000-0000-00006E0B0000}"/>
    <cellStyle name="Percent 10" xfId="1043" xr:uid="{00000000-0005-0000-0000-00006F0B0000}"/>
    <cellStyle name="Percent 10 2" xfId="2622" xr:uid="{00000000-0005-0000-0000-0000700B0000}"/>
    <cellStyle name="Percent 10 3" xfId="3852" xr:uid="{00000000-0005-0000-0000-0000710B0000}"/>
    <cellStyle name="Percent 11" xfId="5174" xr:uid="{00000000-0005-0000-0000-0000720B0000}"/>
    <cellStyle name="Percent 12" xfId="6058" xr:uid="{00000000-0005-0000-0000-0000730B0000}"/>
    <cellStyle name="Percent 13" xfId="8989" xr:uid="{00000000-0005-0000-0000-0000740B0000}"/>
    <cellStyle name="Percent 14" xfId="12892" xr:uid="{00000000-0005-0000-0000-0000750B0000}"/>
    <cellStyle name="Percent 15" xfId="15477" xr:uid="{00000000-0005-0000-0000-0000760B0000}"/>
    <cellStyle name="Percent 16" xfId="13055" xr:uid="{00000000-0005-0000-0000-0000770B0000}"/>
    <cellStyle name="Percent 17" xfId="10155" xr:uid="{00000000-0005-0000-0000-0000780B0000}"/>
    <cellStyle name="Percent 18" xfId="17143" xr:uid="{00000000-0005-0000-0000-0000790B0000}"/>
    <cellStyle name="Percent 19" xfId="19752" xr:uid="{00000000-0005-0000-0000-00007A0B0000}"/>
    <cellStyle name="Percent 2" xfId="7" xr:uid="{00000000-0005-0000-0000-00007B0B0000}"/>
    <cellStyle name="Percent 2 2" xfId="18" xr:uid="{00000000-0005-0000-0000-00007C0B0000}"/>
    <cellStyle name="Percent 2 2 2" xfId="1737" xr:uid="{00000000-0005-0000-0000-00007D0B0000}"/>
    <cellStyle name="Percent 2 2 2 2" xfId="1738" xr:uid="{00000000-0005-0000-0000-00007E0B0000}"/>
    <cellStyle name="Percent 2 2 2 2 2" xfId="37773" xr:uid="{00000000-0005-0000-0000-00007F0B0000}"/>
    <cellStyle name="Percent 2 2 2 3" xfId="1739" xr:uid="{00000000-0005-0000-0000-0000800B0000}"/>
    <cellStyle name="Percent 2 2 2 3 2" xfId="37774" xr:uid="{00000000-0005-0000-0000-0000810B0000}"/>
    <cellStyle name="Percent 2 2 2 4" xfId="1740" xr:uid="{00000000-0005-0000-0000-0000820B0000}"/>
    <cellStyle name="Percent 2 2 2 4 2" xfId="37775" xr:uid="{00000000-0005-0000-0000-0000830B0000}"/>
    <cellStyle name="Percent 2 2 2 5" xfId="3853" xr:uid="{00000000-0005-0000-0000-0000840B0000}"/>
    <cellStyle name="Percent 2 2 2 6" xfId="37772" xr:uid="{00000000-0005-0000-0000-0000850B0000}"/>
    <cellStyle name="Percent 2 2 3" xfId="1741" xr:uid="{00000000-0005-0000-0000-0000860B0000}"/>
    <cellStyle name="Percent 2 2 3 2" xfId="1742" xr:uid="{00000000-0005-0000-0000-0000870B0000}"/>
    <cellStyle name="Percent 2 2 3 2 2" xfId="37777" xr:uid="{00000000-0005-0000-0000-0000880B0000}"/>
    <cellStyle name="Percent 2 2 3 3" xfId="1743" xr:uid="{00000000-0005-0000-0000-0000890B0000}"/>
    <cellStyle name="Percent 2 2 3 3 2" xfId="37778" xr:uid="{00000000-0005-0000-0000-00008A0B0000}"/>
    <cellStyle name="Percent 2 2 3 4" xfId="37776" xr:uid="{00000000-0005-0000-0000-00008B0B0000}"/>
    <cellStyle name="Percent 2 2 4" xfId="1744" xr:uid="{00000000-0005-0000-0000-00008C0B0000}"/>
    <cellStyle name="Percent 2 2 4 2" xfId="1745" xr:uid="{00000000-0005-0000-0000-00008D0B0000}"/>
    <cellStyle name="Percent 2 2 4 2 2" xfId="37780" xr:uid="{00000000-0005-0000-0000-00008E0B0000}"/>
    <cellStyle name="Percent 2 2 4 3" xfId="1746" xr:uid="{00000000-0005-0000-0000-00008F0B0000}"/>
    <cellStyle name="Percent 2 2 4 3 2" xfId="37781" xr:uid="{00000000-0005-0000-0000-0000900B0000}"/>
    <cellStyle name="Percent 2 2 4 4" xfId="37779" xr:uid="{00000000-0005-0000-0000-0000910B0000}"/>
    <cellStyle name="Percent 2 2 5" xfId="1747" xr:uid="{00000000-0005-0000-0000-0000920B0000}"/>
    <cellStyle name="Percent 2 2 5 2" xfId="37782" xr:uid="{00000000-0005-0000-0000-0000930B0000}"/>
    <cellStyle name="Percent 2 2 6" xfId="1748" xr:uid="{00000000-0005-0000-0000-0000940B0000}"/>
    <cellStyle name="Percent 2 2 6 2" xfId="37783" xr:uid="{00000000-0005-0000-0000-0000950B0000}"/>
    <cellStyle name="Percent 2 2 7" xfId="61" xr:uid="{00000000-0005-0000-0000-0000960B0000}"/>
    <cellStyle name="Percent 2 3" xfId="536" xr:uid="{00000000-0005-0000-0000-0000970B0000}"/>
    <cellStyle name="Percent 2 4" xfId="1749" xr:uid="{00000000-0005-0000-0000-0000980B0000}"/>
    <cellStyle name="Percent 2 4 2" xfId="1750" xr:uid="{00000000-0005-0000-0000-0000990B0000}"/>
    <cellStyle name="Percent 2 4 2 2" xfId="37785" xr:uid="{00000000-0005-0000-0000-00009A0B0000}"/>
    <cellStyle name="Percent 2 4 3" xfId="1751" xr:uid="{00000000-0005-0000-0000-00009B0B0000}"/>
    <cellStyle name="Percent 2 4 3 2" xfId="37786" xr:uid="{00000000-0005-0000-0000-00009C0B0000}"/>
    <cellStyle name="Percent 2 4 4" xfId="1752" xr:uid="{00000000-0005-0000-0000-00009D0B0000}"/>
    <cellStyle name="Percent 2 4 4 2" xfId="37787" xr:uid="{00000000-0005-0000-0000-00009E0B0000}"/>
    <cellStyle name="Percent 2 4 5" xfId="3854" xr:uid="{00000000-0005-0000-0000-00009F0B0000}"/>
    <cellStyle name="Percent 2 4 6" xfId="37784" xr:uid="{00000000-0005-0000-0000-0000A00B0000}"/>
    <cellStyle name="Percent 2 5" xfId="1753" xr:uid="{00000000-0005-0000-0000-0000A10B0000}"/>
    <cellStyle name="Percent 2 5 2" xfId="1754" xr:uid="{00000000-0005-0000-0000-0000A20B0000}"/>
    <cellStyle name="Percent 2 6" xfId="1755" xr:uid="{00000000-0005-0000-0000-0000A30B0000}"/>
    <cellStyle name="Percent 2 6 2" xfId="1756" xr:uid="{00000000-0005-0000-0000-0000A40B0000}"/>
    <cellStyle name="Percent 2 6 2 2" xfId="37789" xr:uid="{00000000-0005-0000-0000-0000A50B0000}"/>
    <cellStyle name="Percent 2 6 3" xfId="1757" xr:uid="{00000000-0005-0000-0000-0000A60B0000}"/>
    <cellStyle name="Percent 2 6 3 2" xfId="37790" xr:uid="{00000000-0005-0000-0000-0000A70B0000}"/>
    <cellStyle name="Percent 2 6 4" xfId="37788" xr:uid="{00000000-0005-0000-0000-0000A80B0000}"/>
    <cellStyle name="Percent 2 7" xfId="1758" xr:uid="{00000000-0005-0000-0000-0000A90B0000}"/>
    <cellStyle name="Percent 2 7 2" xfId="37791" xr:uid="{00000000-0005-0000-0000-0000AA0B0000}"/>
    <cellStyle name="Percent 2 8" xfId="1759" xr:uid="{00000000-0005-0000-0000-0000AB0B0000}"/>
    <cellStyle name="Percent 2 9" xfId="60" xr:uid="{00000000-0005-0000-0000-0000AC0B0000}"/>
    <cellStyle name="Percent 20" xfId="21642" xr:uid="{00000000-0005-0000-0000-0000AD0B0000}"/>
    <cellStyle name="Percent 21" xfId="15514" xr:uid="{00000000-0005-0000-0000-0000AE0B0000}"/>
    <cellStyle name="Percent 22" xfId="2623" xr:uid="{00000000-0005-0000-0000-0000AF0B0000}"/>
    <cellStyle name="Percent 23" xfId="4970" xr:uid="{00000000-0005-0000-0000-0000B00B0000}"/>
    <cellStyle name="Percent 24" xfId="6445" xr:uid="{00000000-0005-0000-0000-0000B10B0000}"/>
    <cellStyle name="Percent 25" xfId="22218" xr:uid="{00000000-0005-0000-0000-0000B20B0000}"/>
    <cellStyle name="Percent 26" xfId="22250" xr:uid="{00000000-0005-0000-0000-0000B30B0000}"/>
    <cellStyle name="Percent 27" xfId="22194" xr:uid="{00000000-0005-0000-0000-0000B40B0000}"/>
    <cellStyle name="Percent 28" xfId="6455" xr:uid="{00000000-0005-0000-0000-0000B50B0000}"/>
    <cellStyle name="Percent 29" xfId="22240" xr:uid="{00000000-0005-0000-0000-0000B60B0000}"/>
    <cellStyle name="Percent 3" xfId="62" xr:uid="{00000000-0005-0000-0000-0000B70B0000}"/>
    <cellStyle name="Percent 3 2" xfId="537" xr:uid="{00000000-0005-0000-0000-0000B80B0000}"/>
    <cellStyle name="Percent 3 3" xfId="1039" xr:uid="{00000000-0005-0000-0000-0000B90B0000}"/>
    <cellStyle name="Percent 3 3 2" xfId="2015" xr:uid="{00000000-0005-0000-0000-0000BA0B0000}"/>
    <cellStyle name="Percent 3 3 2 2" xfId="6121" xr:uid="{00000000-0005-0000-0000-0000BB0B0000}"/>
    <cellStyle name="Percent 3 3 3" xfId="6063" xr:uid="{00000000-0005-0000-0000-0000BC0B0000}"/>
    <cellStyle name="Percent 30" xfId="6451" xr:uid="{00000000-0005-0000-0000-0000BD0B0000}"/>
    <cellStyle name="Percent 31" xfId="22213" xr:uid="{00000000-0005-0000-0000-0000BE0B0000}"/>
    <cellStyle name="Percent 32" xfId="22182" xr:uid="{00000000-0005-0000-0000-0000BF0B0000}"/>
    <cellStyle name="Percent 33" xfId="22142" xr:uid="{00000000-0005-0000-0000-0000C00B0000}"/>
    <cellStyle name="Percent 34" xfId="22206" xr:uid="{00000000-0005-0000-0000-0000C10B0000}"/>
    <cellStyle name="Percent 35" xfId="4971" xr:uid="{00000000-0005-0000-0000-0000C20B0000}"/>
    <cellStyle name="Percent 36" xfId="22266" xr:uid="{00000000-0005-0000-0000-0000C30B0000}"/>
    <cellStyle name="Percent 37" xfId="37044" xr:uid="{00000000-0005-0000-0000-0000C40B0000}"/>
    <cellStyle name="Percent 38" xfId="37045" xr:uid="{00000000-0005-0000-0000-0000C50B0000}"/>
    <cellStyle name="Percent 39" xfId="37825" xr:uid="{00000000-0005-0000-0000-0000C60B0000}"/>
    <cellStyle name="Percent 4" xfId="63" xr:uid="{00000000-0005-0000-0000-0000C70B0000}"/>
    <cellStyle name="Percent 4 2" xfId="1760" xr:uid="{00000000-0005-0000-0000-0000C80B0000}"/>
    <cellStyle name="Percent 4 2 2" xfId="1761" xr:uid="{00000000-0005-0000-0000-0000C90B0000}"/>
    <cellStyle name="Percent 4 2 2 2" xfId="37793" xr:uid="{00000000-0005-0000-0000-0000CA0B0000}"/>
    <cellStyle name="Percent 4 2 3" xfId="2625" xr:uid="{00000000-0005-0000-0000-0000CB0B0000}"/>
    <cellStyle name="Percent 4 2 4" xfId="37792" xr:uid="{00000000-0005-0000-0000-0000CC0B0000}"/>
    <cellStyle name="Percent 4 3" xfId="1762" xr:uid="{00000000-0005-0000-0000-0000CD0B0000}"/>
    <cellStyle name="Percent 4 3 2" xfId="1763" xr:uid="{00000000-0005-0000-0000-0000CE0B0000}"/>
    <cellStyle name="Percent 4 3 2 2" xfId="37795" xr:uid="{00000000-0005-0000-0000-0000CF0B0000}"/>
    <cellStyle name="Percent 4 3 3" xfId="2626" xr:uid="{00000000-0005-0000-0000-0000D00B0000}"/>
    <cellStyle name="Percent 4 3 4" xfId="37794" xr:uid="{00000000-0005-0000-0000-0000D10B0000}"/>
    <cellStyle name="Percent 4 4" xfId="1764" xr:uid="{00000000-0005-0000-0000-0000D20B0000}"/>
    <cellStyle name="Percent 4 4 2" xfId="37796" xr:uid="{00000000-0005-0000-0000-0000D30B0000}"/>
    <cellStyle name="Percent 4 5" xfId="1765" xr:uid="{00000000-0005-0000-0000-0000D40B0000}"/>
    <cellStyle name="Percent 4 5 2" xfId="37797" xr:uid="{00000000-0005-0000-0000-0000D50B0000}"/>
    <cellStyle name="Percent 4 6" xfId="3855" xr:uid="{00000000-0005-0000-0000-0000D60B0000}"/>
    <cellStyle name="Percent 40" xfId="37898" xr:uid="{00000000-0005-0000-0000-0000D70B0000}"/>
    <cellStyle name="Percent 41" xfId="37902" xr:uid="{00000000-0005-0000-0000-0000D80B0000}"/>
    <cellStyle name="Percent 42" xfId="37922" xr:uid="{00000000-0005-0000-0000-0000D90B0000}"/>
    <cellStyle name="Percent 43" xfId="37929" xr:uid="{00000000-0005-0000-0000-0000DA0B0000}"/>
    <cellStyle name="Percent 44" xfId="38091" xr:uid="{00000000-0005-0000-0000-0000DB0B0000}"/>
    <cellStyle name="Percent 5" xfId="64" xr:uid="{00000000-0005-0000-0000-0000DC0B0000}"/>
    <cellStyle name="Percent 5 2" xfId="1041" xr:uid="{00000000-0005-0000-0000-0000DD0B0000}"/>
    <cellStyle name="Percent 5 3" xfId="1969" xr:uid="{00000000-0005-0000-0000-0000DE0B0000}"/>
    <cellStyle name="Percent 5 3 2" xfId="6111" xr:uid="{00000000-0005-0000-0000-0000DF0B0000}"/>
    <cellStyle name="Percent 5 4" xfId="1993" xr:uid="{00000000-0005-0000-0000-0000E00B0000}"/>
    <cellStyle name="Percent 5 4 2" xfId="6117" xr:uid="{00000000-0005-0000-0000-0000E10B0000}"/>
    <cellStyle name="Percent 5 5" xfId="5225" xr:uid="{00000000-0005-0000-0000-0000E20B0000}"/>
    <cellStyle name="Percent 6" xfId="65" xr:uid="{00000000-0005-0000-0000-0000E30B0000}"/>
    <cellStyle name="Percent 6 2" xfId="1766" xr:uid="{00000000-0005-0000-0000-0000E40B0000}"/>
    <cellStyle name="Percent 6 2 2" xfId="1767" xr:uid="{00000000-0005-0000-0000-0000E50B0000}"/>
    <cellStyle name="Percent 6 2 2 2" xfId="37798" xr:uid="{00000000-0005-0000-0000-0000E60B0000}"/>
    <cellStyle name="Percent 6 2 3" xfId="6084" xr:uid="{00000000-0005-0000-0000-0000E70B0000}"/>
    <cellStyle name="Percent 6 3" xfId="1768" xr:uid="{00000000-0005-0000-0000-0000E80B0000}"/>
    <cellStyle name="Percent 6 3 2" xfId="1769" xr:uid="{00000000-0005-0000-0000-0000E90B0000}"/>
    <cellStyle name="Percent 6 3 2 2" xfId="37799" xr:uid="{00000000-0005-0000-0000-0000EA0B0000}"/>
    <cellStyle name="Percent 6 3 3" xfId="6085" xr:uid="{00000000-0005-0000-0000-0000EB0B0000}"/>
    <cellStyle name="Percent 6 4" xfId="1770" xr:uid="{00000000-0005-0000-0000-0000EC0B0000}"/>
    <cellStyle name="Percent 6 4 2" xfId="37800" xr:uid="{00000000-0005-0000-0000-0000ED0B0000}"/>
    <cellStyle name="Percent 6 5" xfId="1771" xr:uid="{00000000-0005-0000-0000-0000EE0B0000}"/>
    <cellStyle name="Percent 6 5 2" xfId="37801" xr:uid="{00000000-0005-0000-0000-0000EF0B0000}"/>
    <cellStyle name="Percent 6 6" xfId="5226" xr:uid="{00000000-0005-0000-0000-0000F00B0000}"/>
    <cellStyle name="Percent 7" xfId="538" xr:uid="{00000000-0005-0000-0000-0000F10B0000}"/>
    <cellStyle name="Percent 7 2" xfId="2627" xr:uid="{00000000-0005-0000-0000-0000F20B0000}"/>
    <cellStyle name="Percent 8" xfId="1772" xr:uid="{00000000-0005-0000-0000-0000F30B0000}"/>
    <cellStyle name="Percent 8 2" xfId="2000" xr:uid="{00000000-0005-0000-0000-0000F40B0000}"/>
    <cellStyle name="Percent 8 3" xfId="2628" xr:uid="{00000000-0005-0000-0000-0000F50B0000}"/>
    <cellStyle name="Percent 8 4" xfId="6086" xr:uid="{00000000-0005-0000-0000-0000F60B0000}"/>
    <cellStyle name="Percent 9" xfId="1773" xr:uid="{00000000-0005-0000-0000-0000F70B0000}"/>
    <cellStyle name="Percent 9 2" xfId="2629" xr:uid="{00000000-0005-0000-0000-0000F80B0000}"/>
    <cellStyle name="Percent 9 3" xfId="6087" xr:uid="{00000000-0005-0000-0000-0000F90B0000}"/>
    <cellStyle name="Percent Comma" xfId="2630" xr:uid="{00000000-0005-0000-0000-0000FA0B0000}"/>
    <cellStyle name="PillarData" xfId="2631" xr:uid="{00000000-0005-0000-0000-0000FB0B0000}"/>
    <cellStyle name="PillarHeading" xfId="2632" xr:uid="{00000000-0005-0000-0000-0000FC0B0000}"/>
    <cellStyle name="PillarText" xfId="2633" xr:uid="{00000000-0005-0000-0000-0000FD0B0000}"/>
    <cellStyle name="PillarTotal" xfId="2634" xr:uid="{00000000-0005-0000-0000-0000FE0B0000}"/>
    <cellStyle name="Pivot Table Category" xfId="1774" xr:uid="{00000000-0005-0000-0000-0000FF0B0000}"/>
    <cellStyle name="Pivot Table Field" xfId="1775" xr:uid="{00000000-0005-0000-0000-0000000C0000}"/>
    <cellStyle name="Pivot Table Value" xfId="1776" xr:uid="{00000000-0005-0000-0000-0000010C0000}"/>
    <cellStyle name="PSChar" xfId="539" xr:uid="{00000000-0005-0000-0000-0000020C0000}"/>
    <cellStyle name="PSChar 2" xfId="2635" xr:uid="{00000000-0005-0000-0000-0000030C0000}"/>
    <cellStyle name="PSChar 3" xfId="2636" xr:uid="{00000000-0005-0000-0000-0000040C0000}"/>
    <cellStyle name="PSDate" xfId="540" xr:uid="{00000000-0005-0000-0000-0000050C0000}"/>
    <cellStyle name="PSDate 2" xfId="2637" xr:uid="{00000000-0005-0000-0000-0000060C0000}"/>
    <cellStyle name="PSDate 3" xfId="2638" xr:uid="{00000000-0005-0000-0000-0000070C0000}"/>
    <cellStyle name="PSDec" xfId="541" xr:uid="{00000000-0005-0000-0000-0000080C0000}"/>
    <cellStyle name="PSDec 2" xfId="2639" xr:uid="{00000000-0005-0000-0000-0000090C0000}"/>
    <cellStyle name="PSDec 3" xfId="2640" xr:uid="{00000000-0005-0000-0000-00000A0C0000}"/>
    <cellStyle name="PSHeading" xfId="542" xr:uid="{00000000-0005-0000-0000-00000B0C0000}"/>
    <cellStyle name="PSHeading 2" xfId="1980" xr:uid="{00000000-0005-0000-0000-00000C0C0000}"/>
    <cellStyle name="PSHeading 2 2" xfId="2642" xr:uid="{00000000-0005-0000-0000-00000D0C0000}"/>
    <cellStyle name="PSHeading 2 2 2" xfId="16006" xr:uid="{00000000-0005-0000-0000-00000E0C0000}"/>
    <cellStyle name="PSHeading 2 3" xfId="7226" xr:uid="{00000000-0005-0000-0000-00000F0C0000}"/>
    <cellStyle name="PSHeading 2 3 2" xfId="37885" xr:uid="{00000000-0005-0000-0000-0000100C0000}"/>
    <cellStyle name="PSHeading 3" xfId="2643" xr:uid="{00000000-0005-0000-0000-0000110C0000}"/>
    <cellStyle name="PSHeading 3 2" xfId="4242" xr:uid="{00000000-0005-0000-0000-0000120C0000}"/>
    <cellStyle name="PSHeading 3 2 2" xfId="9397" xr:uid="{00000000-0005-0000-0000-0000130C0000}"/>
    <cellStyle name="PSHeading 3 2 2 2" xfId="37893" xr:uid="{00000000-0005-0000-0000-0000140C0000}"/>
    <cellStyle name="PSHeading 3 2 3" xfId="21800" xr:uid="{00000000-0005-0000-0000-0000150C0000}"/>
    <cellStyle name="PSHeading 3 2 4" xfId="6450" xr:uid="{00000000-0005-0000-0000-0000160C0000}"/>
    <cellStyle name="PSHeading 3 3" xfId="16007" xr:uid="{00000000-0005-0000-0000-0000170C0000}"/>
    <cellStyle name="PSHeading 4" xfId="2641" xr:uid="{00000000-0005-0000-0000-0000180C0000}"/>
    <cellStyle name="PSHeading 4 2" xfId="16005" xr:uid="{00000000-0005-0000-0000-0000190C0000}"/>
    <cellStyle name="PSHeading 5" xfId="5688" xr:uid="{00000000-0005-0000-0000-00001A0C0000}"/>
    <cellStyle name="PSHeading 5 2" xfId="37167" xr:uid="{00000000-0005-0000-0000-00001B0C0000}"/>
    <cellStyle name="PSHeading_(chuck) OpEx On-going GRC Forecast Sum 4-20-10" xfId="2644" xr:uid="{00000000-0005-0000-0000-00001C0C0000}"/>
    <cellStyle name="PSInt" xfId="543" xr:uid="{00000000-0005-0000-0000-00001D0C0000}"/>
    <cellStyle name="PSInt 2" xfId="2645" xr:uid="{00000000-0005-0000-0000-00001E0C0000}"/>
    <cellStyle name="PSInt 3" xfId="2646" xr:uid="{00000000-0005-0000-0000-00001F0C0000}"/>
    <cellStyle name="PSSpacer" xfId="544" xr:uid="{00000000-0005-0000-0000-0000200C0000}"/>
    <cellStyle name="PSSpacer 2" xfId="2647" xr:uid="{00000000-0005-0000-0000-0000210C0000}"/>
    <cellStyle name="PSSpacer 3" xfId="2648" xr:uid="{00000000-0005-0000-0000-0000220C0000}"/>
    <cellStyle name="rate" xfId="2649" xr:uid="{00000000-0005-0000-0000-0000230C0000}"/>
    <cellStyle name="Ratio" xfId="2650" xr:uid="{00000000-0005-0000-0000-0000240C0000}"/>
    <cellStyle name="Ratio Comma" xfId="2651" xr:uid="{00000000-0005-0000-0000-0000250C0000}"/>
    <cellStyle name="Ratio_Private" xfId="2652" xr:uid="{00000000-0005-0000-0000-0000260C0000}"/>
    <cellStyle name="Revenue" xfId="2653" xr:uid="{00000000-0005-0000-0000-0000270C0000}"/>
    <cellStyle name="SAPBEXaggData" xfId="66" xr:uid="{00000000-0005-0000-0000-0000280C0000}"/>
    <cellStyle name="SAPBEXaggData 10" xfId="545" xr:uid="{00000000-0005-0000-0000-0000290C0000}"/>
    <cellStyle name="SAPBEXaggData 10 10" xfId="4976" xr:uid="{00000000-0005-0000-0000-00002A0C0000}"/>
    <cellStyle name="SAPBEXaggData 10 2" xfId="2654" xr:uid="{00000000-0005-0000-0000-00002B0C0000}"/>
    <cellStyle name="SAPBEXaggData 10 2 2" xfId="7830" xr:uid="{00000000-0005-0000-0000-00002C0C0000}"/>
    <cellStyle name="SAPBEXaggData 10 2 2 2" xfId="23861" xr:uid="{00000000-0005-0000-0000-00002D0C0000}"/>
    <cellStyle name="SAPBEXaggData 10 2 3" xfId="10656" xr:uid="{00000000-0005-0000-0000-00002E0C0000}"/>
    <cellStyle name="SAPBEXaggData 10 2 3 2" xfId="26525" xr:uid="{00000000-0005-0000-0000-00002F0C0000}"/>
    <cellStyle name="SAPBEXaggData 10 2 4" xfId="13205" xr:uid="{00000000-0005-0000-0000-0000300C0000}"/>
    <cellStyle name="SAPBEXaggData 10 2 4 2" xfId="28982" xr:uid="{00000000-0005-0000-0000-0000310C0000}"/>
    <cellStyle name="SAPBEXaggData 10 2 5" xfId="16008" xr:uid="{00000000-0005-0000-0000-0000320C0000}"/>
    <cellStyle name="SAPBEXaggData 10 2 5 2" xfId="31147" xr:uid="{00000000-0005-0000-0000-0000330C0000}"/>
    <cellStyle name="SAPBEXaggData 10 2 6" xfId="18622" xr:uid="{00000000-0005-0000-0000-0000340C0000}"/>
    <cellStyle name="SAPBEXaggData 10 2 6 2" xfId="33570" xr:uid="{00000000-0005-0000-0000-0000350C0000}"/>
    <cellStyle name="SAPBEXaggData 10 2 7" xfId="20966" xr:uid="{00000000-0005-0000-0000-0000360C0000}"/>
    <cellStyle name="SAPBEXaggData 10 2 7 2" xfId="35892" xr:uid="{00000000-0005-0000-0000-0000370C0000}"/>
    <cellStyle name="SAPBEXaggData 10 2 8" xfId="6137" xr:uid="{00000000-0005-0000-0000-0000380C0000}"/>
    <cellStyle name="SAPBEXaggData 10 3" xfId="4864" xr:uid="{00000000-0005-0000-0000-0000390C0000}"/>
    <cellStyle name="SAPBEXaggData 10 3 2" xfId="10019" xr:uid="{00000000-0005-0000-0000-00003A0C0000}"/>
    <cellStyle name="SAPBEXaggData 10 3 2 2" xfId="26010" xr:uid="{00000000-0005-0000-0000-00003B0C0000}"/>
    <cellStyle name="SAPBEXaggData 10 3 3" xfId="12837" xr:uid="{00000000-0005-0000-0000-00003C0C0000}"/>
    <cellStyle name="SAPBEXaggData 10 3 3 2" xfId="28681" xr:uid="{00000000-0005-0000-0000-00003D0C0000}"/>
    <cellStyle name="SAPBEXaggData 10 3 4" xfId="15184" xr:uid="{00000000-0005-0000-0000-00003E0C0000}"/>
    <cellStyle name="SAPBEXaggData 10 3 4 2" xfId="30597" xr:uid="{00000000-0005-0000-0000-00003F0C0000}"/>
    <cellStyle name="SAPBEXaggData 10 3 5" xfId="18160" xr:uid="{00000000-0005-0000-0000-0000400C0000}"/>
    <cellStyle name="SAPBEXaggData 10 3 5 2" xfId="33276" xr:uid="{00000000-0005-0000-0000-0000410C0000}"/>
    <cellStyle name="SAPBEXaggData 10 3 6" xfId="20768" xr:uid="{00000000-0005-0000-0000-0000420C0000}"/>
    <cellStyle name="SAPBEXaggData 10 3 6 2" xfId="35705" xr:uid="{00000000-0005-0000-0000-0000430C0000}"/>
    <cellStyle name="SAPBEXaggData 10 3 7" xfId="5845" xr:uid="{00000000-0005-0000-0000-0000440C0000}"/>
    <cellStyle name="SAPBEXaggData 10 3 7 2" xfId="22859" xr:uid="{00000000-0005-0000-0000-0000450C0000}"/>
    <cellStyle name="SAPBEXaggData 10 4" xfId="5686" xr:uid="{00000000-0005-0000-0000-0000460C0000}"/>
    <cellStyle name="SAPBEXaggData 10 4 2" xfId="22768" xr:uid="{00000000-0005-0000-0000-0000470C0000}"/>
    <cellStyle name="SAPBEXaggData 10 5" xfId="7758" xr:uid="{00000000-0005-0000-0000-0000480C0000}"/>
    <cellStyle name="SAPBEXaggData 10 5 2" xfId="23814" xr:uid="{00000000-0005-0000-0000-0000490C0000}"/>
    <cellStyle name="SAPBEXaggData 10 6" xfId="6761" xr:uid="{00000000-0005-0000-0000-00004A0C0000}"/>
    <cellStyle name="SAPBEXaggData 10 6 2" xfId="23236" xr:uid="{00000000-0005-0000-0000-00004B0C0000}"/>
    <cellStyle name="SAPBEXaggData 10 7" xfId="6964" xr:uid="{00000000-0005-0000-0000-00004C0C0000}"/>
    <cellStyle name="SAPBEXaggData 10 7 2" xfId="23359" xr:uid="{00000000-0005-0000-0000-00004D0C0000}"/>
    <cellStyle name="SAPBEXaggData 10 8" xfId="13467" xr:uid="{00000000-0005-0000-0000-00004E0C0000}"/>
    <cellStyle name="SAPBEXaggData 10 8 2" xfId="29112" xr:uid="{00000000-0005-0000-0000-00004F0C0000}"/>
    <cellStyle name="SAPBEXaggData 10 9" xfId="12946" xr:uid="{00000000-0005-0000-0000-0000500C0000}"/>
    <cellStyle name="SAPBEXaggData 10 9 2" xfId="28779" xr:uid="{00000000-0005-0000-0000-0000510C0000}"/>
    <cellStyle name="SAPBEXaggData 11" xfId="546" xr:uid="{00000000-0005-0000-0000-0000520C0000}"/>
    <cellStyle name="SAPBEXaggData 11 10" xfId="22278" xr:uid="{00000000-0005-0000-0000-0000530C0000}"/>
    <cellStyle name="SAPBEXaggData 11 2" xfId="2655" xr:uid="{00000000-0005-0000-0000-0000540C0000}"/>
    <cellStyle name="SAPBEXaggData 11 2 2" xfId="7831" xr:uid="{00000000-0005-0000-0000-0000550C0000}"/>
    <cellStyle name="SAPBEXaggData 11 2 2 2" xfId="23862" xr:uid="{00000000-0005-0000-0000-0000560C0000}"/>
    <cellStyle name="SAPBEXaggData 11 2 3" xfId="10657" xr:uid="{00000000-0005-0000-0000-0000570C0000}"/>
    <cellStyle name="SAPBEXaggData 11 2 3 2" xfId="26526" xr:uid="{00000000-0005-0000-0000-0000580C0000}"/>
    <cellStyle name="SAPBEXaggData 11 2 4" xfId="12097" xr:uid="{00000000-0005-0000-0000-0000590C0000}"/>
    <cellStyle name="SAPBEXaggData 11 2 4 2" xfId="27941" xr:uid="{00000000-0005-0000-0000-00005A0C0000}"/>
    <cellStyle name="SAPBEXaggData 11 2 5" xfId="16009" xr:uid="{00000000-0005-0000-0000-00005B0C0000}"/>
    <cellStyle name="SAPBEXaggData 11 2 5 2" xfId="31148" xr:uid="{00000000-0005-0000-0000-00005C0C0000}"/>
    <cellStyle name="SAPBEXaggData 11 2 6" xfId="18623" xr:uid="{00000000-0005-0000-0000-00005D0C0000}"/>
    <cellStyle name="SAPBEXaggData 11 2 6 2" xfId="33571" xr:uid="{00000000-0005-0000-0000-00005E0C0000}"/>
    <cellStyle name="SAPBEXaggData 11 2 7" xfId="20967" xr:uid="{00000000-0005-0000-0000-00005F0C0000}"/>
    <cellStyle name="SAPBEXaggData 11 2 7 2" xfId="35893" xr:uid="{00000000-0005-0000-0000-0000600C0000}"/>
    <cellStyle name="SAPBEXaggData 11 2 8" xfId="6138" xr:uid="{00000000-0005-0000-0000-0000610C0000}"/>
    <cellStyle name="SAPBEXaggData 11 3" xfId="4863" xr:uid="{00000000-0005-0000-0000-0000620C0000}"/>
    <cellStyle name="SAPBEXaggData 11 3 2" xfId="10018" xr:uid="{00000000-0005-0000-0000-0000630C0000}"/>
    <cellStyle name="SAPBEXaggData 11 3 2 2" xfId="26009" xr:uid="{00000000-0005-0000-0000-0000640C0000}"/>
    <cellStyle name="SAPBEXaggData 11 3 3" xfId="12836" xr:uid="{00000000-0005-0000-0000-0000650C0000}"/>
    <cellStyle name="SAPBEXaggData 11 3 3 2" xfId="28680" xr:uid="{00000000-0005-0000-0000-0000660C0000}"/>
    <cellStyle name="SAPBEXaggData 11 3 4" xfId="13682" xr:uid="{00000000-0005-0000-0000-0000670C0000}"/>
    <cellStyle name="SAPBEXaggData 11 3 4 2" xfId="29303" xr:uid="{00000000-0005-0000-0000-0000680C0000}"/>
    <cellStyle name="SAPBEXaggData 11 3 5" xfId="18159" xr:uid="{00000000-0005-0000-0000-0000690C0000}"/>
    <cellStyle name="SAPBEXaggData 11 3 5 2" xfId="33275" xr:uid="{00000000-0005-0000-0000-00006A0C0000}"/>
    <cellStyle name="SAPBEXaggData 11 3 6" xfId="20767" xr:uid="{00000000-0005-0000-0000-00006B0C0000}"/>
    <cellStyle name="SAPBEXaggData 11 3 6 2" xfId="35704" xr:uid="{00000000-0005-0000-0000-00006C0C0000}"/>
    <cellStyle name="SAPBEXaggData 11 3 7" xfId="18603" xr:uid="{00000000-0005-0000-0000-00006D0C0000}"/>
    <cellStyle name="SAPBEXaggData 11 3 7 2" xfId="33557" xr:uid="{00000000-0005-0000-0000-00006E0C0000}"/>
    <cellStyle name="SAPBEXaggData 11 4" xfId="5685" xr:uid="{00000000-0005-0000-0000-00006F0C0000}"/>
    <cellStyle name="SAPBEXaggData 11 4 2" xfId="37231" xr:uid="{00000000-0005-0000-0000-0000700C0000}"/>
    <cellStyle name="SAPBEXaggData 11 5" xfId="7757" xr:uid="{00000000-0005-0000-0000-0000710C0000}"/>
    <cellStyle name="SAPBEXaggData 11 6" xfId="15509" xr:uid="{00000000-0005-0000-0000-0000720C0000}"/>
    <cellStyle name="SAPBEXaggData 11 7" xfId="10282" xr:uid="{00000000-0005-0000-0000-0000730C0000}"/>
    <cellStyle name="SAPBEXaggData 11 8" xfId="15976" xr:uid="{00000000-0005-0000-0000-0000740C0000}"/>
    <cellStyle name="SAPBEXaggData 11 9" xfId="18597" xr:uid="{00000000-0005-0000-0000-0000750C0000}"/>
    <cellStyle name="SAPBEXaggData 12" xfId="1777" xr:uid="{00000000-0005-0000-0000-0000760C0000}"/>
    <cellStyle name="SAPBEXaggData 12 10" xfId="23008" xr:uid="{00000000-0005-0000-0000-0000770C0000}"/>
    <cellStyle name="SAPBEXaggData 12 2" xfId="2656" xr:uid="{00000000-0005-0000-0000-0000780C0000}"/>
    <cellStyle name="SAPBEXaggData 12 2 2" xfId="7832" xr:uid="{00000000-0005-0000-0000-0000790C0000}"/>
    <cellStyle name="SAPBEXaggData 12 2 2 2" xfId="23863" xr:uid="{00000000-0005-0000-0000-00007A0C0000}"/>
    <cellStyle name="SAPBEXaggData 12 2 3" xfId="10658" xr:uid="{00000000-0005-0000-0000-00007B0C0000}"/>
    <cellStyle name="SAPBEXaggData 12 2 3 2" xfId="26527" xr:uid="{00000000-0005-0000-0000-00007C0C0000}"/>
    <cellStyle name="SAPBEXaggData 12 2 4" xfId="5933" xr:uid="{00000000-0005-0000-0000-00007D0C0000}"/>
    <cellStyle name="SAPBEXaggData 12 2 4 2" xfId="22909" xr:uid="{00000000-0005-0000-0000-00007E0C0000}"/>
    <cellStyle name="SAPBEXaggData 12 2 5" xfId="16010" xr:uid="{00000000-0005-0000-0000-00007F0C0000}"/>
    <cellStyle name="SAPBEXaggData 12 2 5 2" xfId="31149" xr:uid="{00000000-0005-0000-0000-0000800C0000}"/>
    <cellStyle name="SAPBEXaggData 12 2 6" xfId="18624" xr:uid="{00000000-0005-0000-0000-0000810C0000}"/>
    <cellStyle name="SAPBEXaggData 12 2 6 2" xfId="33572" xr:uid="{00000000-0005-0000-0000-0000820C0000}"/>
    <cellStyle name="SAPBEXaggData 12 2 7" xfId="20968" xr:uid="{00000000-0005-0000-0000-0000830C0000}"/>
    <cellStyle name="SAPBEXaggData 12 2 7 2" xfId="35894" xr:uid="{00000000-0005-0000-0000-0000840C0000}"/>
    <cellStyle name="SAPBEXaggData 12 2 8" xfId="6139" xr:uid="{00000000-0005-0000-0000-0000850C0000}"/>
    <cellStyle name="SAPBEXaggData 12 3" xfId="4862" xr:uid="{00000000-0005-0000-0000-0000860C0000}"/>
    <cellStyle name="SAPBEXaggData 12 3 2" xfId="10017" xr:uid="{00000000-0005-0000-0000-0000870C0000}"/>
    <cellStyle name="SAPBEXaggData 12 3 2 2" xfId="26008" xr:uid="{00000000-0005-0000-0000-0000880C0000}"/>
    <cellStyle name="SAPBEXaggData 12 3 3" xfId="12835" xr:uid="{00000000-0005-0000-0000-0000890C0000}"/>
    <cellStyle name="SAPBEXaggData 12 3 3 2" xfId="28679" xr:uid="{00000000-0005-0000-0000-00008A0C0000}"/>
    <cellStyle name="SAPBEXaggData 12 3 4" xfId="15185" xr:uid="{00000000-0005-0000-0000-00008B0C0000}"/>
    <cellStyle name="SAPBEXaggData 12 3 4 2" xfId="30598" xr:uid="{00000000-0005-0000-0000-00008C0C0000}"/>
    <cellStyle name="SAPBEXaggData 12 3 5" xfId="18158" xr:uid="{00000000-0005-0000-0000-00008D0C0000}"/>
    <cellStyle name="SAPBEXaggData 12 3 5 2" xfId="33274" xr:uid="{00000000-0005-0000-0000-00008E0C0000}"/>
    <cellStyle name="SAPBEXaggData 12 3 6" xfId="20766" xr:uid="{00000000-0005-0000-0000-00008F0C0000}"/>
    <cellStyle name="SAPBEXaggData 12 3 6 2" xfId="35703" xr:uid="{00000000-0005-0000-0000-0000900C0000}"/>
    <cellStyle name="SAPBEXaggData 12 3 7" xfId="14226" xr:uid="{00000000-0005-0000-0000-0000910C0000}"/>
    <cellStyle name="SAPBEXaggData 12 3 7 2" xfId="29764" xr:uid="{00000000-0005-0000-0000-0000920C0000}"/>
    <cellStyle name="SAPBEXaggData 12 4" xfId="7066" xr:uid="{00000000-0005-0000-0000-0000930C0000}"/>
    <cellStyle name="SAPBEXaggData 12 4 2" xfId="37827" xr:uid="{00000000-0005-0000-0000-0000940C0000}"/>
    <cellStyle name="SAPBEXaggData 12 5" xfId="6541" xr:uid="{00000000-0005-0000-0000-0000950C0000}"/>
    <cellStyle name="SAPBEXaggData 12 6" xfId="7032" xr:uid="{00000000-0005-0000-0000-0000960C0000}"/>
    <cellStyle name="SAPBEXaggData 12 7" xfId="15488" xr:uid="{00000000-0005-0000-0000-0000970C0000}"/>
    <cellStyle name="SAPBEXaggData 12 8" xfId="13035" xr:uid="{00000000-0005-0000-0000-0000980C0000}"/>
    <cellStyle name="SAPBEXaggData 12 9" xfId="6974" xr:uid="{00000000-0005-0000-0000-0000990C0000}"/>
    <cellStyle name="SAPBEXaggData 13" xfId="2657" xr:uid="{00000000-0005-0000-0000-00009A0C0000}"/>
    <cellStyle name="SAPBEXaggData 13 2" xfId="4861" xr:uid="{00000000-0005-0000-0000-00009B0C0000}"/>
    <cellStyle name="SAPBEXaggData 13 2 2" xfId="10016" xr:uid="{00000000-0005-0000-0000-00009C0C0000}"/>
    <cellStyle name="SAPBEXaggData 13 2 2 2" xfId="26007" xr:uid="{00000000-0005-0000-0000-00009D0C0000}"/>
    <cellStyle name="SAPBEXaggData 13 2 3" xfId="12834" xr:uid="{00000000-0005-0000-0000-00009E0C0000}"/>
    <cellStyle name="SAPBEXaggData 13 2 3 2" xfId="28678" xr:uid="{00000000-0005-0000-0000-00009F0C0000}"/>
    <cellStyle name="SAPBEXaggData 13 2 4" xfId="13681" xr:uid="{00000000-0005-0000-0000-0000A00C0000}"/>
    <cellStyle name="SAPBEXaggData 13 2 4 2" xfId="29302" xr:uid="{00000000-0005-0000-0000-0000A10C0000}"/>
    <cellStyle name="SAPBEXaggData 13 2 5" xfId="18157" xr:uid="{00000000-0005-0000-0000-0000A20C0000}"/>
    <cellStyle name="SAPBEXaggData 13 2 5 2" xfId="33273" xr:uid="{00000000-0005-0000-0000-0000A30C0000}"/>
    <cellStyle name="SAPBEXaggData 13 2 6" xfId="20765" xr:uid="{00000000-0005-0000-0000-0000A40C0000}"/>
    <cellStyle name="SAPBEXaggData 13 2 6 2" xfId="35702" xr:uid="{00000000-0005-0000-0000-0000A50C0000}"/>
    <cellStyle name="SAPBEXaggData 13 2 7" xfId="20940" xr:uid="{00000000-0005-0000-0000-0000A60C0000}"/>
    <cellStyle name="SAPBEXaggData 13 2 7 2" xfId="35866" xr:uid="{00000000-0005-0000-0000-0000A70C0000}"/>
    <cellStyle name="SAPBEXaggData 13 3" xfId="7833" xr:uid="{00000000-0005-0000-0000-0000A80C0000}"/>
    <cellStyle name="SAPBEXaggData 13 3 2" xfId="23864" xr:uid="{00000000-0005-0000-0000-0000A90C0000}"/>
    <cellStyle name="SAPBEXaggData 13 4" xfId="10659" xr:uid="{00000000-0005-0000-0000-0000AA0C0000}"/>
    <cellStyle name="SAPBEXaggData 13 4 2" xfId="26528" xr:uid="{00000000-0005-0000-0000-0000AB0C0000}"/>
    <cellStyle name="SAPBEXaggData 13 5" xfId="10552" xr:uid="{00000000-0005-0000-0000-0000AC0C0000}"/>
    <cellStyle name="SAPBEXaggData 13 5 2" xfId="26473" xr:uid="{00000000-0005-0000-0000-0000AD0C0000}"/>
    <cellStyle name="SAPBEXaggData 13 6" xfId="16011" xr:uid="{00000000-0005-0000-0000-0000AE0C0000}"/>
    <cellStyle name="SAPBEXaggData 13 6 2" xfId="31150" xr:uid="{00000000-0005-0000-0000-0000AF0C0000}"/>
    <cellStyle name="SAPBEXaggData 13 7" xfId="18625" xr:uid="{00000000-0005-0000-0000-0000B00C0000}"/>
    <cellStyle name="SAPBEXaggData 13 7 2" xfId="33573" xr:uid="{00000000-0005-0000-0000-0000B10C0000}"/>
    <cellStyle name="SAPBEXaggData 14" xfId="2658" xr:uid="{00000000-0005-0000-0000-0000B20C0000}"/>
    <cellStyle name="SAPBEXaggData 14 2" xfId="4860" xr:uid="{00000000-0005-0000-0000-0000B30C0000}"/>
    <cellStyle name="SAPBEXaggData 14 2 2" xfId="10015" xr:uid="{00000000-0005-0000-0000-0000B40C0000}"/>
    <cellStyle name="SAPBEXaggData 14 2 2 2" xfId="26006" xr:uid="{00000000-0005-0000-0000-0000B50C0000}"/>
    <cellStyle name="SAPBEXaggData 14 2 3" xfId="12833" xr:uid="{00000000-0005-0000-0000-0000B60C0000}"/>
    <cellStyle name="SAPBEXaggData 14 2 3 2" xfId="28677" xr:uid="{00000000-0005-0000-0000-0000B70C0000}"/>
    <cellStyle name="SAPBEXaggData 14 2 4" xfId="15186" xr:uid="{00000000-0005-0000-0000-0000B80C0000}"/>
    <cellStyle name="SAPBEXaggData 14 2 4 2" xfId="30599" xr:uid="{00000000-0005-0000-0000-0000B90C0000}"/>
    <cellStyle name="SAPBEXaggData 14 2 5" xfId="18156" xr:uid="{00000000-0005-0000-0000-0000BA0C0000}"/>
    <cellStyle name="SAPBEXaggData 14 2 5 2" xfId="33272" xr:uid="{00000000-0005-0000-0000-0000BB0C0000}"/>
    <cellStyle name="SAPBEXaggData 14 2 6" xfId="20764" xr:uid="{00000000-0005-0000-0000-0000BC0C0000}"/>
    <cellStyle name="SAPBEXaggData 14 2 6 2" xfId="35701" xr:uid="{00000000-0005-0000-0000-0000BD0C0000}"/>
    <cellStyle name="SAPBEXaggData 14 2 7" xfId="5808" xr:uid="{00000000-0005-0000-0000-0000BE0C0000}"/>
    <cellStyle name="SAPBEXaggData 14 2 7 2" xfId="22836" xr:uid="{00000000-0005-0000-0000-0000BF0C0000}"/>
    <cellStyle name="SAPBEXaggData 14 3" xfId="7834" xr:uid="{00000000-0005-0000-0000-0000C00C0000}"/>
    <cellStyle name="SAPBEXaggData 14 3 2" xfId="23865" xr:uid="{00000000-0005-0000-0000-0000C10C0000}"/>
    <cellStyle name="SAPBEXaggData 14 4" xfId="10660" xr:uid="{00000000-0005-0000-0000-0000C20C0000}"/>
    <cellStyle name="SAPBEXaggData 14 4 2" xfId="26529" xr:uid="{00000000-0005-0000-0000-0000C30C0000}"/>
    <cellStyle name="SAPBEXaggData 14 5" xfId="14258" xr:uid="{00000000-0005-0000-0000-0000C40C0000}"/>
    <cellStyle name="SAPBEXaggData 14 5 2" xfId="29781" xr:uid="{00000000-0005-0000-0000-0000C50C0000}"/>
    <cellStyle name="SAPBEXaggData 14 6" xfId="16012" xr:uid="{00000000-0005-0000-0000-0000C60C0000}"/>
    <cellStyle name="SAPBEXaggData 14 6 2" xfId="31151" xr:uid="{00000000-0005-0000-0000-0000C70C0000}"/>
    <cellStyle name="SAPBEXaggData 14 7" xfId="18626" xr:uid="{00000000-0005-0000-0000-0000C80C0000}"/>
    <cellStyle name="SAPBEXaggData 14 7 2" xfId="33574" xr:uid="{00000000-0005-0000-0000-0000C90C0000}"/>
    <cellStyle name="SAPBEXaggData 15" xfId="2659" xr:uid="{00000000-0005-0000-0000-0000CA0C0000}"/>
    <cellStyle name="SAPBEXaggData 15 2" xfId="4859" xr:uid="{00000000-0005-0000-0000-0000CB0C0000}"/>
    <cellStyle name="SAPBEXaggData 15 2 2" xfId="10014" xr:uid="{00000000-0005-0000-0000-0000CC0C0000}"/>
    <cellStyle name="SAPBEXaggData 15 2 2 2" xfId="26005" xr:uid="{00000000-0005-0000-0000-0000CD0C0000}"/>
    <cellStyle name="SAPBEXaggData 15 2 3" xfId="12832" xr:uid="{00000000-0005-0000-0000-0000CE0C0000}"/>
    <cellStyle name="SAPBEXaggData 15 2 3 2" xfId="28676" xr:uid="{00000000-0005-0000-0000-0000CF0C0000}"/>
    <cellStyle name="SAPBEXaggData 15 2 4" xfId="13680" xr:uid="{00000000-0005-0000-0000-0000D00C0000}"/>
    <cellStyle name="SAPBEXaggData 15 2 4 2" xfId="29301" xr:uid="{00000000-0005-0000-0000-0000D10C0000}"/>
    <cellStyle name="SAPBEXaggData 15 2 5" xfId="18155" xr:uid="{00000000-0005-0000-0000-0000D20C0000}"/>
    <cellStyle name="SAPBEXaggData 15 2 5 2" xfId="33271" xr:uid="{00000000-0005-0000-0000-0000D30C0000}"/>
    <cellStyle name="SAPBEXaggData 15 2 6" xfId="20763" xr:uid="{00000000-0005-0000-0000-0000D40C0000}"/>
    <cellStyle name="SAPBEXaggData 15 2 6 2" xfId="35700" xr:uid="{00000000-0005-0000-0000-0000D50C0000}"/>
    <cellStyle name="SAPBEXaggData 15 2 7" xfId="18452" xr:uid="{00000000-0005-0000-0000-0000D60C0000}"/>
    <cellStyle name="SAPBEXaggData 15 2 7 2" xfId="33488" xr:uid="{00000000-0005-0000-0000-0000D70C0000}"/>
    <cellStyle name="SAPBEXaggData 15 3" xfId="7835" xr:uid="{00000000-0005-0000-0000-0000D80C0000}"/>
    <cellStyle name="SAPBEXaggData 15 3 2" xfId="23866" xr:uid="{00000000-0005-0000-0000-0000D90C0000}"/>
    <cellStyle name="SAPBEXaggData 15 4" xfId="10661" xr:uid="{00000000-0005-0000-0000-0000DA0C0000}"/>
    <cellStyle name="SAPBEXaggData 15 4 2" xfId="26530" xr:uid="{00000000-0005-0000-0000-0000DB0C0000}"/>
    <cellStyle name="SAPBEXaggData 15 5" xfId="10416" xr:uid="{00000000-0005-0000-0000-0000DC0C0000}"/>
    <cellStyle name="SAPBEXaggData 15 5 2" xfId="26339" xr:uid="{00000000-0005-0000-0000-0000DD0C0000}"/>
    <cellStyle name="SAPBEXaggData 15 6" xfId="16013" xr:uid="{00000000-0005-0000-0000-0000DE0C0000}"/>
    <cellStyle name="SAPBEXaggData 15 6 2" xfId="31152" xr:uid="{00000000-0005-0000-0000-0000DF0C0000}"/>
    <cellStyle name="SAPBEXaggData 15 7" xfId="18627" xr:uid="{00000000-0005-0000-0000-0000E00C0000}"/>
    <cellStyle name="SAPBEXaggData 15 7 2" xfId="33575" xr:uid="{00000000-0005-0000-0000-0000E10C0000}"/>
    <cellStyle name="SAPBEXaggData 16" xfId="2660" xr:uid="{00000000-0005-0000-0000-0000E20C0000}"/>
    <cellStyle name="SAPBEXaggData 16 2" xfId="4858" xr:uid="{00000000-0005-0000-0000-0000E30C0000}"/>
    <cellStyle name="SAPBEXaggData 16 2 2" xfId="10013" xr:uid="{00000000-0005-0000-0000-0000E40C0000}"/>
    <cellStyle name="SAPBEXaggData 16 2 2 2" xfId="26004" xr:uid="{00000000-0005-0000-0000-0000E50C0000}"/>
    <cellStyle name="SAPBEXaggData 16 2 3" xfId="12831" xr:uid="{00000000-0005-0000-0000-0000E60C0000}"/>
    <cellStyle name="SAPBEXaggData 16 2 3 2" xfId="28675" xr:uid="{00000000-0005-0000-0000-0000E70C0000}"/>
    <cellStyle name="SAPBEXaggData 16 2 4" xfId="15187" xr:uid="{00000000-0005-0000-0000-0000E80C0000}"/>
    <cellStyle name="SAPBEXaggData 16 2 4 2" xfId="30600" xr:uid="{00000000-0005-0000-0000-0000E90C0000}"/>
    <cellStyle name="SAPBEXaggData 16 2 5" xfId="18154" xr:uid="{00000000-0005-0000-0000-0000EA0C0000}"/>
    <cellStyle name="SAPBEXaggData 16 2 5 2" xfId="33270" xr:uid="{00000000-0005-0000-0000-0000EB0C0000}"/>
    <cellStyle name="SAPBEXaggData 16 2 6" xfId="20762" xr:uid="{00000000-0005-0000-0000-0000EC0C0000}"/>
    <cellStyle name="SAPBEXaggData 16 2 6 2" xfId="35699" xr:uid="{00000000-0005-0000-0000-0000ED0C0000}"/>
    <cellStyle name="SAPBEXaggData 16 2 7" xfId="13427" xr:uid="{00000000-0005-0000-0000-0000EE0C0000}"/>
    <cellStyle name="SAPBEXaggData 16 2 7 2" xfId="29090" xr:uid="{00000000-0005-0000-0000-0000EF0C0000}"/>
    <cellStyle name="SAPBEXaggData 16 3" xfId="7836" xr:uid="{00000000-0005-0000-0000-0000F00C0000}"/>
    <cellStyle name="SAPBEXaggData 16 3 2" xfId="23867" xr:uid="{00000000-0005-0000-0000-0000F10C0000}"/>
    <cellStyle name="SAPBEXaggData 16 4" xfId="10662" xr:uid="{00000000-0005-0000-0000-0000F20C0000}"/>
    <cellStyle name="SAPBEXaggData 16 4 2" xfId="26531" xr:uid="{00000000-0005-0000-0000-0000F30C0000}"/>
    <cellStyle name="SAPBEXaggData 16 5" xfId="5934" xr:uid="{00000000-0005-0000-0000-0000F40C0000}"/>
    <cellStyle name="SAPBEXaggData 16 5 2" xfId="22910" xr:uid="{00000000-0005-0000-0000-0000F50C0000}"/>
    <cellStyle name="SAPBEXaggData 16 6" xfId="16014" xr:uid="{00000000-0005-0000-0000-0000F60C0000}"/>
    <cellStyle name="SAPBEXaggData 16 6 2" xfId="31153" xr:uid="{00000000-0005-0000-0000-0000F70C0000}"/>
    <cellStyle name="SAPBEXaggData 16 7" xfId="18628" xr:uid="{00000000-0005-0000-0000-0000F80C0000}"/>
    <cellStyle name="SAPBEXaggData 16 7 2" xfId="33576" xr:uid="{00000000-0005-0000-0000-0000F90C0000}"/>
    <cellStyle name="SAPBEXaggData 17" xfId="2661" xr:uid="{00000000-0005-0000-0000-0000FA0C0000}"/>
    <cellStyle name="SAPBEXaggData 17 2" xfId="4857" xr:uid="{00000000-0005-0000-0000-0000FB0C0000}"/>
    <cellStyle name="SAPBEXaggData 17 2 2" xfId="10012" xr:uid="{00000000-0005-0000-0000-0000FC0C0000}"/>
    <cellStyle name="SAPBEXaggData 17 2 2 2" xfId="26003" xr:uid="{00000000-0005-0000-0000-0000FD0C0000}"/>
    <cellStyle name="SAPBEXaggData 17 2 3" xfId="12830" xr:uid="{00000000-0005-0000-0000-0000FE0C0000}"/>
    <cellStyle name="SAPBEXaggData 17 2 3 2" xfId="28674" xr:uid="{00000000-0005-0000-0000-0000FF0C0000}"/>
    <cellStyle name="SAPBEXaggData 17 2 4" xfId="13679" xr:uid="{00000000-0005-0000-0000-0000000D0000}"/>
    <cellStyle name="SAPBEXaggData 17 2 4 2" xfId="29300" xr:uid="{00000000-0005-0000-0000-0000010D0000}"/>
    <cellStyle name="SAPBEXaggData 17 2 5" xfId="18153" xr:uid="{00000000-0005-0000-0000-0000020D0000}"/>
    <cellStyle name="SAPBEXaggData 17 2 5 2" xfId="33269" xr:uid="{00000000-0005-0000-0000-0000030D0000}"/>
    <cellStyle name="SAPBEXaggData 17 2 6" xfId="20761" xr:uid="{00000000-0005-0000-0000-0000040D0000}"/>
    <cellStyle name="SAPBEXaggData 17 2 6 2" xfId="35698" xr:uid="{00000000-0005-0000-0000-0000050D0000}"/>
    <cellStyle name="SAPBEXaggData 17 2 7" xfId="6714" xr:uid="{00000000-0005-0000-0000-0000060D0000}"/>
    <cellStyle name="SAPBEXaggData 17 2 7 2" xfId="23203" xr:uid="{00000000-0005-0000-0000-0000070D0000}"/>
    <cellStyle name="SAPBEXaggData 17 3" xfId="7837" xr:uid="{00000000-0005-0000-0000-0000080D0000}"/>
    <cellStyle name="SAPBEXaggData 17 3 2" xfId="23868" xr:uid="{00000000-0005-0000-0000-0000090D0000}"/>
    <cellStyle name="SAPBEXaggData 17 4" xfId="10663" xr:uid="{00000000-0005-0000-0000-00000A0D0000}"/>
    <cellStyle name="SAPBEXaggData 17 4 2" xfId="26532" xr:uid="{00000000-0005-0000-0000-00000B0D0000}"/>
    <cellStyle name="SAPBEXaggData 17 5" xfId="15482" xr:uid="{00000000-0005-0000-0000-00000C0D0000}"/>
    <cellStyle name="SAPBEXaggData 17 5 2" xfId="30846" xr:uid="{00000000-0005-0000-0000-00000D0D0000}"/>
    <cellStyle name="SAPBEXaggData 17 6" xfId="16015" xr:uid="{00000000-0005-0000-0000-00000E0D0000}"/>
    <cellStyle name="SAPBEXaggData 17 6 2" xfId="31154" xr:uid="{00000000-0005-0000-0000-00000F0D0000}"/>
    <cellStyle name="SAPBEXaggData 17 7" xfId="18629" xr:uid="{00000000-0005-0000-0000-0000100D0000}"/>
    <cellStyle name="SAPBEXaggData 17 7 2" xfId="33577" xr:uid="{00000000-0005-0000-0000-0000110D0000}"/>
    <cellStyle name="SAPBEXaggData 18" xfId="4914" xr:uid="{00000000-0005-0000-0000-0000120D0000}"/>
    <cellStyle name="SAPBEXaggData 18 2" xfId="10069" xr:uid="{00000000-0005-0000-0000-0000130D0000}"/>
    <cellStyle name="SAPBEXaggData 18 2 2" xfId="26051" xr:uid="{00000000-0005-0000-0000-0000140D0000}"/>
    <cellStyle name="SAPBEXaggData 18 3" xfId="12887" xr:uid="{00000000-0005-0000-0000-0000150D0000}"/>
    <cellStyle name="SAPBEXaggData 18 3 2" xfId="28728" xr:uid="{00000000-0005-0000-0000-0000160D0000}"/>
    <cellStyle name="SAPBEXaggData 18 4" xfId="10132" xr:uid="{00000000-0005-0000-0000-0000170D0000}"/>
    <cellStyle name="SAPBEXaggData 18 4 2" xfId="26103" xr:uid="{00000000-0005-0000-0000-0000180D0000}"/>
    <cellStyle name="SAPBEXaggData 18 5" xfId="18208" xr:uid="{00000000-0005-0000-0000-0000190D0000}"/>
    <cellStyle name="SAPBEXaggData 18 5 2" xfId="33314" xr:uid="{00000000-0005-0000-0000-00001A0D0000}"/>
    <cellStyle name="SAPBEXaggData 18 6" xfId="20815" xr:uid="{00000000-0005-0000-0000-00001B0D0000}"/>
    <cellStyle name="SAPBEXaggData 18 6 2" xfId="35748" xr:uid="{00000000-0005-0000-0000-00001C0D0000}"/>
    <cellStyle name="SAPBEXaggData 18 7" xfId="20959" xr:uid="{00000000-0005-0000-0000-00001D0D0000}"/>
    <cellStyle name="SAPBEXaggData 18 7 2" xfId="35885" xr:uid="{00000000-0005-0000-0000-00001E0D0000}"/>
    <cellStyle name="SAPBEXaggData 19" xfId="6017" xr:uid="{00000000-0005-0000-0000-00001F0D0000}"/>
    <cellStyle name="SAPBEXaggData 19 2" xfId="22982" xr:uid="{00000000-0005-0000-0000-0000200D0000}"/>
    <cellStyle name="SAPBEXaggData 2" xfId="547" xr:uid="{00000000-0005-0000-0000-0000210D0000}"/>
    <cellStyle name="SAPBEXaggData 2 10" xfId="12979" xr:uid="{00000000-0005-0000-0000-0000220D0000}"/>
    <cellStyle name="SAPBEXaggData 2 11" xfId="10615" xr:uid="{00000000-0005-0000-0000-0000230D0000}"/>
    <cellStyle name="SAPBEXaggData 2 12" xfId="7050" xr:uid="{00000000-0005-0000-0000-0000240D0000}"/>
    <cellStyle name="SAPBEXaggData 2 13" xfId="22279" xr:uid="{00000000-0005-0000-0000-0000250D0000}"/>
    <cellStyle name="SAPBEXaggData 2 14" xfId="37931" xr:uid="{00000000-0005-0000-0000-0000260D0000}"/>
    <cellStyle name="SAPBEXaggData 2 2" xfId="548" xr:uid="{00000000-0005-0000-0000-0000270D0000}"/>
    <cellStyle name="SAPBEXaggData 2 2 10" xfId="4977" xr:uid="{00000000-0005-0000-0000-0000280D0000}"/>
    <cellStyle name="SAPBEXaggData 2 2 11" xfId="37932" xr:uid="{00000000-0005-0000-0000-0000290D0000}"/>
    <cellStyle name="SAPBEXaggData 2 2 2" xfId="2663" xr:uid="{00000000-0005-0000-0000-00002A0D0000}"/>
    <cellStyle name="SAPBEXaggData 2 2 2 2" xfId="7839" xr:uid="{00000000-0005-0000-0000-00002B0D0000}"/>
    <cellStyle name="SAPBEXaggData 2 2 2 2 2" xfId="23870" xr:uid="{00000000-0005-0000-0000-00002C0D0000}"/>
    <cellStyle name="SAPBEXaggData 2 2 2 3" xfId="10665" xr:uid="{00000000-0005-0000-0000-00002D0D0000}"/>
    <cellStyle name="SAPBEXaggData 2 2 2 3 2" xfId="26534" xr:uid="{00000000-0005-0000-0000-00002E0D0000}"/>
    <cellStyle name="SAPBEXaggData 2 2 2 4" xfId="13795" xr:uid="{00000000-0005-0000-0000-00002F0D0000}"/>
    <cellStyle name="SAPBEXaggData 2 2 2 4 2" xfId="29383" xr:uid="{00000000-0005-0000-0000-0000300D0000}"/>
    <cellStyle name="SAPBEXaggData 2 2 2 5" xfId="16017" xr:uid="{00000000-0005-0000-0000-0000310D0000}"/>
    <cellStyle name="SAPBEXaggData 2 2 2 5 2" xfId="31156" xr:uid="{00000000-0005-0000-0000-0000320D0000}"/>
    <cellStyle name="SAPBEXaggData 2 2 2 6" xfId="18631" xr:uid="{00000000-0005-0000-0000-0000330D0000}"/>
    <cellStyle name="SAPBEXaggData 2 2 2 6 2" xfId="33579" xr:uid="{00000000-0005-0000-0000-0000340D0000}"/>
    <cellStyle name="SAPBEXaggData 2 2 2 7" xfId="20975" xr:uid="{00000000-0005-0000-0000-0000350D0000}"/>
    <cellStyle name="SAPBEXaggData 2 2 2 7 2" xfId="35901" xr:uid="{00000000-0005-0000-0000-0000360D0000}"/>
    <cellStyle name="SAPBEXaggData 2 2 2 8" xfId="6141" xr:uid="{00000000-0005-0000-0000-0000370D0000}"/>
    <cellStyle name="SAPBEXaggData 2 2 3" xfId="4855" xr:uid="{00000000-0005-0000-0000-0000380D0000}"/>
    <cellStyle name="SAPBEXaggData 2 2 3 2" xfId="10010" xr:uid="{00000000-0005-0000-0000-0000390D0000}"/>
    <cellStyle name="SAPBEXaggData 2 2 3 2 2" xfId="26001" xr:uid="{00000000-0005-0000-0000-00003A0D0000}"/>
    <cellStyle name="SAPBEXaggData 2 2 3 3" xfId="12828" xr:uid="{00000000-0005-0000-0000-00003B0D0000}"/>
    <cellStyle name="SAPBEXaggData 2 2 3 3 2" xfId="28672" xr:uid="{00000000-0005-0000-0000-00003C0D0000}"/>
    <cellStyle name="SAPBEXaggData 2 2 3 4" xfId="13678" xr:uid="{00000000-0005-0000-0000-00003D0D0000}"/>
    <cellStyle name="SAPBEXaggData 2 2 3 4 2" xfId="29299" xr:uid="{00000000-0005-0000-0000-00003E0D0000}"/>
    <cellStyle name="SAPBEXaggData 2 2 3 5" xfId="18151" xr:uid="{00000000-0005-0000-0000-00003F0D0000}"/>
    <cellStyle name="SAPBEXaggData 2 2 3 5 2" xfId="33267" xr:uid="{00000000-0005-0000-0000-0000400D0000}"/>
    <cellStyle name="SAPBEXaggData 2 2 3 6" xfId="20759" xr:uid="{00000000-0005-0000-0000-0000410D0000}"/>
    <cellStyle name="SAPBEXaggData 2 2 3 6 2" xfId="35696" xr:uid="{00000000-0005-0000-0000-0000420D0000}"/>
    <cellStyle name="SAPBEXaggData 2 2 3 7" xfId="10378" xr:uid="{00000000-0005-0000-0000-0000430D0000}"/>
    <cellStyle name="SAPBEXaggData 2 2 3 7 2" xfId="26316" xr:uid="{00000000-0005-0000-0000-0000440D0000}"/>
    <cellStyle name="SAPBEXaggData 2 2 4" xfId="6065" xr:uid="{00000000-0005-0000-0000-0000450D0000}"/>
    <cellStyle name="SAPBEXaggData 2 2 4 2" xfId="23006" xr:uid="{00000000-0005-0000-0000-0000460D0000}"/>
    <cellStyle name="SAPBEXaggData 2 2 5" xfId="7755" xr:uid="{00000000-0005-0000-0000-0000470D0000}"/>
    <cellStyle name="SAPBEXaggData 2 2 5 2" xfId="23813" xr:uid="{00000000-0005-0000-0000-0000480D0000}"/>
    <cellStyle name="SAPBEXaggData 2 2 6" xfId="13012" xr:uid="{00000000-0005-0000-0000-0000490D0000}"/>
    <cellStyle name="SAPBEXaggData 2 2 6 2" xfId="28812" xr:uid="{00000000-0005-0000-0000-00004A0D0000}"/>
    <cellStyle name="SAPBEXaggData 2 2 7" xfId="10286" xr:uid="{00000000-0005-0000-0000-00004B0D0000}"/>
    <cellStyle name="SAPBEXaggData 2 2 7 2" xfId="26230" xr:uid="{00000000-0005-0000-0000-00004C0D0000}"/>
    <cellStyle name="SAPBEXaggData 2 2 8" xfId="5238" xr:uid="{00000000-0005-0000-0000-00004D0D0000}"/>
    <cellStyle name="SAPBEXaggData 2 2 8 2" xfId="22553" xr:uid="{00000000-0005-0000-0000-00004E0D0000}"/>
    <cellStyle name="SAPBEXaggData 2 2 9" xfId="11777" xr:uid="{00000000-0005-0000-0000-00004F0D0000}"/>
    <cellStyle name="SAPBEXaggData 2 2 9 2" xfId="27643" xr:uid="{00000000-0005-0000-0000-0000500D0000}"/>
    <cellStyle name="SAPBEXaggData 2 3" xfId="1778" xr:uid="{00000000-0005-0000-0000-0000510D0000}"/>
    <cellStyle name="SAPBEXaggData 2 3 2" xfId="7067" xr:uid="{00000000-0005-0000-0000-0000520D0000}"/>
    <cellStyle name="SAPBEXaggData 2 3 2 2" xfId="37828" xr:uid="{00000000-0005-0000-0000-0000530D0000}"/>
    <cellStyle name="SAPBEXaggData 2 3 3" xfId="6540" xr:uid="{00000000-0005-0000-0000-0000540D0000}"/>
    <cellStyle name="SAPBEXaggData 2 3 4" xfId="6773" xr:uid="{00000000-0005-0000-0000-0000550D0000}"/>
    <cellStyle name="SAPBEXaggData 2 3 5" xfId="13037" xr:uid="{00000000-0005-0000-0000-0000560D0000}"/>
    <cellStyle name="SAPBEXaggData 2 3 6" xfId="15800" xr:uid="{00000000-0005-0000-0000-0000570D0000}"/>
    <cellStyle name="SAPBEXaggData 2 3 7" xfId="6648" xr:uid="{00000000-0005-0000-0000-0000580D0000}"/>
    <cellStyle name="SAPBEXaggData 2 3 8" xfId="23009" xr:uid="{00000000-0005-0000-0000-0000590D0000}"/>
    <cellStyle name="SAPBEXaggData 2 4" xfId="1779" xr:uid="{00000000-0005-0000-0000-00005A0D0000}"/>
    <cellStyle name="SAPBEXaggData 2 4 2" xfId="7068" xr:uid="{00000000-0005-0000-0000-00005B0D0000}"/>
    <cellStyle name="SAPBEXaggData 2 4 2 2" xfId="37829" xr:uid="{00000000-0005-0000-0000-00005C0D0000}"/>
    <cellStyle name="SAPBEXaggData 2 4 3" xfId="6539" xr:uid="{00000000-0005-0000-0000-00005D0D0000}"/>
    <cellStyle name="SAPBEXaggData 2 4 4" xfId="15093" xr:uid="{00000000-0005-0000-0000-00005E0D0000}"/>
    <cellStyle name="SAPBEXaggData 2 4 5" xfId="14039" xr:uid="{00000000-0005-0000-0000-00005F0D0000}"/>
    <cellStyle name="SAPBEXaggData 2 4 6" xfId="12965" xr:uid="{00000000-0005-0000-0000-0000600D0000}"/>
    <cellStyle name="SAPBEXaggData 2 4 7" xfId="13706" xr:uid="{00000000-0005-0000-0000-0000610D0000}"/>
    <cellStyle name="SAPBEXaggData 2 4 8" xfId="23010" xr:uid="{00000000-0005-0000-0000-0000620D0000}"/>
    <cellStyle name="SAPBEXaggData 2 5" xfId="2662" xr:uid="{00000000-0005-0000-0000-0000630D0000}"/>
    <cellStyle name="SAPBEXaggData 2 5 2" xfId="7838" xr:uid="{00000000-0005-0000-0000-0000640D0000}"/>
    <cellStyle name="SAPBEXaggData 2 5 2 2" xfId="23869" xr:uid="{00000000-0005-0000-0000-0000650D0000}"/>
    <cellStyle name="SAPBEXaggData 2 5 3" xfId="10664" xr:uid="{00000000-0005-0000-0000-0000660D0000}"/>
    <cellStyle name="SAPBEXaggData 2 5 3 2" xfId="26533" xr:uid="{00000000-0005-0000-0000-0000670D0000}"/>
    <cellStyle name="SAPBEXaggData 2 5 4" xfId="14259" xr:uid="{00000000-0005-0000-0000-0000680D0000}"/>
    <cellStyle name="SAPBEXaggData 2 5 4 2" xfId="29782" xr:uid="{00000000-0005-0000-0000-0000690D0000}"/>
    <cellStyle name="SAPBEXaggData 2 5 5" xfId="16016" xr:uid="{00000000-0005-0000-0000-00006A0D0000}"/>
    <cellStyle name="SAPBEXaggData 2 5 5 2" xfId="31155" xr:uid="{00000000-0005-0000-0000-00006B0D0000}"/>
    <cellStyle name="SAPBEXaggData 2 5 6" xfId="18630" xr:uid="{00000000-0005-0000-0000-00006C0D0000}"/>
    <cellStyle name="SAPBEXaggData 2 5 6 2" xfId="33578" xr:uid="{00000000-0005-0000-0000-00006D0D0000}"/>
    <cellStyle name="SAPBEXaggData 2 5 7" xfId="20974" xr:uid="{00000000-0005-0000-0000-00006E0D0000}"/>
    <cellStyle name="SAPBEXaggData 2 5 7 2" xfId="35900" xr:uid="{00000000-0005-0000-0000-00006F0D0000}"/>
    <cellStyle name="SAPBEXaggData 2 5 8" xfId="6140" xr:uid="{00000000-0005-0000-0000-0000700D0000}"/>
    <cellStyle name="SAPBEXaggData 2 6" xfId="4856" xr:uid="{00000000-0005-0000-0000-0000710D0000}"/>
    <cellStyle name="SAPBEXaggData 2 6 2" xfId="10011" xr:uid="{00000000-0005-0000-0000-0000720D0000}"/>
    <cellStyle name="SAPBEXaggData 2 6 2 2" xfId="26002" xr:uid="{00000000-0005-0000-0000-0000730D0000}"/>
    <cellStyle name="SAPBEXaggData 2 6 3" xfId="12829" xr:uid="{00000000-0005-0000-0000-0000740D0000}"/>
    <cellStyle name="SAPBEXaggData 2 6 3 2" xfId="28673" xr:uid="{00000000-0005-0000-0000-0000750D0000}"/>
    <cellStyle name="SAPBEXaggData 2 6 4" xfId="15188" xr:uid="{00000000-0005-0000-0000-0000760D0000}"/>
    <cellStyle name="SAPBEXaggData 2 6 4 2" xfId="30601" xr:uid="{00000000-0005-0000-0000-0000770D0000}"/>
    <cellStyle name="SAPBEXaggData 2 6 5" xfId="18152" xr:uid="{00000000-0005-0000-0000-0000780D0000}"/>
    <cellStyle name="SAPBEXaggData 2 6 5 2" xfId="33268" xr:uid="{00000000-0005-0000-0000-0000790D0000}"/>
    <cellStyle name="SAPBEXaggData 2 6 6" xfId="20760" xr:uid="{00000000-0005-0000-0000-00007A0D0000}"/>
    <cellStyle name="SAPBEXaggData 2 6 6 2" xfId="35697" xr:uid="{00000000-0005-0000-0000-00007B0D0000}"/>
    <cellStyle name="SAPBEXaggData 2 6 7" xfId="13921" xr:uid="{00000000-0005-0000-0000-00007C0D0000}"/>
    <cellStyle name="SAPBEXaggData 2 6 7 2" xfId="29506" xr:uid="{00000000-0005-0000-0000-00007D0D0000}"/>
    <cellStyle name="SAPBEXaggData 2 7" xfId="5684" xr:uid="{00000000-0005-0000-0000-00007E0D0000}"/>
    <cellStyle name="SAPBEXaggData 2 7 2" xfId="37230" xr:uid="{00000000-0005-0000-0000-00007F0D0000}"/>
    <cellStyle name="SAPBEXaggData 2 8" xfId="7756" xr:uid="{00000000-0005-0000-0000-0000800D0000}"/>
    <cellStyle name="SAPBEXaggData 2 9" xfId="13282" xr:uid="{00000000-0005-0000-0000-0000810D0000}"/>
    <cellStyle name="SAPBEXaggData 20" xfId="7184" xr:uid="{00000000-0005-0000-0000-0000820D0000}"/>
    <cellStyle name="SAPBEXaggData 20 2" xfId="23463" xr:uid="{00000000-0005-0000-0000-0000830D0000}"/>
    <cellStyle name="SAPBEXaggData 21" xfId="13279" xr:uid="{00000000-0005-0000-0000-0000840D0000}"/>
    <cellStyle name="SAPBEXaggData 21 2" xfId="29023" xr:uid="{00000000-0005-0000-0000-0000850D0000}"/>
    <cellStyle name="SAPBEXaggData 22" xfId="5797" xr:uid="{00000000-0005-0000-0000-0000860D0000}"/>
    <cellStyle name="SAPBEXaggData 22 2" xfId="22832" xr:uid="{00000000-0005-0000-0000-0000870D0000}"/>
    <cellStyle name="SAPBEXaggData 23" xfId="5710" xr:uid="{00000000-0005-0000-0000-0000880D0000}"/>
    <cellStyle name="SAPBEXaggData 23 2" xfId="22776" xr:uid="{00000000-0005-0000-0000-0000890D0000}"/>
    <cellStyle name="SAPBEXaggData 3" xfId="549" xr:uid="{00000000-0005-0000-0000-00008A0D0000}"/>
    <cellStyle name="SAPBEXaggData 3 10" xfId="5812" xr:uid="{00000000-0005-0000-0000-00008B0D0000}"/>
    <cellStyle name="SAPBEXaggData 3 11" xfId="10623" xr:uid="{00000000-0005-0000-0000-00008C0D0000}"/>
    <cellStyle name="SAPBEXaggData 3 12" xfId="22280" xr:uid="{00000000-0005-0000-0000-00008D0D0000}"/>
    <cellStyle name="SAPBEXaggData 3 2" xfId="550" xr:uid="{00000000-0005-0000-0000-00008E0D0000}"/>
    <cellStyle name="SAPBEXaggData 3 2 10" xfId="15115" xr:uid="{00000000-0005-0000-0000-00008F0D0000}"/>
    <cellStyle name="SAPBEXaggData 3 2 11" xfId="22281" xr:uid="{00000000-0005-0000-0000-0000900D0000}"/>
    <cellStyle name="SAPBEXaggData 3 2 2" xfId="551" xr:uid="{00000000-0005-0000-0000-0000910D0000}"/>
    <cellStyle name="SAPBEXaggData 3 2 2 2" xfId="5223" xr:uid="{00000000-0005-0000-0000-0000920D0000}"/>
    <cellStyle name="SAPBEXaggData 3 2 2 2 2" xfId="37816" xr:uid="{00000000-0005-0000-0000-0000930D0000}"/>
    <cellStyle name="SAPBEXaggData 3 2 2 3" xfId="7752" xr:uid="{00000000-0005-0000-0000-0000940D0000}"/>
    <cellStyle name="SAPBEXaggData 3 2 2 4" xfId="5691" xr:uid="{00000000-0005-0000-0000-0000950D0000}"/>
    <cellStyle name="SAPBEXaggData 3 2 2 5" xfId="6639" xr:uid="{00000000-0005-0000-0000-0000960D0000}"/>
    <cellStyle name="SAPBEXaggData 3 2 2 6" xfId="10647" xr:uid="{00000000-0005-0000-0000-0000970D0000}"/>
    <cellStyle name="SAPBEXaggData 3 2 2 7" xfId="11804" xr:uid="{00000000-0005-0000-0000-0000980D0000}"/>
    <cellStyle name="SAPBEXaggData 3 2 2 8" xfId="22282" xr:uid="{00000000-0005-0000-0000-0000990D0000}"/>
    <cellStyle name="SAPBEXaggData 3 2 3" xfId="2665" xr:uid="{00000000-0005-0000-0000-00009A0D0000}"/>
    <cellStyle name="SAPBEXaggData 3 2 3 2" xfId="7841" xr:uid="{00000000-0005-0000-0000-00009B0D0000}"/>
    <cellStyle name="SAPBEXaggData 3 2 3 2 2" xfId="23872" xr:uid="{00000000-0005-0000-0000-00009C0D0000}"/>
    <cellStyle name="SAPBEXaggData 3 2 3 3" xfId="10667" xr:uid="{00000000-0005-0000-0000-00009D0D0000}"/>
    <cellStyle name="SAPBEXaggData 3 2 3 3 2" xfId="26536" xr:uid="{00000000-0005-0000-0000-00009E0D0000}"/>
    <cellStyle name="SAPBEXaggData 3 2 3 4" xfId="10550" xr:uid="{00000000-0005-0000-0000-00009F0D0000}"/>
    <cellStyle name="SAPBEXaggData 3 2 3 4 2" xfId="26471" xr:uid="{00000000-0005-0000-0000-0000A00D0000}"/>
    <cellStyle name="SAPBEXaggData 3 2 3 5" xfId="16019" xr:uid="{00000000-0005-0000-0000-0000A10D0000}"/>
    <cellStyle name="SAPBEXaggData 3 2 3 5 2" xfId="31158" xr:uid="{00000000-0005-0000-0000-0000A20D0000}"/>
    <cellStyle name="SAPBEXaggData 3 2 3 6" xfId="18633" xr:uid="{00000000-0005-0000-0000-0000A30D0000}"/>
    <cellStyle name="SAPBEXaggData 3 2 3 6 2" xfId="33581" xr:uid="{00000000-0005-0000-0000-0000A40D0000}"/>
    <cellStyle name="SAPBEXaggData 3 2 3 7" xfId="20977" xr:uid="{00000000-0005-0000-0000-0000A50D0000}"/>
    <cellStyle name="SAPBEXaggData 3 2 3 7 2" xfId="35903" xr:uid="{00000000-0005-0000-0000-0000A60D0000}"/>
    <cellStyle name="SAPBEXaggData 3 2 3 8" xfId="6143" xr:uid="{00000000-0005-0000-0000-0000A70D0000}"/>
    <cellStyle name="SAPBEXaggData 3 2 4" xfId="4853" xr:uid="{00000000-0005-0000-0000-0000A80D0000}"/>
    <cellStyle name="SAPBEXaggData 3 2 4 2" xfId="10008" xr:uid="{00000000-0005-0000-0000-0000A90D0000}"/>
    <cellStyle name="SAPBEXaggData 3 2 4 2 2" xfId="25999" xr:uid="{00000000-0005-0000-0000-0000AA0D0000}"/>
    <cellStyle name="SAPBEXaggData 3 2 4 3" xfId="12826" xr:uid="{00000000-0005-0000-0000-0000AB0D0000}"/>
    <cellStyle name="SAPBEXaggData 3 2 4 3 2" xfId="28670" xr:uid="{00000000-0005-0000-0000-0000AC0D0000}"/>
    <cellStyle name="SAPBEXaggData 3 2 4 4" xfId="13677" xr:uid="{00000000-0005-0000-0000-0000AD0D0000}"/>
    <cellStyle name="SAPBEXaggData 3 2 4 4 2" xfId="29298" xr:uid="{00000000-0005-0000-0000-0000AE0D0000}"/>
    <cellStyle name="SAPBEXaggData 3 2 4 5" xfId="18149" xr:uid="{00000000-0005-0000-0000-0000AF0D0000}"/>
    <cellStyle name="SAPBEXaggData 3 2 4 5 2" xfId="33265" xr:uid="{00000000-0005-0000-0000-0000B00D0000}"/>
    <cellStyle name="SAPBEXaggData 3 2 4 6" xfId="20757" xr:uid="{00000000-0005-0000-0000-0000B10D0000}"/>
    <cellStyle name="SAPBEXaggData 3 2 4 6 2" xfId="35694" xr:uid="{00000000-0005-0000-0000-0000B20D0000}"/>
    <cellStyle name="SAPBEXaggData 3 2 4 7" xfId="13226" xr:uid="{00000000-0005-0000-0000-0000B30D0000}"/>
    <cellStyle name="SAPBEXaggData 3 2 4 7 2" xfId="28994" xr:uid="{00000000-0005-0000-0000-0000B40D0000}"/>
    <cellStyle name="SAPBEXaggData 3 2 5" xfId="5683" xr:uid="{00000000-0005-0000-0000-0000B50D0000}"/>
    <cellStyle name="SAPBEXaggData 3 2 5 2" xfId="37228" xr:uid="{00000000-0005-0000-0000-0000B60D0000}"/>
    <cellStyle name="SAPBEXaggData 3 2 6" xfId="7753" xr:uid="{00000000-0005-0000-0000-0000B70D0000}"/>
    <cellStyle name="SAPBEXaggData 3 2 7" xfId="15508" xr:uid="{00000000-0005-0000-0000-0000B80D0000}"/>
    <cellStyle name="SAPBEXaggData 3 2 8" xfId="12977" xr:uid="{00000000-0005-0000-0000-0000B90D0000}"/>
    <cellStyle name="SAPBEXaggData 3 2 9" xfId="10262" xr:uid="{00000000-0005-0000-0000-0000BA0D0000}"/>
    <cellStyle name="SAPBEXaggData 3 3" xfId="552" xr:uid="{00000000-0005-0000-0000-0000BB0D0000}"/>
    <cellStyle name="SAPBEXaggData 3 3 2" xfId="5682" xr:uid="{00000000-0005-0000-0000-0000BC0D0000}"/>
    <cellStyle name="SAPBEXaggData 3 3 2 2" xfId="37815" xr:uid="{00000000-0005-0000-0000-0000BD0D0000}"/>
    <cellStyle name="SAPBEXaggData 3 3 3" xfId="7751" xr:uid="{00000000-0005-0000-0000-0000BE0D0000}"/>
    <cellStyle name="SAPBEXaggData 3 3 4" xfId="15442" xr:uid="{00000000-0005-0000-0000-0000BF0D0000}"/>
    <cellStyle name="SAPBEXaggData 3 3 5" xfId="12974" xr:uid="{00000000-0005-0000-0000-0000C00D0000}"/>
    <cellStyle name="SAPBEXaggData 3 3 6" xfId="7038" xr:uid="{00000000-0005-0000-0000-0000C10D0000}"/>
    <cellStyle name="SAPBEXaggData 3 3 7" xfId="7766" xr:uid="{00000000-0005-0000-0000-0000C20D0000}"/>
    <cellStyle name="SAPBEXaggData 3 3 8" xfId="22283" xr:uid="{00000000-0005-0000-0000-0000C30D0000}"/>
    <cellStyle name="SAPBEXaggData 3 4" xfId="2664" xr:uid="{00000000-0005-0000-0000-0000C40D0000}"/>
    <cellStyle name="SAPBEXaggData 3 4 2" xfId="7840" xr:uid="{00000000-0005-0000-0000-0000C50D0000}"/>
    <cellStyle name="SAPBEXaggData 3 4 2 2" xfId="23871" xr:uid="{00000000-0005-0000-0000-0000C60D0000}"/>
    <cellStyle name="SAPBEXaggData 3 4 3" xfId="10666" xr:uid="{00000000-0005-0000-0000-0000C70D0000}"/>
    <cellStyle name="SAPBEXaggData 3 4 3 2" xfId="26535" xr:uid="{00000000-0005-0000-0000-0000C80D0000}"/>
    <cellStyle name="SAPBEXaggData 3 4 4" xfId="10417" xr:uid="{00000000-0005-0000-0000-0000C90D0000}"/>
    <cellStyle name="SAPBEXaggData 3 4 4 2" xfId="26340" xr:uid="{00000000-0005-0000-0000-0000CA0D0000}"/>
    <cellStyle name="SAPBEXaggData 3 4 5" xfId="16018" xr:uid="{00000000-0005-0000-0000-0000CB0D0000}"/>
    <cellStyle name="SAPBEXaggData 3 4 5 2" xfId="31157" xr:uid="{00000000-0005-0000-0000-0000CC0D0000}"/>
    <cellStyle name="SAPBEXaggData 3 4 6" xfId="18632" xr:uid="{00000000-0005-0000-0000-0000CD0D0000}"/>
    <cellStyle name="SAPBEXaggData 3 4 6 2" xfId="33580" xr:uid="{00000000-0005-0000-0000-0000CE0D0000}"/>
    <cellStyle name="SAPBEXaggData 3 4 7" xfId="20976" xr:uid="{00000000-0005-0000-0000-0000CF0D0000}"/>
    <cellStyle name="SAPBEXaggData 3 4 7 2" xfId="35902" xr:uid="{00000000-0005-0000-0000-0000D00D0000}"/>
    <cellStyle name="SAPBEXaggData 3 4 8" xfId="6142" xr:uid="{00000000-0005-0000-0000-0000D10D0000}"/>
    <cellStyle name="SAPBEXaggData 3 5" xfId="4854" xr:uid="{00000000-0005-0000-0000-0000D20D0000}"/>
    <cellStyle name="SAPBEXaggData 3 5 2" xfId="10009" xr:uid="{00000000-0005-0000-0000-0000D30D0000}"/>
    <cellStyle name="SAPBEXaggData 3 5 2 2" xfId="26000" xr:uid="{00000000-0005-0000-0000-0000D40D0000}"/>
    <cellStyle name="SAPBEXaggData 3 5 3" xfId="12827" xr:uid="{00000000-0005-0000-0000-0000D50D0000}"/>
    <cellStyle name="SAPBEXaggData 3 5 3 2" xfId="28671" xr:uid="{00000000-0005-0000-0000-0000D60D0000}"/>
    <cellStyle name="SAPBEXaggData 3 5 4" xfId="15189" xr:uid="{00000000-0005-0000-0000-0000D70D0000}"/>
    <cellStyle name="SAPBEXaggData 3 5 4 2" xfId="30602" xr:uid="{00000000-0005-0000-0000-0000D80D0000}"/>
    <cellStyle name="SAPBEXaggData 3 5 5" xfId="18150" xr:uid="{00000000-0005-0000-0000-0000D90D0000}"/>
    <cellStyle name="SAPBEXaggData 3 5 5 2" xfId="33266" xr:uid="{00000000-0005-0000-0000-0000DA0D0000}"/>
    <cellStyle name="SAPBEXaggData 3 5 6" xfId="20758" xr:uid="{00000000-0005-0000-0000-0000DB0D0000}"/>
    <cellStyle name="SAPBEXaggData 3 5 6 2" xfId="35695" xr:uid="{00000000-0005-0000-0000-0000DC0D0000}"/>
    <cellStyle name="SAPBEXaggData 3 5 7" xfId="14947" xr:uid="{00000000-0005-0000-0000-0000DD0D0000}"/>
    <cellStyle name="SAPBEXaggData 3 5 7 2" xfId="30398" xr:uid="{00000000-0005-0000-0000-0000DE0D0000}"/>
    <cellStyle name="SAPBEXaggData 3 6" xfId="5224" xr:uid="{00000000-0005-0000-0000-0000DF0D0000}"/>
    <cellStyle name="SAPBEXaggData 3 6 2" xfId="37229" xr:uid="{00000000-0005-0000-0000-0000E00D0000}"/>
    <cellStyle name="SAPBEXaggData 3 7" xfId="7754" xr:uid="{00000000-0005-0000-0000-0000E10D0000}"/>
    <cellStyle name="SAPBEXaggData 3 8" xfId="7814" xr:uid="{00000000-0005-0000-0000-0000E20D0000}"/>
    <cellStyle name="SAPBEXaggData 3 9" xfId="5813" xr:uid="{00000000-0005-0000-0000-0000E30D0000}"/>
    <cellStyle name="SAPBEXaggData 4" xfId="553" xr:uid="{00000000-0005-0000-0000-0000E40D0000}"/>
    <cellStyle name="SAPBEXaggData 4 2" xfId="2666" xr:uid="{00000000-0005-0000-0000-0000E50D0000}"/>
    <cellStyle name="SAPBEXaggData 4 2 2" xfId="4851" xr:uid="{00000000-0005-0000-0000-0000E60D0000}"/>
    <cellStyle name="SAPBEXaggData 4 2 2 2" xfId="10006" xr:uid="{00000000-0005-0000-0000-0000E70D0000}"/>
    <cellStyle name="SAPBEXaggData 4 2 2 2 2" xfId="25997" xr:uid="{00000000-0005-0000-0000-0000E80D0000}"/>
    <cellStyle name="SAPBEXaggData 4 2 2 3" xfId="12824" xr:uid="{00000000-0005-0000-0000-0000E90D0000}"/>
    <cellStyle name="SAPBEXaggData 4 2 2 3 2" xfId="28668" xr:uid="{00000000-0005-0000-0000-0000EA0D0000}"/>
    <cellStyle name="SAPBEXaggData 4 2 2 4" xfId="15190" xr:uid="{00000000-0005-0000-0000-0000EB0D0000}"/>
    <cellStyle name="SAPBEXaggData 4 2 2 4 2" xfId="30603" xr:uid="{00000000-0005-0000-0000-0000EC0D0000}"/>
    <cellStyle name="SAPBEXaggData 4 2 2 5" xfId="18147" xr:uid="{00000000-0005-0000-0000-0000ED0D0000}"/>
    <cellStyle name="SAPBEXaggData 4 2 2 5 2" xfId="33263" xr:uid="{00000000-0005-0000-0000-0000EE0D0000}"/>
    <cellStyle name="SAPBEXaggData 4 2 2 6" xfId="20755" xr:uid="{00000000-0005-0000-0000-0000EF0D0000}"/>
    <cellStyle name="SAPBEXaggData 4 2 2 6 2" xfId="35692" xr:uid="{00000000-0005-0000-0000-0000F00D0000}"/>
    <cellStyle name="SAPBEXaggData 4 2 2 7" xfId="15164" xr:uid="{00000000-0005-0000-0000-0000F10D0000}"/>
    <cellStyle name="SAPBEXaggData 4 2 2 7 2" xfId="30582" xr:uid="{00000000-0005-0000-0000-0000F20D0000}"/>
    <cellStyle name="SAPBEXaggData 4 2 3" xfId="7842" xr:uid="{00000000-0005-0000-0000-0000F30D0000}"/>
    <cellStyle name="SAPBEXaggData 4 2 3 2" xfId="23873" xr:uid="{00000000-0005-0000-0000-0000F40D0000}"/>
    <cellStyle name="SAPBEXaggData 4 2 4" xfId="10668" xr:uid="{00000000-0005-0000-0000-0000F50D0000}"/>
    <cellStyle name="SAPBEXaggData 4 2 4 2" xfId="26537" xr:uid="{00000000-0005-0000-0000-0000F60D0000}"/>
    <cellStyle name="SAPBEXaggData 4 2 5" xfId="15070" xr:uid="{00000000-0005-0000-0000-0000F70D0000}"/>
    <cellStyle name="SAPBEXaggData 4 2 5 2" xfId="30517" xr:uid="{00000000-0005-0000-0000-0000F80D0000}"/>
    <cellStyle name="SAPBEXaggData 4 2 6" xfId="16020" xr:uid="{00000000-0005-0000-0000-0000F90D0000}"/>
    <cellStyle name="SAPBEXaggData 4 2 6 2" xfId="31159" xr:uid="{00000000-0005-0000-0000-0000FA0D0000}"/>
    <cellStyle name="SAPBEXaggData 4 2 7" xfId="18634" xr:uid="{00000000-0005-0000-0000-0000FB0D0000}"/>
    <cellStyle name="SAPBEXaggData 4 2 7 2" xfId="33582" xr:uid="{00000000-0005-0000-0000-0000FC0D0000}"/>
    <cellStyle name="SAPBEXaggData 4 3" xfId="4852" xr:uid="{00000000-0005-0000-0000-0000FD0D0000}"/>
    <cellStyle name="SAPBEXaggData 4 3 2" xfId="10007" xr:uid="{00000000-0005-0000-0000-0000FE0D0000}"/>
    <cellStyle name="SAPBEXaggData 4 3 2 2" xfId="25998" xr:uid="{00000000-0005-0000-0000-0000FF0D0000}"/>
    <cellStyle name="SAPBEXaggData 4 3 3" xfId="12825" xr:uid="{00000000-0005-0000-0000-0000000E0000}"/>
    <cellStyle name="SAPBEXaggData 4 3 3 2" xfId="28669" xr:uid="{00000000-0005-0000-0000-0000010E0000}"/>
    <cellStyle name="SAPBEXaggData 4 3 4" xfId="7591" xr:uid="{00000000-0005-0000-0000-0000020E0000}"/>
    <cellStyle name="SAPBEXaggData 4 3 4 2" xfId="23736" xr:uid="{00000000-0005-0000-0000-0000030E0000}"/>
    <cellStyle name="SAPBEXaggData 4 3 5" xfId="18148" xr:uid="{00000000-0005-0000-0000-0000040E0000}"/>
    <cellStyle name="SAPBEXaggData 4 3 5 2" xfId="33264" xr:uid="{00000000-0005-0000-0000-0000050E0000}"/>
    <cellStyle name="SAPBEXaggData 4 3 6" xfId="20756" xr:uid="{00000000-0005-0000-0000-0000060E0000}"/>
    <cellStyle name="SAPBEXaggData 4 3 6 2" xfId="35693" xr:uid="{00000000-0005-0000-0000-0000070E0000}"/>
    <cellStyle name="SAPBEXaggData 4 3 7" xfId="21651" xr:uid="{00000000-0005-0000-0000-0000080E0000}"/>
    <cellStyle name="SAPBEXaggData 4 3 7 2" xfId="36573" xr:uid="{00000000-0005-0000-0000-0000090E0000}"/>
    <cellStyle name="SAPBEXaggData 4 4" xfId="5188" xr:uid="{00000000-0005-0000-0000-00000A0E0000}"/>
    <cellStyle name="SAPBEXaggData 4 4 2" xfId="22524" xr:uid="{00000000-0005-0000-0000-00000B0E0000}"/>
    <cellStyle name="SAPBEXaggData 4 5" xfId="5719" xr:uid="{00000000-0005-0000-0000-00000C0E0000}"/>
    <cellStyle name="SAPBEXaggData 4 5 2" xfId="22782" xr:uid="{00000000-0005-0000-0000-00000D0E0000}"/>
    <cellStyle name="SAPBEXaggData 4 6" xfId="14751" xr:uid="{00000000-0005-0000-0000-00000E0E0000}"/>
    <cellStyle name="SAPBEXaggData 4 6 2" xfId="30213" xr:uid="{00000000-0005-0000-0000-00000F0E0000}"/>
    <cellStyle name="SAPBEXaggData 4 7" xfId="7064" xr:uid="{00000000-0005-0000-0000-0000100E0000}"/>
    <cellStyle name="SAPBEXaggData 4 7 2" xfId="23403" xr:uid="{00000000-0005-0000-0000-0000110E0000}"/>
    <cellStyle name="SAPBEXaggData 4 8" xfId="6682" xr:uid="{00000000-0005-0000-0000-0000120E0000}"/>
    <cellStyle name="SAPBEXaggData 4 8 2" xfId="23179" xr:uid="{00000000-0005-0000-0000-0000130E0000}"/>
    <cellStyle name="SAPBEXaggData 5" xfId="554" xr:uid="{00000000-0005-0000-0000-0000140E0000}"/>
    <cellStyle name="SAPBEXaggData 5 10" xfId="15986" xr:uid="{00000000-0005-0000-0000-0000150E0000}"/>
    <cellStyle name="SAPBEXaggData 5 11" xfId="22284" xr:uid="{00000000-0005-0000-0000-0000160E0000}"/>
    <cellStyle name="SAPBEXaggData 5 2" xfId="555" xr:uid="{00000000-0005-0000-0000-0000170E0000}"/>
    <cellStyle name="SAPBEXaggData 5 2 10" xfId="22285" xr:uid="{00000000-0005-0000-0000-0000180E0000}"/>
    <cellStyle name="SAPBEXaggData 5 2 2" xfId="2668" xr:uid="{00000000-0005-0000-0000-0000190E0000}"/>
    <cellStyle name="SAPBEXaggData 5 2 2 2" xfId="7844" xr:uid="{00000000-0005-0000-0000-00001A0E0000}"/>
    <cellStyle name="SAPBEXaggData 5 2 2 2 2" xfId="23875" xr:uid="{00000000-0005-0000-0000-00001B0E0000}"/>
    <cellStyle name="SAPBEXaggData 5 2 2 3" xfId="10670" xr:uid="{00000000-0005-0000-0000-00001C0E0000}"/>
    <cellStyle name="SAPBEXaggData 5 2 2 3 2" xfId="26539" xr:uid="{00000000-0005-0000-0000-00001D0E0000}"/>
    <cellStyle name="SAPBEXaggData 5 2 2 4" xfId="6957" xr:uid="{00000000-0005-0000-0000-00001E0E0000}"/>
    <cellStyle name="SAPBEXaggData 5 2 2 4 2" xfId="23356" xr:uid="{00000000-0005-0000-0000-00001F0E0000}"/>
    <cellStyle name="SAPBEXaggData 5 2 2 5" xfId="16022" xr:uid="{00000000-0005-0000-0000-0000200E0000}"/>
    <cellStyle name="SAPBEXaggData 5 2 2 5 2" xfId="31161" xr:uid="{00000000-0005-0000-0000-0000210E0000}"/>
    <cellStyle name="SAPBEXaggData 5 2 2 6" xfId="18636" xr:uid="{00000000-0005-0000-0000-0000220E0000}"/>
    <cellStyle name="SAPBEXaggData 5 2 2 6 2" xfId="33584" xr:uid="{00000000-0005-0000-0000-0000230E0000}"/>
    <cellStyle name="SAPBEXaggData 5 2 2 7" xfId="20980" xr:uid="{00000000-0005-0000-0000-0000240E0000}"/>
    <cellStyle name="SAPBEXaggData 5 2 2 7 2" xfId="35906" xr:uid="{00000000-0005-0000-0000-0000250E0000}"/>
    <cellStyle name="SAPBEXaggData 5 2 2 8" xfId="6145" xr:uid="{00000000-0005-0000-0000-0000260E0000}"/>
    <cellStyle name="SAPBEXaggData 5 2 3" xfId="4849" xr:uid="{00000000-0005-0000-0000-0000270E0000}"/>
    <cellStyle name="SAPBEXaggData 5 2 3 2" xfId="10004" xr:uid="{00000000-0005-0000-0000-0000280E0000}"/>
    <cellStyle name="SAPBEXaggData 5 2 3 2 2" xfId="25995" xr:uid="{00000000-0005-0000-0000-0000290E0000}"/>
    <cellStyle name="SAPBEXaggData 5 2 3 3" xfId="12822" xr:uid="{00000000-0005-0000-0000-00002A0E0000}"/>
    <cellStyle name="SAPBEXaggData 5 2 3 3 2" xfId="28666" xr:uid="{00000000-0005-0000-0000-00002B0E0000}"/>
    <cellStyle name="SAPBEXaggData 5 2 3 4" xfId="12933" xr:uid="{00000000-0005-0000-0000-00002C0E0000}"/>
    <cellStyle name="SAPBEXaggData 5 2 3 4 2" xfId="28772" xr:uid="{00000000-0005-0000-0000-00002D0E0000}"/>
    <cellStyle name="SAPBEXaggData 5 2 3 5" xfId="18145" xr:uid="{00000000-0005-0000-0000-00002E0E0000}"/>
    <cellStyle name="SAPBEXaggData 5 2 3 5 2" xfId="33261" xr:uid="{00000000-0005-0000-0000-00002F0E0000}"/>
    <cellStyle name="SAPBEXaggData 5 2 3 6" xfId="20753" xr:uid="{00000000-0005-0000-0000-0000300E0000}"/>
    <cellStyle name="SAPBEXaggData 5 2 3 6 2" xfId="35690" xr:uid="{00000000-0005-0000-0000-0000310E0000}"/>
    <cellStyle name="SAPBEXaggData 5 2 3 7" xfId="7433" xr:uid="{00000000-0005-0000-0000-0000320E0000}"/>
    <cellStyle name="SAPBEXaggData 5 2 3 7 2" xfId="23625" xr:uid="{00000000-0005-0000-0000-0000330E0000}"/>
    <cellStyle name="SAPBEXaggData 5 2 4" xfId="5681" xr:uid="{00000000-0005-0000-0000-0000340E0000}"/>
    <cellStyle name="SAPBEXaggData 5 2 4 2" xfId="37226" xr:uid="{00000000-0005-0000-0000-0000350E0000}"/>
    <cellStyle name="SAPBEXaggData 5 2 5" xfId="7750" xr:uid="{00000000-0005-0000-0000-0000360E0000}"/>
    <cellStyle name="SAPBEXaggData 5 2 6" xfId="15443" xr:uid="{00000000-0005-0000-0000-0000370E0000}"/>
    <cellStyle name="SAPBEXaggData 5 2 7" xfId="6932" xr:uid="{00000000-0005-0000-0000-0000380E0000}"/>
    <cellStyle name="SAPBEXaggData 5 2 8" xfId="14662" xr:uid="{00000000-0005-0000-0000-0000390E0000}"/>
    <cellStyle name="SAPBEXaggData 5 2 9" xfId="17153" xr:uid="{00000000-0005-0000-0000-00003A0E0000}"/>
    <cellStyle name="SAPBEXaggData 5 3" xfId="2667" xr:uid="{00000000-0005-0000-0000-00003B0E0000}"/>
    <cellStyle name="SAPBEXaggData 5 3 2" xfId="7843" xr:uid="{00000000-0005-0000-0000-00003C0E0000}"/>
    <cellStyle name="SAPBEXaggData 5 3 2 2" xfId="23874" xr:uid="{00000000-0005-0000-0000-00003D0E0000}"/>
    <cellStyle name="SAPBEXaggData 5 3 3" xfId="10669" xr:uid="{00000000-0005-0000-0000-00003E0E0000}"/>
    <cellStyle name="SAPBEXaggData 5 3 3 2" xfId="26538" xr:uid="{00000000-0005-0000-0000-00003F0E0000}"/>
    <cellStyle name="SAPBEXaggData 5 3 4" xfId="10370" xr:uid="{00000000-0005-0000-0000-0000400E0000}"/>
    <cellStyle name="SAPBEXaggData 5 3 4 2" xfId="26308" xr:uid="{00000000-0005-0000-0000-0000410E0000}"/>
    <cellStyle name="SAPBEXaggData 5 3 5" xfId="16021" xr:uid="{00000000-0005-0000-0000-0000420E0000}"/>
    <cellStyle name="SAPBEXaggData 5 3 5 2" xfId="31160" xr:uid="{00000000-0005-0000-0000-0000430E0000}"/>
    <cellStyle name="SAPBEXaggData 5 3 6" xfId="18635" xr:uid="{00000000-0005-0000-0000-0000440E0000}"/>
    <cellStyle name="SAPBEXaggData 5 3 6 2" xfId="33583" xr:uid="{00000000-0005-0000-0000-0000450E0000}"/>
    <cellStyle name="SAPBEXaggData 5 3 7" xfId="20979" xr:uid="{00000000-0005-0000-0000-0000460E0000}"/>
    <cellStyle name="SAPBEXaggData 5 3 7 2" xfId="35905" xr:uid="{00000000-0005-0000-0000-0000470E0000}"/>
    <cellStyle name="SAPBEXaggData 5 3 8" xfId="6144" xr:uid="{00000000-0005-0000-0000-0000480E0000}"/>
    <cellStyle name="SAPBEXaggData 5 4" xfId="4850" xr:uid="{00000000-0005-0000-0000-0000490E0000}"/>
    <cellStyle name="SAPBEXaggData 5 4 2" xfId="10005" xr:uid="{00000000-0005-0000-0000-00004A0E0000}"/>
    <cellStyle name="SAPBEXaggData 5 4 2 2" xfId="25996" xr:uid="{00000000-0005-0000-0000-00004B0E0000}"/>
    <cellStyle name="SAPBEXaggData 5 4 3" xfId="12823" xr:uid="{00000000-0005-0000-0000-00004C0E0000}"/>
    <cellStyle name="SAPBEXaggData 5 4 3 2" xfId="28667" xr:uid="{00000000-0005-0000-0000-00004D0E0000}"/>
    <cellStyle name="SAPBEXaggData 5 4 4" xfId="13676" xr:uid="{00000000-0005-0000-0000-00004E0E0000}"/>
    <cellStyle name="SAPBEXaggData 5 4 4 2" xfId="29297" xr:uid="{00000000-0005-0000-0000-00004F0E0000}"/>
    <cellStyle name="SAPBEXaggData 5 4 5" xfId="18146" xr:uid="{00000000-0005-0000-0000-0000500E0000}"/>
    <cellStyle name="SAPBEXaggData 5 4 5 2" xfId="33262" xr:uid="{00000000-0005-0000-0000-0000510E0000}"/>
    <cellStyle name="SAPBEXaggData 5 4 6" xfId="20754" xr:uid="{00000000-0005-0000-0000-0000520E0000}"/>
    <cellStyle name="SAPBEXaggData 5 4 6 2" xfId="35691" xr:uid="{00000000-0005-0000-0000-0000530E0000}"/>
    <cellStyle name="SAPBEXaggData 5 4 7" xfId="5228" xr:uid="{00000000-0005-0000-0000-0000540E0000}"/>
    <cellStyle name="SAPBEXaggData 5 4 7 2" xfId="22544" xr:uid="{00000000-0005-0000-0000-0000550E0000}"/>
    <cellStyle name="SAPBEXaggData 5 5" xfId="5178" xr:uid="{00000000-0005-0000-0000-0000560E0000}"/>
    <cellStyle name="SAPBEXaggData 5 5 2" xfId="37227" xr:uid="{00000000-0005-0000-0000-0000570E0000}"/>
    <cellStyle name="SAPBEXaggData 5 6" xfId="5720" xr:uid="{00000000-0005-0000-0000-0000580E0000}"/>
    <cellStyle name="SAPBEXaggData 5 7" xfId="12973" xr:uid="{00000000-0005-0000-0000-0000590E0000}"/>
    <cellStyle name="SAPBEXaggData 5 8" xfId="12939" xr:uid="{00000000-0005-0000-0000-00005A0E0000}"/>
    <cellStyle name="SAPBEXaggData 5 9" xfId="6923" xr:uid="{00000000-0005-0000-0000-00005B0E0000}"/>
    <cellStyle name="SAPBEXaggData 6" xfId="556" xr:uid="{00000000-0005-0000-0000-00005C0E0000}"/>
    <cellStyle name="SAPBEXaggData 6 10" xfId="18596" xr:uid="{00000000-0005-0000-0000-00005D0E0000}"/>
    <cellStyle name="SAPBEXaggData 6 10 2" xfId="33551" xr:uid="{00000000-0005-0000-0000-00005E0E0000}"/>
    <cellStyle name="SAPBEXaggData 6 11" xfId="4978" xr:uid="{00000000-0005-0000-0000-00005F0E0000}"/>
    <cellStyle name="SAPBEXaggData 6 12" xfId="37933" xr:uid="{00000000-0005-0000-0000-0000600E0000}"/>
    <cellStyle name="SAPBEXaggData 6 2" xfId="2670" xr:uid="{00000000-0005-0000-0000-0000610E0000}"/>
    <cellStyle name="SAPBEXaggData 6 2 2" xfId="4847" xr:uid="{00000000-0005-0000-0000-0000620E0000}"/>
    <cellStyle name="SAPBEXaggData 6 2 2 2" xfId="10002" xr:uid="{00000000-0005-0000-0000-0000630E0000}"/>
    <cellStyle name="SAPBEXaggData 6 2 2 2 2" xfId="25993" xr:uid="{00000000-0005-0000-0000-0000640E0000}"/>
    <cellStyle name="SAPBEXaggData 6 2 2 3" xfId="12820" xr:uid="{00000000-0005-0000-0000-0000650E0000}"/>
    <cellStyle name="SAPBEXaggData 6 2 2 3 2" xfId="28664" xr:uid="{00000000-0005-0000-0000-0000660E0000}"/>
    <cellStyle name="SAPBEXaggData 6 2 2 4" xfId="7590" xr:uid="{00000000-0005-0000-0000-0000670E0000}"/>
    <cellStyle name="SAPBEXaggData 6 2 2 4 2" xfId="23735" xr:uid="{00000000-0005-0000-0000-0000680E0000}"/>
    <cellStyle name="SAPBEXaggData 6 2 2 5" xfId="18143" xr:uid="{00000000-0005-0000-0000-0000690E0000}"/>
    <cellStyle name="SAPBEXaggData 6 2 2 5 2" xfId="33259" xr:uid="{00000000-0005-0000-0000-00006A0E0000}"/>
    <cellStyle name="SAPBEXaggData 6 2 2 6" xfId="20751" xr:uid="{00000000-0005-0000-0000-00006B0E0000}"/>
    <cellStyle name="SAPBEXaggData 6 2 2 6 2" xfId="35688" xr:uid="{00000000-0005-0000-0000-00006C0E0000}"/>
    <cellStyle name="SAPBEXaggData 6 2 2 7" xfId="18604" xr:uid="{00000000-0005-0000-0000-00006D0E0000}"/>
    <cellStyle name="SAPBEXaggData 6 2 2 7 2" xfId="33558" xr:uid="{00000000-0005-0000-0000-00006E0E0000}"/>
    <cellStyle name="SAPBEXaggData 6 2 3" xfId="7846" xr:uid="{00000000-0005-0000-0000-00006F0E0000}"/>
    <cellStyle name="SAPBEXaggData 6 2 3 2" xfId="23877" xr:uid="{00000000-0005-0000-0000-0000700E0000}"/>
    <cellStyle name="SAPBEXaggData 6 2 4" xfId="10672" xr:uid="{00000000-0005-0000-0000-0000710E0000}"/>
    <cellStyle name="SAPBEXaggData 6 2 4 2" xfId="26541" xr:uid="{00000000-0005-0000-0000-0000720E0000}"/>
    <cellStyle name="SAPBEXaggData 6 2 5" xfId="15483" xr:uid="{00000000-0005-0000-0000-0000730E0000}"/>
    <cellStyle name="SAPBEXaggData 6 2 5 2" xfId="30847" xr:uid="{00000000-0005-0000-0000-0000740E0000}"/>
    <cellStyle name="SAPBEXaggData 6 2 6" xfId="16024" xr:uid="{00000000-0005-0000-0000-0000750E0000}"/>
    <cellStyle name="SAPBEXaggData 6 2 6 2" xfId="31163" xr:uid="{00000000-0005-0000-0000-0000760E0000}"/>
    <cellStyle name="SAPBEXaggData 6 2 7" xfId="18638" xr:uid="{00000000-0005-0000-0000-0000770E0000}"/>
    <cellStyle name="SAPBEXaggData 6 2 7 2" xfId="33586" xr:uid="{00000000-0005-0000-0000-0000780E0000}"/>
    <cellStyle name="SAPBEXaggData 6 3" xfId="2669" xr:uid="{00000000-0005-0000-0000-0000790E0000}"/>
    <cellStyle name="SAPBEXaggData 6 3 2" xfId="7845" xr:uid="{00000000-0005-0000-0000-00007A0E0000}"/>
    <cellStyle name="SAPBEXaggData 6 3 2 2" xfId="23876" xr:uid="{00000000-0005-0000-0000-00007B0E0000}"/>
    <cellStyle name="SAPBEXaggData 6 3 3" xfId="10671" xr:uid="{00000000-0005-0000-0000-00007C0E0000}"/>
    <cellStyle name="SAPBEXaggData 6 3 3 2" xfId="26540" xr:uid="{00000000-0005-0000-0000-00007D0E0000}"/>
    <cellStyle name="SAPBEXaggData 6 3 4" xfId="10551" xr:uid="{00000000-0005-0000-0000-00007E0E0000}"/>
    <cellStyle name="SAPBEXaggData 6 3 4 2" xfId="26472" xr:uid="{00000000-0005-0000-0000-00007F0E0000}"/>
    <cellStyle name="SAPBEXaggData 6 3 5" xfId="16023" xr:uid="{00000000-0005-0000-0000-0000800E0000}"/>
    <cellStyle name="SAPBEXaggData 6 3 5 2" xfId="31162" xr:uid="{00000000-0005-0000-0000-0000810E0000}"/>
    <cellStyle name="SAPBEXaggData 6 3 6" xfId="18637" xr:uid="{00000000-0005-0000-0000-0000820E0000}"/>
    <cellStyle name="SAPBEXaggData 6 3 6 2" xfId="33585" xr:uid="{00000000-0005-0000-0000-0000830E0000}"/>
    <cellStyle name="SAPBEXaggData 6 3 7" xfId="20981" xr:uid="{00000000-0005-0000-0000-0000840E0000}"/>
    <cellStyle name="SAPBEXaggData 6 3 7 2" xfId="35907" xr:uid="{00000000-0005-0000-0000-0000850E0000}"/>
    <cellStyle name="SAPBEXaggData 6 3 8" xfId="6146" xr:uid="{00000000-0005-0000-0000-0000860E0000}"/>
    <cellStyle name="SAPBEXaggData 6 4" xfId="4848" xr:uid="{00000000-0005-0000-0000-0000870E0000}"/>
    <cellStyle name="SAPBEXaggData 6 4 2" xfId="10003" xr:uid="{00000000-0005-0000-0000-0000880E0000}"/>
    <cellStyle name="SAPBEXaggData 6 4 2 2" xfId="25994" xr:uid="{00000000-0005-0000-0000-0000890E0000}"/>
    <cellStyle name="SAPBEXaggData 6 4 3" xfId="12821" xr:uid="{00000000-0005-0000-0000-00008A0E0000}"/>
    <cellStyle name="SAPBEXaggData 6 4 3 2" xfId="28665" xr:uid="{00000000-0005-0000-0000-00008B0E0000}"/>
    <cellStyle name="SAPBEXaggData 6 4 4" xfId="7494" xr:uid="{00000000-0005-0000-0000-00008C0E0000}"/>
    <cellStyle name="SAPBEXaggData 6 4 4 2" xfId="23671" xr:uid="{00000000-0005-0000-0000-00008D0E0000}"/>
    <cellStyle name="SAPBEXaggData 6 4 5" xfId="18144" xr:uid="{00000000-0005-0000-0000-00008E0E0000}"/>
    <cellStyle name="SAPBEXaggData 6 4 5 2" xfId="33260" xr:uid="{00000000-0005-0000-0000-00008F0E0000}"/>
    <cellStyle name="SAPBEXaggData 6 4 6" xfId="20752" xr:uid="{00000000-0005-0000-0000-0000900E0000}"/>
    <cellStyle name="SAPBEXaggData 6 4 6 2" xfId="35689" xr:uid="{00000000-0005-0000-0000-0000910E0000}"/>
    <cellStyle name="SAPBEXaggData 6 4 7" xfId="15117" xr:uid="{00000000-0005-0000-0000-0000920E0000}"/>
    <cellStyle name="SAPBEXaggData 6 4 7 2" xfId="30540" xr:uid="{00000000-0005-0000-0000-0000930E0000}"/>
    <cellStyle name="SAPBEXaggData 6 5" xfId="5680" xr:uid="{00000000-0005-0000-0000-0000940E0000}"/>
    <cellStyle name="SAPBEXaggData 6 5 2" xfId="22767" xr:uid="{00000000-0005-0000-0000-0000950E0000}"/>
    <cellStyle name="SAPBEXaggData 6 6" xfId="5229" xr:uid="{00000000-0005-0000-0000-0000960E0000}"/>
    <cellStyle name="SAPBEXaggData 6 6 2" xfId="22545" xr:uid="{00000000-0005-0000-0000-0000970E0000}"/>
    <cellStyle name="SAPBEXaggData 6 7" xfId="12960" xr:uid="{00000000-0005-0000-0000-0000980E0000}"/>
    <cellStyle name="SAPBEXaggData 6 7 2" xfId="28784" xr:uid="{00000000-0005-0000-0000-0000990E0000}"/>
    <cellStyle name="SAPBEXaggData 6 8" xfId="7245" xr:uid="{00000000-0005-0000-0000-00009A0E0000}"/>
    <cellStyle name="SAPBEXaggData 6 8 2" xfId="23501" xr:uid="{00000000-0005-0000-0000-00009B0E0000}"/>
    <cellStyle name="SAPBEXaggData 6 9" xfId="15975" xr:uid="{00000000-0005-0000-0000-00009C0E0000}"/>
    <cellStyle name="SAPBEXaggData 6 9 2" xfId="31134" xr:uid="{00000000-0005-0000-0000-00009D0E0000}"/>
    <cellStyle name="SAPBEXaggData 7" xfId="557" xr:uid="{00000000-0005-0000-0000-00009E0E0000}"/>
    <cellStyle name="SAPBEXaggData 7 10" xfId="8964" xr:uid="{00000000-0005-0000-0000-00009F0E0000}"/>
    <cellStyle name="SAPBEXaggData 7 11" xfId="22286" xr:uid="{00000000-0005-0000-0000-0000A00E0000}"/>
    <cellStyle name="SAPBEXaggData 7 2" xfId="558" xr:uid="{00000000-0005-0000-0000-0000A10E0000}"/>
    <cellStyle name="SAPBEXaggData 7 2 10" xfId="22287" xr:uid="{00000000-0005-0000-0000-0000A20E0000}"/>
    <cellStyle name="SAPBEXaggData 7 2 2" xfId="2672" xr:uid="{00000000-0005-0000-0000-0000A30E0000}"/>
    <cellStyle name="SAPBEXaggData 7 2 2 2" xfId="7848" xr:uid="{00000000-0005-0000-0000-0000A40E0000}"/>
    <cellStyle name="SAPBEXaggData 7 2 2 2 2" xfId="23879" xr:uid="{00000000-0005-0000-0000-0000A50E0000}"/>
    <cellStyle name="SAPBEXaggData 7 2 2 3" xfId="10674" xr:uid="{00000000-0005-0000-0000-0000A60E0000}"/>
    <cellStyle name="SAPBEXaggData 7 2 2 3 2" xfId="26543" xr:uid="{00000000-0005-0000-0000-0000A70E0000}"/>
    <cellStyle name="SAPBEXaggData 7 2 2 4" xfId="13065" xr:uid="{00000000-0005-0000-0000-0000A80E0000}"/>
    <cellStyle name="SAPBEXaggData 7 2 2 4 2" xfId="28849" xr:uid="{00000000-0005-0000-0000-0000A90E0000}"/>
    <cellStyle name="SAPBEXaggData 7 2 2 5" xfId="16026" xr:uid="{00000000-0005-0000-0000-0000AA0E0000}"/>
    <cellStyle name="SAPBEXaggData 7 2 2 5 2" xfId="31165" xr:uid="{00000000-0005-0000-0000-0000AB0E0000}"/>
    <cellStyle name="SAPBEXaggData 7 2 2 6" xfId="18640" xr:uid="{00000000-0005-0000-0000-0000AC0E0000}"/>
    <cellStyle name="SAPBEXaggData 7 2 2 6 2" xfId="33588" xr:uid="{00000000-0005-0000-0000-0000AD0E0000}"/>
    <cellStyle name="SAPBEXaggData 7 2 2 7" xfId="20983" xr:uid="{00000000-0005-0000-0000-0000AE0E0000}"/>
    <cellStyle name="SAPBEXaggData 7 2 2 7 2" xfId="35909" xr:uid="{00000000-0005-0000-0000-0000AF0E0000}"/>
    <cellStyle name="SAPBEXaggData 7 2 2 8" xfId="6148" xr:uid="{00000000-0005-0000-0000-0000B00E0000}"/>
    <cellStyle name="SAPBEXaggData 7 2 3" xfId="4845" xr:uid="{00000000-0005-0000-0000-0000B10E0000}"/>
    <cellStyle name="SAPBEXaggData 7 2 3 2" xfId="10000" xr:uid="{00000000-0005-0000-0000-0000B20E0000}"/>
    <cellStyle name="SAPBEXaggData 7 2 3 2 2" xfId="25991" xr:uid="{00000000-0005-0000-0000-0000B30E0000}"/>
    <cellStyle name="SAPBEXaggData 7 2 3 3" xfId="12818" xr:uid="{00000000-0005-0000-0000-0000B40E0000}"/>
    <cellStyle name="SAPBEXaggData 7 2 3 3 2" xfId="28662" xr:uid="{00000000-0005-0000-0000-0000B50E0000}"/>
    <cellStyle name="SAPBEXaggData 7 2 3 4" xfId="13675" xr:uid="{00000000-0005-0000-0000-0000B60E0000}"/>
    <cellStyle name="SAPBEXaggData 7 2 3 4 2" xfId="29296" xr:uid="{00000000-0005-0000-0000-0000B70E0000}"/>
    <cellStyle name="SAPBEXaggData 7 2 3 5" xfId="18141" xr:uid="{00000000-0005-0000-0000-0000B80E0000}"/>
    <cellStyle name="SAPBEXaggData 7 2 3 5 2" xfId="33257" xr:uid="{00000000-0005-0000-0000-0000B90E0000}"/>
    <cellStyle name="SAPBEXaggData 7 2 3 6" xfId="20749" xr:uid="{00000000-0005-0000-0000-0000BA0E0000}"/>
    <cellStyle name="SAPBEXaggData 7 2 3 6 2" xfId="35686" xr:uid="{00000000-0005-0000-0000-0000BB0E0000}"/>
    <cellStyle name="SAPBEXaggData 7 2 3 7" xfId="16090" xr:uid="{00000000-0005-0000-0000-0000BC0E0000}"/>
    <cellStyle name="SAPBEXaggData 7 2 3 7 2" xfId="31229" xr:uid="{00000000-0005-0000-0000-0000BD0E0000}"/>
    <cellStyle name="SAPBEXaggData 7 2 4" xfId="5678" xr:uid="{00000000-0005-0000-0000-0000BE0E0000}"/>
    <cellStyle name="SAPBEXaggData 7 2 4 2" xfId="37067" xr:uid="{00000000-0005-0000-0000-0000BF0E0000}"/>
    <cellStyle name="SAPBEXaggData 7 2 5" xfId="5722" xr:uid="{00000000-0005-0000-0000-0000C00E0000}"/>
    <cellStyle name="SAPBEXaggData 7 2 6" xfId="6638" xr:uid="{00000000-0005-0000-0000-0000C10E0000}"/>
    <cellStyle name="SAPBEXaggData 7 2 7" xfId="10646" xr:uid="{00000000-0005-0000-0000-0000C20E0000}"/>
    <cellStyle name="SAPBEXaggData 7 2 8" xfId="15974" xr:uid="{00000000-0005-0000-0000-0000C30E0000}"/>
    <cellStyle name="SAPBEXaggData 7 2 9" xfId="18595" xr:uid="{00000000-0005-0000-0000-0000C40E0000}"/>
    <cellStyle name="SAPBEXaggData 7 3" xfId="2671" xr:uid="{00000000-0005-0000-0000-0000C50E0000}"/>
    <cellStyle name="SAPBEXaggData 7 3 2" xfId="7847" xr:uid="{00000000-0005-0000-0000-0000C60E0000}"/>
    <cellStyle name="SAPBEXaggData 7 3 2 2" xfId="23878" xr:uid="{00000000-0005-0000-0000-0000C70E0000}"/>
    <cellStyle name="SAPBEXaggData 7 3 3" xfId="10673" xr:uid="{00000000-0005-0000-0000-0000C80E0000}"/>
    <cellStyle name="SAPBEXaggData 7 3 3 2" xfId="26542" xr:uid="{00000000-0005-0000-0000-0000C90E0000}"/>
    <cellStyle name="SAPBEXaggData 7 3 4" xfId="10447" xr:uid="{00000000-0005-0000-0000-0000CA0E0000}"/>
    <cellStyle name="SAPBEXaggData 7 3 4 2" xfId="26370" xr:uid="{00000000-0005-0000-0000-0000CB0E0000}"/>
    <cellStyle name="SAPBEXaggData 7 3 5" xfId="16025" xr:uid="{00000000-0005-0000-0000-0000CC0E0000}"/>
    <cellStyle name="SAPBEXaggData 7 3 5 2" xfId="31164" xr:uid="{00000000-0005-0000-0000-0000CD0E0000}"/>
    <cellStyle name="SAPBEXaggData 7 3 6" xfId="18639" xr:uid="{00000000-0005-0000-0000-0000CE0E0000}"/>
    <cellStyle name="SAPBEXaggData 7 3 6 2" xfId="33587" xr:uid="{00000000-0005-0000-0000-0000CF0E0000}"/>
    <cellStyle name="SAPBEXaggData 7 3 7" xfId="20982" xr:uid="{00000000-0005-0000-0000-0000D00E0000}"/>
    <cellStyle name="SAPBEXaggData 7 3 7 2" xfId="35908" xr:uid="{00000000-0005-0000-0000-0000D10E0000}"/>
    <cellStyle name="SAPBEXaggData 7 3 8" xfId="6147" xr:uid="{00000000-0005-0000-0000-0000D20E0000}"/>
    <cellStyle name="SAPBEXaggData 7 4" xfId="4846" xr:uid="{00000000-0005-0000-0000-0000D30E0000}"/>
    <cellStyle name="SAPBEXaggData 7 4 2" xfId="10001" xr:uid="{00000000-0005-0000-0000-0000D40E0000}"/>
    <cellStyle name="SAPBEXaggData 7 4 2 2" xfId="25992" xr:uid="{00000000-0005-0000-0000-0000D50E0000}"/>
    <cellStyle name="SAPBEXaggData 7 4 3" xfId="12819" xr:uid="{00000000-0005-0000-0000-0000D60E0000}"/>
    <cellStyle name="SAPBEXaggData 7 4 3 2" xfId="28663" xr:uid="{00000000-0005-0000-0000-0000D70E0000}"/>
    <cellStyle name="SAPBEXaggData 7 4 4" xfId="15191" xr:uid="{00000000-0005-0000-0000-0000D80E0000}"/>
    <cellStyle name="SAPBEXaggData 7 4 4 2" xfId="30604" xr:uid="{00000000-0005-0000-0000-0000D90E0000}"/>
    <cellStyle name="SAPBEXaggData 7 4 5" xfId="18142" xr:uid="{00000000-0005-0000-0000-0000DA0E0000}"/>
    <cellStyle name="SAPBEXaggData 7 4 5 2" xfId="33258" xr:uid="{00000000-0005-0000-0000-0000DB0E0000}"/>
    <cellStyle name="SAPBEXaggData 7 4 6" xfId="20750" xr:uid="{00000000-0005-0000-0000-0000DC0E0000}"/>
    <cellStyle name="SAPBEXaggData 7 4 6 2" xfId="35687" xr:uid="{00000000-0005-0000-0000-0000DD0E0000}"/>
    <cellStyle name="SAPBEXaggData 7 4 7" xfId="13078" xr:uid="{00000000-0005-0000-0000-0000DE0E0000}"/>
    <cellStyle name="SAPBEXaggData 7 4 7 2" xfId="28858" xr:uid="{00000000-0005-0000-0000-0000DF0E0000}"/>
    <cellStyle name="SAPBEXaggData 7 5" xfId="5679" xr:uid="{00000000-0005-0000-0000-0000E00E0000}"/>
    <cellStyle name="SAPBEXaggData 7 5 2" xfId="37225" xr:uid="{00000000-0005-0000-0000-0000E10E0000}"/>
    <cellStyle name="SAPBEXaggData 7 6" xfId="5721" xr:uid="{00000000-0005-0000-0000-0000E20E0000}"/>
    <cellStyle name="SAPBEXaggData 7 7" xfId="13294" xr:uid="{00000000-0005-0000-0000-0000E30E0000}"/>
    <cellStyle name="SAPBEXaggData 7 8" xfId="6965" xr:uid="{00000000-0005-0000-0000-0000E40E0000}"/>
    <cellStyle name="SAPBEXaggData 7 9" xfId="13926" xr:uid="{00000000-0005-0000-0000-0000E50E0000}"/>
    <cellStyle name="SAPBEXaggData 8" xfId="559" xr:uid="{00000000-0005-0000-0000-0000E60E0000}"/>
    <cellStyle name="SAPBEXaggData 8 10" xfId="13262" xr:uid="{00000000-0005-0000-0000-0000E70E0000}"/>
    <cellStyle name="SAPBEXaggData 8 11" xfId="22288" xr:uid="{00000000-0005-0000-0000-0000E80E0000}"/>
    <cellStyle name="SAPBEXaggData 8 2" xfId="560" xr:uid="{00000000-0005-0000-0000-0000E90E0000}"/>
    <cellStyle name="SAPBEXaggData 8 2 2" xfId="5676" xr:uid="{00000000-0005-0000-0000-0000EA0E0000}"/>
    <cellStyle name="SAPBEXaggData 8 2 2 2" xfId="37224" xr:uid="{00000000-0005-0000-0000-0000EB0E0000}"/>
    <cellStyle name="SAPBEXaggData 8 2 3" xfId="5723" xr:uid="{00000000-0005-0000-0000-0000EC0E0000}"/>
    <cellStyle name="SAPBEXaggData 8 2 4" xfId="7063" xr:uid="{00000000-0005-0000-0000-0000ED0E0000}"/>
    <cellStyle name="SAPBEXaggData 8 2 5" xfId="5814" xr:uid="{00000000-0005-0000-0000-0000EE0E0000}"/>
    <cellStyle name="SAPBEXaggData 8 2 6" xfId="13406" xr:uid="{00000000-0005-0000-0000-0000EF0E0000}"/>
    <cellStyle name="SAPBEXaggData 8 2 7" xfId="15441" xr:uid="{00000000-0005-0000-0000-0000F00E0000}"/>
    <cellStyle name="SAPBEXaggData 8 2 8" xfId="22289" xr:uid="{00000000-0005-0000-0000-0000F10E0000}"/>
    <cellStyle name="SAPBEXaggData 8 3" xfId="2673" xr:uid="{00000000-0005-0000-0000-0000F20E0000}"/>
    <cellStyle name="SAPBEXaggData 8 3 2" xfId="7849" xr:uid="{00000000-0005-0000-0000-0000F30E0000}"/>
    <cellStyle name="SAPBEXaggData 8 3 2 2" xfId="23880" xr:uid="{00000000-0005-0000-0000-0000F40E0000}"/>
    <cellStyle name="SAPBEXaggData 8 3 3" xfId="10675" xr:uid="{00000000-0005-0000-0000-0000F50E0000}"/>
    <cellStyle name="SAPBEXaggData 8 3 3 2" xfId="26544" xr:uid="{00000000-0005-0000-0000-0000F60E0000}"/>
    <cellStyle name="SAPBEXaggData 8 3 4" xfId="6956" xr:uid="{00000000-0005-0000-0000-0000F70E0000}"/>
    <cellStyle name="SAPBEXaggData 8 3 4 2" xfId="23355" xr:uid="{00000000-0005-0000-0000-0000F80E0000}"/>
    <cellStyle name="SAPBEXaggData 8 3 5" xfId="16027" xr:uid="{00000000-0005-0000-0000-0000F90E0000}"/>
    <cellStyle name="SAPBEXaggData 8 3 5 2" xfId="31166" xr:uid="{00000000-0005-0000-0000-0000FA0E0000}"/>
    <cellStyle name="SAPBEXaggData 8 3 6" xfId="18641" xr:uid="{00000000-0005-0000-0000-0000FB0E0000}"/>
    <cellStyle name="SAPBEXaggData 8 3 6 2" xfId="33589" xr:uid="{00000000-0005-0000-0000-0000FC0E0000}"/>
    <cellStyle name="SAPBEXaggData 8 3 7" xfId="20984" xr:uid="{00000000-0005-0000-0000-0000FD0E0000}"/>
    <cellStyle name="SAPBEXaggData 8 3 7 2" xfId="35910" xr:uid="{00000000-0005-0000-0000-0000FE0E0000}"/>
    <cellStyle name="SAPBEXaggData 8 3 8" xfId="6149" xr:uid="{00000000-0005-0000-0000-0000FF0E0000}"/>
    <cellStyle name="SAPBEXaggData 8 4" xfId="4844" xr:uid="{00000000-0005-0000-0000-0000000F0000}"/>
    <cellStyle name="SAPBEXaggData 8 4 2" xfId="9999" xr:uid="{00000000-0005-0000-0000-0000010F0000}"/>
    <cellStyle name="SAPBEXaggData 8 4 2 2" xfId="25990" xr:uid="{00000000-0005-0000-0000-0000020F0000}"/>
    <cellStyle name="SAPBEXaggData 8 4 3" xfId="12817" xr:uid="{00000000-0005-0000-0000-0000030F0000}"/>
    <cellStyle name="SAPBEXaggData 8 4 3 2" xfId="28661" xr:uid="{00000000-0005-0000-0000-0000040F0000}"/>
    <cellStyle name="SAPBEXaggData 8 4 4" xfId="12848" xr:uid="{00000000-0005-0000-0000-0000050F0000}"/>
    <cellStyle name="SAPBEXaggData 8 4 4 2" xfId="28690" xr:uid="{00000000-0005-0000-0000-0000060F0000}"/>
    <cellStyle name="SAPBEXaggData 8 4 5" xfId="18140" xr:uid="{00000000-0005-0000-0000-0000070F0000}"/>
    <cellStyle name="SAPBEXaggData 8 4 5 2" xfId="33256" xr:uid="{00000000-0005-0000-0000-0000080F0000}"/>
    <cellStyle name="SAPBEXaggData 8 4 6" xfId="20748" xr:uid="{00000000-0005-0000-0000-0000090F0000}"/>
    <cellStyle name="SAPBEXaggData 8 4 6 2" xfId="35685" xr:uid="{00000000-0005-0000-0000-00000A0F0000}"/>
    <cellStyle name="SAPBEXaggData 8 4 7" xfId="14766" xr:uid="{00000000-0005-0000-0000-00000B0F0000}"/>
    <cellStyle name="SAPBEXaggData 8 4 7 2" xfId="30219" xr:uid="{00000000-0005-0000-0000-00000C0F0000}"/>
    <cellStyle name="SAPBEXaggData 8 5" xfId="5677" xr:uid="{00000000-0005-0000-0000-00000D0F0000}"/>
    <cellStyle name="SAPBEXaggData 8 5 2" xfId="37814" xr:uid="{00000000-0005-0000-0000-00000E0F0000}"/>
    <cellStyle name="SAPBEXaggData 8 6" xfId="6910" xr:uid="{00000000-0005-0000-0000-00000F0F0000}"/>
    <cellStyle name="SAPBEXaggData 8 7" xfId="13295" xr:uid="{00000000-0005-0000-0000-0000100F0000}"/>
    <cellStyle name="SAPBEXaggData 8 8" xfId="14720" xr:uid="{00000000-0005-0000-0000-0000110F0000}"/>
    <cellStyle name="SAPBEXaggData 8 9" xfId="7049" xr:uid="{00000000-0005-0000-0000-0000120F0000}"/>
    <cellStyle name="SAPBEXaggData 9" xfId="561" xr:uid="{00000000-0005-0000-0000-0000130F0000}"/>
    <cellStyle name="SAPBEXaggData 9 10" xfId="14148" xr:uid="{00000000-0005-0000-0000-0000140F0000}"/>
    <cellStyle name="SAPBEXaggData 9 11" xfId="22290" xr:uid="{00000000-0005-0000-0000-0000150F0000}"/>
    <cellStyle name="SAPBEXaggData 9 2" xfId="562" xr:uid="{00000000-0005-0000-0000-0000160F0000}"/>
    <cellStyle name="SAPBEXaggData 9 2 2" xfId="5674" xr:uid="{00000000-0005-0000-0000-0000170F0000}"/>
    <cellStyle name="SAPBEXaggData 9 2 2 2" xfId="37222" xr:uid="{00000000-0005-0000-0000-0000180F0000}"/>
    <cellStyle name="SAPBEXaggData 9 2 3" xfId="5725" xr:uid="{00000000-0005-0000-0000-0000190F0000}"/>
    <cellStyle name="SAPBEXaggData 9 2 4" xfId="7062" xr:uid="{00000000-0005-0000-0000-00001A0F0000}"/>
    <cellStyle name="SAPBEXaggData 9 2 5" xfId="12967" xr:uid="{00000000-0005-0000-0000-00001B0F0000}"/>
    <cellStyle name="SAPBEXaggData 9 2 6" xfId="13407" xr:uid="{00000000-0005-0000-0000-00001C0F0000}"/>
    <cellStyle name="SAPBEXaggData 9 2 7" xfId="12969" xr:uid="{00000000-0005-0000-0000-00001D0F0000}"/>
    <cellStyle name="SAPBEXaggData 9 2 8" xfId="22291" xr:uid="{00000000-0005-0000-0000-00001E0F0000}"/>
    <cellStyle name="SAPBEXaggData 9 3" xfId="2674" xr:uid="{00000000-0005-0000-0000-00001F0F0000}"/>
    <cellStyle name="SAPBEXaggData 9 3 2" xfId="7850" xr:uid="{00000000-0005-0000-0000-0000200F0000}"/>
    <cellStyle name="SAPBEXaggData 9 3 2 2" xfId="23881" xr:uid="{00000000-0005-0000-0000-0000210F0000}"/>
    <cellStyle name="SAPBEXaggData 9 3 3" xfId="10676" xr:uid="{00000000-0005-0000-0000-0000220F0000}"/>
    <cellStyle name="SAPBEXaggData 9 3 3 2" xfId="26545" xr:uid="{00000000-0005-0000-0000-0000230F0000}"/>
    <cellStyle name="SAPBEXaggData 9 3 4" xfId="6934" xr:uid="{00000000-0005-0000-0000-0000240F0000}"/>
    <cellStyle name="SAPBEXaggData 9 3 4 2" xfId="23340" xr:uid="{00000000-0005-0000-0000-0000250F0000}"/>
    <cellStyle name="SAPBEXaggData 9 3 5" xfId="16028" xr:uid="{00000000-0005-0000-0000-0000260F0000}"/>
    <cellStyle name="SAPBEXaggData 9 3 5 2" xfId="31167" xr:uid="{00000000-0005-0000-0000-0000270F0000}"/>
    <cellStyle name="SAPBEXaggData 9 3 6" xfId="18642" xr:uid="{00000000-0005-0000-0000-0000280F0000}"/>
    <cellStyle name="SAPBEXaggData 9 3 6 2" xfId="33590" xr:uid="{00000000-0005-0000-0000-0000290F0000}"/>
    <cellStyle name="SAPBEXaggData 9 3 7" xfId="20985" xr:uid="{00000000-0005-0000-0000-00002A0F0000}"/>
    <cellStyle name="SAPBEXaggData 9 3 7 2" xfId="35911" xr:uid="{00000000-0005-0000-0000-00002B0F0000}"/>
    <cellStyle name="SAPBEXaggData 9 3 8" xfId="6150" xr:uid="{00000000-0005-0000-0000-00002C0F0000}"/>
    <cellStyle name="SAPBEXaggData 9 4" xfId="4843" xr:uid="{00000000-0005-0000-0000-00002D0F0000}"/>
    <cellStyle name="SAPBEXaggData 9 4 2" xfId="9998" xr:uid="{00000000-0005-0000-0000-00002E0F0000}"/>
    <cellStyle name="SAPBEXaggData 9 4 2 2" xfId="25989" xr:uid="{00000000-0005-0000-0000-00002F0F0000}"/>
    <cellStyle name="SAPBEXaggData 9 4 3" xfId="12816" xr:uid="{00000000-0005-0000-0000-0000300F0000}"/>
    <cellStyle name="SAPBEXaggData 9 4 3 2" xfId="28660" xr:uid="{00000000-0005-0000-0000-0000310F0000}"/>
    <cellStyle name="SAPBEXaggData 9 4 4" xfId="15192" xr:uid="{00000000-0005-0000-0000-0000320F0000}"/>
    <cellStyle name="SAPBEXaggData 9 4 4 2" xfId="30605" xr:uid="{00000000-0005-0000-0000-0000330F0000}"/>
    <cellStyle name="SAPBEXaggData 9 4 5" xfId="18139" xr:uid="{00000000-0005-0000-0000-0000340F0000}"/>
    <cellStyle name="SAPBEXaggData 9 4 5 2" xfId="33255" xr:uid="{00000000-0005-0000-0000-0000350F0000}"/>
    <cellStyle name="SAPBEXaggData 9 4 6" xfId="20747" xr:uid="{00000000-0005-0000-0000-0000360F0000}"/>
    <cellStyle name="SAPBEXaggData 9 4 6 2" xfId="35684" xr:uid="{00000000-0005-0000-0000-0000370F0000}"/>
    <cellStyle name="SAPBEXaggData 9 4 7" xfId="13458" xr:uid="{00000000-0005-0000-0000-0000380F0000}"/>
    <cellStyle name="SAPBEXaggData 9 4 7 2" xfId="29108" xr:uid="{00000000-0005-0000-0000-0000390F0000}"/>
    <cellStyle name="SAPBEXaggData 9 5" xfId="5675" xr:uid="{00000000-0005-0000-0000-00003A0F0000}"/>
    <cellStyle name="SAPBEXaggData 9 5 2" xfId="37223" xr:uid="{00000000-0005-0000-0000-00003B0F0000}"/>
    <cellStyle name="SAPBEXaggData 9 6" xfId="5724" xr:uid="{00000000-0005-0000-0000-00003C0F0000}"/>
    <cellStyle name="SAPBEXaggData 9 7" xfId="13296" xr:uid="{00000000-0005-0000-0000-00003D0F0000}"/>
    <cellStyle name="SAPBEXaggData 9 8" xfId="7437" xr:uid="{00000000-0005-0000-0000-00003E0F0000}"/>
    <cellStyle name="SAPBEXaggData 9 9" xfId="7048" xr:uid="{00000000-0005-0000-0000-00003F0F0000}"/>
    <cellStyle name="SAPBEXaggData_(chuck) OpEx On-going GRC Forecast Sum 4-20-10" xfId="2675" xr:uid="{00000000-0005-0000-0000-0000400F0000}"/>
    <cellStyle name="SAPBEXaggDataEmph" xfId="67" xr:uid="{00000000-0005-0000-0000-0000410F0000}"/>
    <cellStyle name="SAPBEXaggDataEmph 10" xfId="2676" xr:uid="{00000000-0005-0000-0000-0000420F0000}"/>
    <cellStyle name="SAPBEXaggDataEmph 10 2" xfId="4842" xr:uid="{00000000-0005-0000-0000-0000430F0000}"/>
    <cellStyle name="SAPBEXaggDataEmph 10 2 2" xfId="9997" xr:uid="{00000000-0005-0000-0000-0000440F0000}"/>
    <cellStyle name="SAPBEXaggDataEmph 10 2 2 2" xfId="25988" xr:uid="{00000000-0005-0000-0000-0000450F0000}"/>
    <cellStyle name="SAPBEXaggDataEmph 10 2 3" xfId="12815" xr:uid="{00000000-0005-0000-0000-0000460F0000}"/>
    <cellStyle name="SAPBEXaggDataEmph 10 2 3 2" xfId="28659" xr:uid="{00000000-0005-0000-0000-0000470F0000}"/>
    <cellStyle name="SAPBEXaggDataEmph 10 2 4" xfId="13674" xr:uid="{00000000-0005-0000-0000-0000480F0000}"/>
    <cellStyle name="SAPBEXaggDataEmph 10 2 4 2" xfId="29295" xr:uid="{00000000-0005-0000-0000-0000490F0000}"/>
    <cellStyle name="SAPBEXaggDataEmph 10 2 5" xfId="18138" xr:uid="{00000000-0005-0000-0000-00004A0F0000}"/>
    <cellStyle name="SAPBEXaggDataEmph 10 2 5 2" xfId="33254" xr:uid="{00000000-0005-0000-0000-00004B0F0000}"/>
    <cellStyle name="SAPBEXaggDataEmph 10 2 6" xfId="20746" xr:uid="{00000000-0005-0000-0000-00004C0F0000}"/>
    <cellStyle name="SAPBEXaggDataEmph 10 2 6 2" xfId="35683" xr:uid="{00000000-0005-0000-0000-00004D0F0000}"/>
    <cellStyle name="SAPBEXaggDataEmph 10 2 7" xfId="14141" xr:uid="{00000000-0005-0000-0000-00004E0F0000}"/>
    <cellStyle name="SAPBEXaggDataEmph 10 2 7 2" xfId="29717" xr:uid="{00000000-0005-0000-0000-00004F0F0000}"/>
    <cellStyle name="SAPBEXaggDataEmph 10 3" xfId="7851" xr:uid="{00000000-0005-0000-0000-0000500F0000}"/>
    <cellStyle name="SAPBEXaggDataEmph 10 3 2" xfId="23882" xr:uid="{00000000-0005-0000-0000-0000510F0000}"/>
    <cellStyle name="SAPBEXaggDataEmph 10 4" xfId="10677" xr:uid="{00000000-0005-0000-0000-0000520F0000}"/>
    <cellStyle name="SAPBEXaggDataEmph 10 4 2" xfId="26546" xr:uid="{00000000-0005-0000-0000-0000530F0000}"/>
    <cellStyle name="SAPBEXaggDataEmph 10 5" xfId="6690" xr:uid="{00000000-0005-0000-0000-0000540F0000}"/>
    <cellStyle name="SAPBEXaggDataEmph 10 5 2" xfId="23182" xr:uid="{00000000-0005-0000-0000-0000550F0000}"/>
    <cellStyle name="SAPBEXaggDataEmph 10 6" xfId="16029" xr:uid="{00000000-0005-0000-0000-0000560F0000}"/>
    <cellStyle name="SAPBEXaggDataEmph 10 6 2" xfId="31168" xr:uid="{00000000-0005-0000-0000-0000570F0000}"/>
    <cellStyle name="SAPBEXaggDataEmph 10 7" xfId="18643" xr:uid="{00000000-0005-0000-0000-0000580F0000}"/>
    <cellStyle name="SAPBEXaggDataEmph 10 7 2" xfId="33591" xr:uid="{00000000-0005-0000-0000-0000590F0000}"/>
    <cellStyle name="SAPBEXaggDataEmph 11" xfId="2677" xr:uid="{00000000-0005-0000-0000-00005A0F0000}"/>
    <cellStyle name="SAPBEXaggDataEmph 11 2" xfId="4841" xr:uid="{00000000-0005-0000-0000-00005B0F0000}"/>
    <cellStyle name="SAPBEXaggDataEmph 11 2 2" xfId="9996" xr:uid="{00000000-0005-0000-0000-00005C0F0000}"/>
    <cellStyle name="SAPBEXaggDataEmph 11 2 2 2" xfId="25987" xr:uid="{00000000-0005-0000-0000-00005D0F0000}"/>
    <cellStyle name="SAPBEXaggDataEmph 11 2 3" xfId="12814" xr:uid="{00000000-0005-0000-0000-00005E0F0000}"/>
    <cellStyle name="SAPBEXaggDataEmph 11 2 3 2" xfId="28658" xr:uid="{00000000-0005-0000-0000-00005F0F0000}"/>
    <cellStyle name="SAPBEXaggDataEmph 11 2 4" xfId="12930" xr:uid="{00000000-0005-0000-0000-0000600F0000}"/>
    <cellStyle name="SAPBEXaggDataEmph 11 2 4 2" xfId="28769" xr:uid="{00000000-0005-0000-0000-0000610F0000}"/>
    <cellStyle name="SAPBEXaggDataEmph 11 2 5" xfId="18137" xr:uid="{00000000-0005-0000-0000-0000620F0000}"/>
    <cellStyle name="SAPBEXaggDataEmph 11 2 5 2" xfId="33253" xr:uid="{00000000-0005-0000-0000-0000630F0000}"/>
    <cellStyle name="SAPBEXaggDataEmph 11 2 6" xfId="20745" xr:uid="{00000000-0005-0000-0000-0000640F0000}"/>
    <cellStyle name="SAPBEXaggDataEmph 11 2 6 2" xfId="35682" xr:uid="{00000000-0005-0000-0000-0000650F0000}"/>
    <cellStyle name="SAPBEXaggDataEmph 11 2 7" xfId="13927" xr:uid="{00000000-0005-0000-0000-0000660F0000}"/>
    <cellStyle name="SAPBEXaggDataEmph 11 2 7 2" xfId="29511" xr:uid="{00000000-0005-0000-0000-0000670F0000}"/>
    <cellStyle name="SAPBEXaggDataEmph 11 3" xfId="7852" xr:uid="{00000000-0005-0000-0000-0000680F0000}"/>
    <cellStyle name="SAPBEXaggDataEmph 11 3 2" xfId="23883" xr:uid="{00000000-0005-0000-0000-0000690F0000}"/>
    <cellStyle name="SAPBEXaggDataEmph 11 4" xfId="10678" xr:uid="{00000000-0005-0000-0000-00006A0F0000}"/>
    <cellStyle name="SAPBEXaggDataEmph 11 4 2" xfId="26547" xr:uid="{00000000-0005-0000-0000-00006B0F0000}"/>
    <cellStyle name="SAPBEXaggDataEmph 11 5" xfId="10418" xr:uid="{00000000-0005-0000-0000-00006C0F0000}"/>
    <cellStyle name="SAPBEXaggDataEmph 11 5 2" xfId="26341" xr:uid="{00000000-0005-0000-0000-00006D0F0000}"/>
    <cellStyle name="SAPBEXaggDataEmph 11 6" xfId="16030" xr:uid="{00000000-0005-0000-0000-00006E0F0000}"/>
    <cellStyle name="SAPBEXaggDataEmph 11 6 2" xfId="31169" xr:uid="{00000000-0005-0000-0000-00006F0F0000}"/>
    <cellStyle name="SAPBEXaggDataEmph 11 7" xfId="18644" xr:uid="{00000000-0005-0000-0000-0000700F0000}"/>
    <cellStyle name="SAPBEXaggDataEmph 11 7 2" xfId="33592" xr:uid="{00000000-0005-0000-0000-0000710F0000}"/>
    <cellStyle name="SAPBEXaggDataEmph 12" xfId="2678" xr:uid="{00000000-0005-0000-0000-0000720F0000}"/>
    <cellStyle name="SAPBEXaggDataEmph 12 2" xfId="4840" xr:uid="{00000000-0005-0000-0000-0000730F0000}"/>
    <cellStyle name="SAPBEXaggDataEmph 12 2 2" xfId="9995" xr:uid="{00000000-0005-0000-0000-0000740F0000}"/>
    <cellStyle name="SAPBEXaggDataEmph 12 2 2 2" xfId="25986" xr:uid="{00000000-0005-0000-0000-0000750F0000}"/>
    <cellStyle name="SAPBEXaggDataEmph 12 2 3" xfId="12813" xr:uid="{00000000-0005-0000-0000-0000760F0000}"/>
    <cellStyle name="SAPBEXaggDataEmph 12 2 3 2" xfId="28657" xr:uid="{00000000-0005-0000-0000-0000770F0000}"/>
    <cellStyle name="SAPBEXaggDataEmph 12 2 4" xfId="12850" xr:uid="{00000000-0005-0000-0000-0000780F0000}"/>
    <cellStyle name="SAPBEXaggDataEmph 12 2 4 2" xfId="28692" xr:uid="{00000000-0005-0000-0000-0000790F0000}"/>
    <cellStyle name="SAPBEXaggDataEmph 12 2 5" xfId="18136" xr:uid="{00000000-0005-0000-0000-00007A0F0000}"/>
    <cellStyle name="SAPBEXaggDataEmph 12 2 5 2" xfId="33252" xr:uid="{00000000-0005-0000-0000-00007B0F0000}"/>
    <cellStyle name="SAPBEXaggDataEmph 12 2 6" xfId="20744" xr:uid="{00000000-0005-0000-0000-00007C0F0000}"/>
    <cellStyle name="SAPBEXaggDataEmph 12 2 6 2" xfId="35681" xr:uid="{00000000-0005-0000-0000-00007D0F0000}"/>
    <cellStyle name="SAPBEXaggDataEmph 12 2 7" xfId="15423" xr:uid="{00000000-0005-0000-0000-00007E0F0000}"/>
    <cellStyle name="SAPBEXaggDataEmph 12 2 7 2" xfId="30804" xr:uid="{00000000-0005-0000-0000-00007F0F0000}"/>
    <cellStyle name="SAPBEXaggDataEmph 12 3" xfId="7853" xr:uid="{00000000-0005-0000-0000-0000800F0000}"/>
    <cellStyle name="SAPBEXaggDataEmph 12 3 2" xfId="23884" xr:uid="{00000000-0005-0000-0000-0000810F0000}"/>
    <cellStyle name="SAPBEXaggDataEmph 12 4" xfId="10679" xr:uid="{00000000-0005-0000-0000-0000820F0000}"/>
    <cellStyle name="SAPBEXaggDataEmph 12 4 2" xfId="26548" xr:uid="{00000000-0005-0000-0000-0000830F0000}"/>
    <cellStyle name="SAPBEXaggDataEmph 12 5" xfId="6691" xr:uid="{00000000-0005-0000-0000-0000840F0000}"/>
    <cellStyle name="SAPBEXaggDataEmph 12 5 2" xfId="23183" xr:uid="{00000000-0005-0000-0000-0000850F0000}"/>
    <cellStyle name="SAPBEXaggDataEmph 12 6" xfId="16031" xr:uid="{00000000-0005-0000-0000-0000860F0000}"/>
    <cellStyle name="SAPBEXaggDataEmph 12 6 2" xfId="31170" xr:uid="{00000000-0005-0000-0000-0000870F0000}"/>
    <cellStyle name="SAPBEXaggDataEmph 12 7" xfId="18645" xr:uid="{00000000-0005-0000-0000-0000880F0000}"/>
    <cellStyle name="SAPBEXaggDataEmph 12 7 2" xfId="33593" xr:uid="{00000000-0005-0000-0000-0000890F0000}"/>
    <cellStyle name="SAPBEXaggDataEmph 13" xfId="2679" xr:uid="{00000000-0005-0000-0000-00008A0F0000}"/>
    <cellStyle name="SAPBEXaggDataEmph 13 2" xfId="4839" xr:uid="{00000000-0005-0000-0000-00008B0F0000}"/>
    <cellStyle name="SAPBEXaggDataEmph 13 2 2" xfId="9994" xr:uid="{00000000-0005-0000-0000-00008C0F0000}"/>
    <cellStyle name="SAPBEXaggDataEmph 13 2 2 2" xfId="25985" xr:uid="{00000000-0005-0000-0000-00008D0F0000}"/>
    <cellStyle name="SAPBEXaggDataEmph 13 2 3" xfId="12812" xr:uid="{00000000-0005-0000-0000-00008E0F0000}"/>
    <cellStyle name="SAPBEXaggDataEmph 13 2 3 2" xfId="28656" xr:uid="{00000000-0005-0000-0000-00008F0F0000}"/>
    <cellStyle name="SAPBEXaggDataEmph 13 2 4" xfId="15194" xr:uid="{00000000-0005-0000-0000-0000900F0000}"/>
    <cellStyle name="SAPBEXaggDataEmph 13 2 4 2" xfId="30607" xr:uid="{00000000-0005-0000-0000-0000910F0000}"/>
    <cellStyle name="SAPBEXaggDataEmph 13 2 5" xfId="18135" xr:uid="{00000000-0005-0000-0000-0000920F0000}"/>
    <cellStyle name="SAPBEXaggDataEmph 13 2 5 2" xfId="33251" xr:uid="{00000000-0005-0000-0000-0000930F0000}"/>
    <cellStyle name="SAPBEXaggDataEmph 13 2 6" xfId="20743" xr:uid="{00000000-0005-0000-0000-0000940F0000}"/>
    <cellStyle name="SAPBEXaggDataEmph 13 2 6 2" xfId="35680" xr:uid="{00000000-0005-0000-0000-0000950F0000}"/>
    <cellStyle name="SAPBEXaggDataEmph 13 2 7" xfId="10409" xr:uid="{00000000-0005-0000-0000-0000960F0000}"/>
    <cellStyle name="SAPBEXaggDataEmph 13 2 7 2" xfId="26333" xr:uid="{00000000-0005-0000-0000-0000970F0000}"/>
    <cellStyle name="SAPBEXaggDataEmph 13 3" xfId="7854" xr:uid="{00000000-0005-0000-0000-0000980F0000}"/>
    <cellStyle name="SAPBEXaggDataEmph 13 3 2" xfId="23885" xr:uid="{00000000-0005-0000-0000-0000990F0000}"/>
    <cellStyle name="SAPBEXaggDataEmph 13 4" xfId="10680" xr:uid="{00000000-0005-0000-0000-00009A0F0000}"/>
    <cellStyle name="SAPBEXaggDataEmph 13 4 2" xfId="26549" xr:uid="{00000000-0005-0000-0000-00009B0F0000}"/>
    <cellStyle name="SAPBEXaggDataEmph 13 5" xfId="5935" xr:uid="{00000000-0005-0000-0000-00009C0F0000}"/>
    <cellStyle name="SAPBEXaggDataEmph 13 5 2" xfId="22911" xr:uid="{00000000-0005-0000-0000-00009D0F0000}"/>
    <cellStyle name="SAPBEXaggDataEmph 13 6" xfId="16032" xr:uid="{00000000-0005-0000-0000-00009E0F0000}"/>
    <cellStyle name="SAPBEXaggDataEmph 13 6 2" xfId="31171" xr:uid="{00000000-0005-0000-0000-00009F0F0000}"/>
    <cellStyle name="SAPBEXaggDataEmph 13 7" xfId="18646" xr:uid="{00000000-0005-0000-0000-0000A00F0000}"/>
    <cellStyle name="SAPBEXaggDataEmph 13 7 2" xfId="33594" xr:uid="{00000000-0005-0000-0000-0000A10F0000}"/>
    <cellStyle name="SAPBEXaggDataEmph 14" xfId="2680" xr:uid="{00000000-0005-0000-0000-0000A20F0000}"/>
    <cellStyle name="SAPBEXaggDataEmph 14 2" xfId="4838" xr:uid="{00000000-0005-0000-0000-0000A30F0000}"/>
    <cellStyle name="SAPBEXaggDataEmph 14 2 2" xfId="9993" xr:uid="{00000000-0005-0000-0000-0000A40F0000}"/>
    <cellStyle name="SAPBEXaggDataEmph 14 2 2 2" xfId="25984" xr:uid="{00000000-0005-0000-0000-0000A50F0000}"/>
    <cellStyle name="SAPBEXaggDataEmph 14 2 3" xfId="12811" xr:uid="{00000000-0005-0000-0000-0000A60F0000}"/>
    <cellStyle name="SAPBEXaggDataEmph 14 2 3 2" xfId="28655" xr:uid="{00000000-0005-0000-0000-0000A70F0000}"/>
    <cellStyle name="SAPBEXaggDataEmph 14 2 4" xfId="13672" xr:uid="{00000000-0005-0000-0000-0000A80F0000}"/>
    <cellStyle name="SAPBEXaggDataEmph 14 2 4 2" xfId="29293" xr:uid="{00000000-0005-0000-0000-0000A90F0000}"/>
    <cellStyle name="SAPBEXaggDataEmph 14 2 5" xfId="18134" xr:uid="{00000000-0005-0000-0000-0000AA0F0000}"/>
    <cellStyle name="SAPBEXaggDataEmph 14 2 5 2" xfId="33250" xr:uid="{00000000-0005-0000-0000-0000AB0F0000}"/>
    <cellStyle name="SAPBEXaggDataEmph 14 2 6" xfId="20742" xr:uid="{00000000-0005-0000-0000-0000AC0F0000}"/>
    <cellStyle name="SAPBEXaggDataEmph 14 2 6 2" xfId="35679" xr:uid="{00000000-0005-0000-0000-0000AD0F0000}"/>
    <cellStyle name="SAPBEXaggDataEmph 14 2 7" xfId="14946" xr:uid="{00000000-0005-0000-0000-0000AE0F0000}"/>
    <cellStyle name="SAPBEXaggDataEmph 14 2 7 2" xfId="30397" xr:uid="{00000000-0005-0000-0000-0000AF0F0000}"/>
    <cellStyle name="SAPBEXaggDataEmph 14 3" xfId="7855" xr:uid="{00000000-0005-0000-0000-0000B00F0000}"/>
    <cellStyle name="SAPBEXaggDataEmph 14 3 2" xfId="23886" xr:uid="{00000000-0005-0000-0000-0000B10F0000}"/>
    <cellStyle name="SAPBEXaggDataEmph 14 4" xfId="10681" xr:uid="{00000000-0005-0000-0000-0000B20F0000}"/>
    <cellStyle name="SAPBEXaggDataEmph 14 4 2" xfId="26550" xr:uid="{00000000-0005-0000-0000-0000B30F0000}"/>
    <cellStyle name="SAPBEXaggDataEmph 14 5" xfId="10546" xr:uid="{00000000-0005-0000-0000-0000B40F0000}"/>
    <cellStyle name="SAPBEXaggDataEmph 14 5 2" xfId="26468" xr:uid="{00000000-0005-0000-0000-0000B50F0000}"/>
    <cellStyle name="SAPBEXaggDataEmph 14 6" xfId="16033" xr:uid="{00000000-0005-0000-0000-0000B60F0000}"/>
    <cellStyle name="SAPBEXaggDataEmph 14 6 2" xfId="31172" xr:uid="{00000000-0005-0000-0000-0000B70F0000}"/>
    <cellStyle name="SAPBEXaggDataEmph 14 7" xfId="18647" xr:uid="{00000000-0005-0000-0000-0000B80F0000}"/>
    <cellStyle name="SAPBEXaggDataEmph 14 7 2" xfId="33595" xr:uid="{00000000-0005-0000-0000-0000B90F0000}"/>
    <cellStyle name="SAPBEXaggDataEmph 15" xfId="2681" xr:uid="{00000000-0005-0000-0000-0000BA0F0000}"/>
    <cellStyle name="SAPBEXaggDataEmph 15 2" xfId="4837" xr:uid="{00000000-0005-0000-0000-0000BB0F0000}"/>
    <cellStyle name="SAPBEXaggDataEmph 15 2 2" xfId="9992" xr:uid="{00000000-0005-0000-0000-0000BC0F0000}"/>
    <cellStyle name="SAPBEXaggDataEmph 15 2 2 2" xfId="25983" xr:uid="{00000000-0005-0000-0000-0000BD0F0000}"/>
    <cellStyle name="SAPBEXaggDataEmph 15 2 3" xfId="12810" xr:uid="{00000000-0005-0000-0000-0000BE0F0000}"/>
    <cellStyle name="SAPBEXaggDataEmph 15 2 3 2" xfId="28654" xr:uid="{00000000-0005-0000-0000-0000BF0F0000}"/>
    <cellStyle name="SAPBEXaggDataEmph 15 2 4" xfId="15193" xr:uid="{00000000-0005-0000-0000-0000C00F0000}"/>
    <cellStyle name="SAPBEXaggDataEmph 15 2 4 2" xfId="30606" xr:uid="{00000000-0005-0000-0000-0000C10F0000}"/>
    <cellStyle name="SAPBEXaggDataEmph 15 2 5" xfId="18133" xr:uid="{00000000-0005-0000-0000-0000C20F0000}"/>
    <cellStyle name="SAPBEXaggDataEmph 15 2 5 2" xfId="33249" xr:uid="{00000000-0005-0000-0000-0000C30F0000}"/>
    <cellStyle name="SAPBEXaggDataEmph 15 2 6" xfId="20741" xr:uid="{00000000-0005-0000-0000-0000C40F0000}"/>
    <cellStyle name="SAPBEXaggDataEmph 15 2 6 2" xfId="35678" xr:uid="{00000000-0005-0000-0000-0000C50F0000}"/>
    <cellStyle name="SAPBEXaggDataEmph 15 2 7" xfId="21650" xr:uid="{00000000-0005-0000-0000-0000C60F0000}"/>
    <cellStyle name="SAPBEXaggDataEmph 15 2 7 2" xfId="36572" xr:uid="{00000000-0005-0000-0000-0000C70F0000}"/>
    <cellStyle name="SAPBEXaggDataEmph 15 3" xfId="7856" xr:uid="{00000000-0005-0000-0000-0000C80F0000}"/>
    <cellStyle name="SAPBEXaggDataEmph 15 3 2" xfId="23887" xr:uid="{00000000-0005-0000-0000-0000C90F0000}"/>
    <cellStyle name="SAPBEXaggDataEmph 15 4" xfId="10682" xr:uid="{00000000-0005-0000-0000-0000CA0F0000}"/>
    <cellStyle name="SAPBEXaggDataEmph 15 4 2" xfId="26551" xr:uid="{00000000-0005-0000-0000-0000CB0F0000}"/>
    <cellStyle name="SAPBEXaggDataEmph 15 5" xfId="5936" xr:uid="{00000000-0005-0000-0000-0000CC0F0000}"/>
    <cellStyle name="SAPBEXaggDataEmph 15 5 2" xfId="22912" xr:uid="{00000000-0005-0000-0000-0000CD0F0000}"/>
    <cellStyle name="SAPBEXaggDataEmph 15 6" xfId="16034" xr:uid="{00000000-0005-0000-0000-0000CE0F0000}"/>
    <cellStyle name="SAPBEXaggDataEmph 15 6 2" xfId="31173" xr:uid="{00000000-0005-0000-0000-0000CF0F0000}"/>
    <cellStyle name="SAPBEXaggDataEmph 15 7" xfId="18648" xr:uid="{00000000-0005-0000-0000-0000D00F0000}"/>
    <cellStyle name="SAPBEXaggDataEmph 15 7 2" xfId="33596" xr:uid="{00000000-0005-0000-0000-0000D10F0000}"/>
    <cellStyle name="SAPBEXaggDataEmph 16" xfId="2682" xr:uid="{00000000-0005-0000-0000-0000D20F0000}"/>
    <cellStyle name="SAPBEXaggDataEmph 16 2" xfId="4836" xr:uid="{00000000-0005-0000-0000-0000D30F0000}"/>
    <cellStyle name="SAPBEXaggDataEmph 16 2 2" xfId="9991" xr:uid="{00000000-0005-0000-0000-0000D40F0000}"/>
    <cellStyle name="SAPBEXaggDataEmph 16 2 2 2" xfId="25982" xr:uid="{00000000-0005-0000-0000-0000D50F0000}"/>
    <cellStyle name="SAPBEXaggDataEmph 16 2 3" xfId="12809" xr:uid="{00000000-0005-0000-0000-0000D60F0000}"/>
    <cellStyle name="SAPBEXaggDataEmph 16 2 3 2" xfId="28653" xr:uid="{00000000-0005-0000-0000-0000D70F0000}"/>
    <cellStyle name="SAPBEXaggDataEmph 16 2 4" xfId="13673" xr:uid="{00000000-0005-0000-0000-0000D80F0000}"/>
    <cellStyle name="SAPBEXaggDataEmph 16 2 4 2" xfId="29294" xr:uid="{00000000-0005-0000-0000-0000D90F0000}"/>
    <cellStyle name="SAPBEXaggDataEmph 16 2 5" xfId="18132" xr:uid="{00000000-0005-0000-0000-0000DA0F0000}"/>
    <cellStyle name="SAPBEXaggDataEmph 16 2 5 2" xfId="33248" xr:uid="{00000000-0005-0000-0000-0000DB0F0000}"/>
    <cellStyle name="SAPBEXaggDataEmph 16 2 6" xfId="20740" xr:uid="{00000000-0005-0000-0000-0000DC0F0000}"/>
    <cellStyle name="SAPBEXaggDataEmph 16 2 6 2" xfId="35677" xr:uid="{00000000-0005-0000-0000-0000DD0F0000}"/>
    <cellStyle name="SAPBEXaggDataEmph 16 2 7" xfId="7233" xr:uid="{00000000-0005-0000-0000-0000DE0F0000}"/>
    <cellStyle name="SAPBEXaggDataEmph 16 2 7 2" xfId="23494" xr:uid="{00000000-0005-0000-0000-0000DF0F0000}"/>
    <cellStyle name="SAPBEXaggDataEmph 16 3" xfId="7857" xr:uid="{00000000-0005-0000-0000-0000E00F0000}"/>
    <cellStyle name="SAPBEXaggDataEmph 16 3 2" xfId="23888" xr:uid="{00000000-0005-0000-0000-0000E10F0000}"/>
    <cellStyle name="SAPBEXaggDataEmph 16 4" xfId="10683" xr:uid="{00000000-0005-0000-0000-0000E20F0000}"/>
    <cellStyle name="SAPBEXaggDataEmph 16 4 2" xfId="26552" xr:uid="{00000000-0005-0000-0000-0000E30F0000}"/>
    <cellStyle name="SAPBEXaggDataEmph 16 5" xfId="10545" xr:uid="{00000000-0005-0000-0000-0000E40F0000}"/>
    <cellStyle name="SAPBEXaggDataEmph 16 5 2" xfId="26467" xr:uid="{00000000-0005-0000-0000-0000E50F0000}"/>
    <cellStyle name="SAPBEXaggDataEmph 16 6" xfId="16035" xr:uid="{00000000-0005-0000-0000-0000E60F0000}"/>
    <cellStyle name="SAPBEXaggDataEmph 16 6 2" xfId="31174" xr:uid="{00000000-0005-0000-0000-0000E70F0000}"/>
    <cellStyle name="SAPBEXaggDataEmph 16 7" xfId="18649" xr:uid="{00000000-0005-0000-0000-0000E80F0000}"/>
    <cellStyle name="SAPBEXaggDataEmph 16 7 2" xfId="33597" xr:uid="{00000000-0005-0000-0000-0000E90F0000}"/>
    <cellStyle name="SAPBEXaggDataEmph 17" xfId="2683" xr:uid="{00000000-0005-0000-0000-0000EA0F0000}"/>
    <cellStyle name="SAPBEXaggDataEmph 17 2" xfId="4835" xr:uid="{00000000-0005-0000-0000-0000EB0F0000}"/>
    <cellStyle name="SAPBEXaggDataEmph 17 2 2" xfId="9990" xr:uid="{00000000-0005-0000-0000-0000EC0F0000}"/>
    <cellStyle name="SAPBEXaggDataEmph 17 2 2 2" xfId="25981" xr:uid="{00000000-0005-0000-0000-0000ED0F0000}"/>
    <cellStyle name="SAPBEXaggDataEmph 17 2 3" xfId="12808" xr:uid="{00000000-0005-0000-0000-0000EE0F0000}"/>
    <cellStyle name="SAPBEXaggDataEmph 17 2 3 2" xfId="28652" xr:uid="{00000000-0005-0000-0000-0000EF0F0000}"/>
    <cellStyle name="SAPBEXaggDataEmph 17 2 4" xfId="7468" xr:uid="{00000000-0005-0000-0000-0000F00F0000}"/>
    <cellStyle name="SAPBEXaggDataEmph 17 2 4 2" xfId="23653" xr:uid="{00000000-0005-0000-0000-0000F10F0000}"/>
    <cellStyle name="SAPBEXaggDataEmph 17 2 5" xfId="18131" xr:uid="{00000000-0005-0000-0000-0000F20F0000}"/>
    <cellStyle name="SAPBEXaggDataEmph 17 2 5 2" xfId="33247" xr:uid="{00000000-0005-0000-0000-0000F30F0000}"/>
    <cellStyle name="SAPBEXaggDataEmph 17 2 6" xfId="20739" xr:uid="{00000000-0005-0000-0000-0000F40F0000}"/>
    <cellStyle name="SAPBEXaggDataEmph 17 2 6 2" xfId="35676" xr:uid="{00000000-0005-0000-0000-0000F50F0000}"/>
    <cellStyle name="SAPBEXaggDataEmph 17 2 7" xfId="10400" xr:uid="{00000000-0005-0000-0000-0000F60F0000}"/>
    <cellStyle name="SAPBEXaggDataEmph 17 2 7 2" xfId="26327" xr:uid="{00000000-0005-0000-0000-0000F70F0000}"/>
    <cellStyle name="SAPBEXaggDataEmph 17 3" xfId="7858" xr:uid="{00000000-0005-0000-0000-0000F80F0000}"/>
    <cellStyle name="SAPBEXaggDataEmph 17 3 2" xfId="23889" xr:uid="{00000000-0005-0000-0000-0000F90F0000}"/>
    <cellStyle name="SAPBEXaggDataEmph 17 4" xfId="10684" xr:uid="{00000000-0005-0000-0000-0000FA0F0000}"/>
    <cellStyle name="SAPBEXaggDataEmph 17 4 2" xfId="26553" xr:uid="{00000000-0005-0000-0000-0000FB0F0000}"/>
    <cellStyle name="SAPBEXaggDataEmph 17 5" xfId="6953" xr:uid="{00000000-0005-0000-0000-0000FC0F0000}"/>
    <cellStyle name="SAPBEXaggDataEmph 17 5 2" xfId="23354" xr:uid="{00000000-0005-0000-0000-0000FD0F0000}"/>
    <cellStyle name="SAPBEXaggDataEmph 17 6" xfId="16036" xr:uid="{00000000-0005-0000-0000-0000FE0F0000}"/>
    <cellStyle name="SAPBEXaggDataEmph 17 6 2" xfId="31175" xr:uid="{00000000-0005-0000-0000-0000FF0F0000}"/>
    <cellStyle name="SAPBEXaggDataEmph 17 7" xfId="18650" xr:uid="{00000000-0005-0000-0000-000000100000}"/>
    <cellStyle name="SAPBEXaggDataEmph 17 7 2" xfId="33598" xr:uid="{00000000-0005-0000-0000-000001100000}"/>
    <cellStyle name="SAPBEXaggDataEmph 18" xfId="4913" xr:uid="{00000000-0005-0000-0000-000002100000}"/>
    <cellStyle name="SAPBEXaggDataEmph 18 2" xfId="10068" xr:uid="{00000000-0005-0000-0000-000003100000}"/>
    <cellStyle name="SAPBEXaggDataEmph 18 2 2" xfId="26050" xr:uid="{00000000-0005-0000-0000-000004100000}"/>
    <cellStyle name="SAPBEXaggDataEmph 18 3" xfId="12886" xr:uid="{00000000-0005-0000-0000-000005100000}"/>
    <cellStyle name="SAPBEXaggDataEmph 18 3 2" xfId="28727" xr:uid="{00000000-0005-0000-0000-000006100000}"/>
    <cellStyle name="SAPBEXaggDataEmph 18 4" xfId="7596" xr:uid="{00000000-0005-0000-0000-000007100000}"/>
    <cellStyle name="SAPBEXaggDataEmph 18 4 2" xfId="23740" xr:uid="{00000000-0005-0000-0000-000008100000}"/>
    <cellStyle name="SAPBEXaggDataEmph 18 5" xfId="18207" xr:uid="{00000000-0005-0000-0000-000009100000}"/>
    <cellStyle name="SAPBEXaggDataEmph 18 5 2" xfId="33313" xr:uid="{00000000-0005-0000-0000-00000A100000}"/>
    <cellStyle name="SAPBEXaggDataEmph 18 6" xfId="20814" xr:uid="{00000000-0005-0000-0000-00000B100000}"/>
    <cellStyle name="SAPBEXaggDataEmph 18 6 2" xfId="35747" xr:uid="{00000000-0005-0000-0000-00000C100000}"/>
    <cellStyle name="SAPBEXaggDataEmph 18 7" xfId="20958" xr:uid="{00000000-0005-0000-0000-00000D100000}"/>
    <cellStyle name="SAPBEXaggDataEmph 18 7 2" xfId="35884" xr:uid="{00000000-0005-0000-0000-00000E100000}"/>
    <cellStyle name="SAPBEXaggDataEmph 19" xfId="5258" xr:uid="{00000000-0005-0000-0000-00000F100000}"/>
    <cellStyle name="SAPBEXaggDataEmph 19 2" xfId="22569" xr:uid="{00000000-0005-0000-0000-000010100000}"/>
    <cellStyle name="SAPBEXaggDataEmph 2" xfId="563" xr:uid="{00000000-0005-0000-0000-000011100000}"/>
    <cellStyle name="SAPBEXaggDataEmph 2 10" xfId="6570" xr:uid="{00000000-0005-0000-0000-000012100000}"/>
    <cellStyle name="SAPBEXaggDataEmph 2 10 2" xfId="23123" xr:uid="{00000000-0005-0000-0000-000013100000}"/>
    <cellStyle name="SAPBEXaggDataEmph 2 11" xfId="4979" xr:uid="{00000000-0005-0000-0000-000014100000}"/>
    <cellStyle name="SAPBEXaggDataEmph 2 12" xfId="22241" xr:uid="{00000000-0005-0000-0000-000015100000}"/>
    <cellStyle name="SAPBEXaggDataEmph 2 13" xfId="37903" xr:uid="{00000000-0005-0000-0000-000016100000}"/>
    <cellStyle name="SAPBEXaggDataEmph 2 14" xfId="37934" xr:uid="{00000000-0005-0000-0000-000017100000}"/>
    <cellStyle name="SAPBEXaggDataEmph 2 2" xfId="2685" xr:uid="{00000000-0005-0000-0000-000018100000}"/>
    <cellStyle name="SAPBEXaggDataEmph 2 2 2" xfId="4833" xr:uid="{00000000-0005-0000-0000-000019100000}"/>
    <cellStyle name="SAPBEXaggDataEmph 2 2 2 2" xfId="9988" xr:uid="{00000000-0005-0000-0000-00001A100000}"/>
    <cellStyle name="SAPBEXaggDataEmph 2 2 2 2 2" xfId="25979" xr:uid="{00000000-0005-0000-0000-00001B100000}"/>
    <cellStyle name="SAPBEXaggDataEmph 2 2 2 3" xfId="12806" xr:uid="{00000000-0005-0000-0000-00001C100000}"/>
    <cellStyle name="SAPBEXaggDataEmph 2 2 2 3 2" xfId="28650" xr:uid="{00000000-0005-0000-0000-00001D100000}"/>
    <cellStyle name="SAPBEXaggDataEmph 2 2 2 4" xfId="15196" xr:uid="{00000000-0005-0000-0000-00001E100000}"/>
    <cellStyle name="SAPBEXaggDataEmph 2 2 2 4 2" xfId="30609" xr:uid="{00000000-0005-0000-0000-00001F100000}"/>
    <cellStyle name="SAPBEXaggDataEmph 2 2 2 5" xfId="18129" xr:uid="{00000000-0005-0000-0000-000020100000}"/>
    <cellStyle name="SAPBEXaggDataEmph 2 2 2 5 2" xfId="33245" xr:uid="{00000000-0005-0000-0000-000021100000}"/>
    <cellStyle name="SAPBEXaggDataEmph 2 2 2 6" xfId="20737" xr:uid="{00000000-0005-0000-0000-000022100000}"/>
    <cellStyle name="SAPBEXaggDataEmph 2 2 2 6 2" xfId="35674" xr:uid="{00000000-0005-0000-0000-000023100000}"/>
    <cellStyle name="SAPBEXaggDataEmph 2 2 2 7" xfId="10399" xr:uid="{00000000-0005-0000-0000-000024100000}"/>
    <cellStyle name="SAPBEXaggDataEmph 2 2 2 7 2" xfId="26326" xr:uid="{00000000-0005-0000-0000-000025100000}"/>
    <cellStyle name="SAPBEXaggDataEmph 2 2 3" xfId="7860" xr:uid="{00000000-0005-0000-0000-000026100000}"/>
    <cellStyle name="SAPBEXaggDataEmph 2 2 3 2" xfId="23891" xr:uid="{00000000-0005-0000-0000-000027100000}"/>
    <cellStyle name="SAPBEXaggDataEmph 2 2 4" xfId="10686" xr:uid="{00000000-0005-0000-0000-000028100000}"/>
    <cellStyle name="SAPBEXaggDataEmph 2 2 4 2" xfId="26555" xr:uid="{00000000-0005-0000-0000-000029100000}"/>
    <cellStyle name="SAPBEXaggDataEmph 2 2 5" xfId="10422" xr:uid="{00000000-0005-0000-0000-00002A100000}"/>
    <cellStyle name="SAPBEXaggDataEmph 2 2 5 2" xfId="26345" xr:uid="{00000000-0005-0000-0000-00002B100000}"/>
    <cellStyle name="SAPBEXaggDataEmph 2 2 6" xfId="16038" xr:uid="{00000000-0005-0000-0000-00002C100000}"/>
    <cellStyle name="SAPBEXaggDataEmph 2 2 6 2" xfId="31177" xr:uid="{00000000-0005-0000-0000-00002D100000}"/>
    <cellStyle name="SAPBEXaggDataEmph 2 2 7" xfId="18652" xr:uid="{00000000-0005-0000-0000-00002E100000}"/>
    <cellStyle name="SAPBEXaggDataEmph 2 2 7 2" xfId="33600" xr:uid="{00000000-0005-0000-0000-00002F100000}"/>
    <cellStyle name="SAPBEXaggDataEmph 2 2 8" xfId="22201" xr:uid="{00000000-0005-0000-0000-000030100000}"/>
    <cellStyle name="SAPBEXaggDataEmph 2 3" xfId="2684" xr:uid="{00000000-0005-0000-0000-000031100000}"/>
    <cellStyle name="SAPBEXaggDataEmph 2 3 2" xfId="7859" xr:uid="{00000000-0005-0000-0000-000032100000}"/>
    <cellStyle name="SAPBEXaggDataEmph 2 3 2 2" xfId="23890" xr:uid="{00000000-0005-0000-0000-000033100000}"/>
    <cellStyle name="SAPBEXaggDataEmph 2 3 3" xfId="10685" xr:uid="{00000000-0005-0000-0000-000034100000}"/>
    <cellStyle name="SAPBEXaggDataEmph 2 3 3 2" xfId="26554" xr:uid="{00000000-0005-0000-0000-000035100000}"/>
    <cellStyle name="SAPBEXaggDataEmph 2 3 4" xfId="10544" xr:uid="{00000000-0005-0000-0000-000036100000}"/>
    <cellStyle name="SAPBEXaggDataEmph 2 3 4 2" xfId="26466" xr:uid="{00000000-0005-0000-0000-000037100000}"/>
    <cellStyle name="SAPBEXaggDataEmph 2 3 5" xfId="16037" xr:uid="{00000000-0005-0000-0000-000038100000}"/>
    <cellStyle name="SAPBEXaggDataEmph 2 3 5 2" xfId="31176" xr:uid="{00000000-0005-0000-0000-000039100000}"/>
    <cellStyle name="SAPBEXaggDataEmph 2 3 6" xfId="18651" xr:uid="{00000000-0005-0000-0000-00003A100000}"/>
    <cellStyle name="SAPBEXaggDataEmph 2 3 6 2" xfId="33599" xr:uid="{00000000-0005-0000-0000-00003B100000}"/>
    <cellStyle name="SAPBEXaggDataEmph 2 3 7" xfId="20986" xr:uid="{00000000-0005-0000-0000-00003C100000}"/>
    <cellStyle name="SAPBEXaggDataEmph 2 3 7 2" xfId="35912" xr:uid="{00000000-0005-0000-0000-00003D100000}"/>
    <cellStyle name="SAPBEXaggDataEmph 2 3 8" xfId="6151" xr:uid="{00000000-0005-0000-0000-00003E100000}"/>
    <cellStyle name="SAPBEXaggDataEmph 2 4" xfId="4834" xr:uid="{00000000-0005-0000-0000-00003F100000}"/>
    <cellStyle name="SAPBEXaggDataEmph 2 4 2" xfId="9989" xr:uid="{00000000-0005-0000-0000-000040100000}"/>
    <cellStyle name="SAPBEXaggDataEmph 2 4 2 2" xfId="25980" xr:uid="{00000000-0005-0000-0000-000041100000}"/>
    <cellStyle name="SAPBEXaggDataEmph 2 4 3" xfId="12807" xr:uid="{00000000-0005-0000-0000-000042100000}"/>
    <cellStyle name="SAPBEXaggDataEmph 2 4 3 2" xfId="28651" xr:uid="{00000000-0005-0000-0000-000043100000}"/>
    <cellStyle name="SAPBEXaggDataEmph 2 4 4" xfId="7466" xr:uid="{00000000-0005-0000-0000-000044100000}"/>
    <cellStyle name="SAPBEXaggDataEmph 2 4 4 2" xfId="23651" xr:uid="{00000000-0005-0000-0000-000045100000}"/>
    <cellStyle name="SAPBEXaggDataEmph 2 4 5" xfId="18130" xr:uid="{00000000-0005-0000-0000-000046100000}"/>
    <cellStyle name="SAPBEXaggDataEmph 2 4 5 2" xfId="33246" xr:uid="{00000000-0005-0000-0000-000047100000}"/>
    <cellStyle name="SAPBEXaggDataEmph 2 4 6" xfId="20738" xr:uid="{00000000-0005-0000-0000-000048100000}"/>
    <cellStyle name="SAPBEXaggDataEmph 2 4 6 2" xfId="35675" xr:uid="{00000000-0005-0000-0000-000049100000}"/>
    <cellStyle name="SAPBEXaggDataEmph 2 4 7" xfId="10334" xr:uid="{00000000-0005-0000-0000-00004A100000}"/>
    <cellStyle name="SAPBEXaggDataEmph 2 4 7 2" xfId="26274" xr:uid="{00000000-0005-0000-0000-00004B100000}"/>
    <cellStyle name="SAPBEXaggDataEmph 2 5" xfId="5673" xr:uid="{00000000-0005-0000-0000-00004C100000}"/>
    <cellStyle name="SAPBEXaggDataEmph 2 5 2" xfId="22766" xr:uid="{00000000-0005-0000-0000-00004D100000}"/>
    <cellStyle name="SAPBEXaggDataEmph 2 6" xfId="5230" xr:uid="{00000000-0005-0000-0000-00004E100000}"/>
    <cellStyle name="SAPBEXaggDataEmph 2 6 2" xfId="22546" xr:uid="{00000000-0005-0000-0000-00004F100000}"/>
    <cellStyle name="SAPBEXaggDataEmph 2 7" xfId="13297" xr:uid="{00000000-0005-0000-0000-000050100000}"/>
    <cellStyle name="SAPBEXaggDataEmph 2 7 2" xfId="29034" xr:uid="{00000000-0005-0000-0000-000051100000}"/>
    <cellStyle name="SAPBEXaggDataEmph 2 8" xfId="15370" xr:uid="{00000000-0005-0000-0000-000052100000}"/>
    <cellStyle name="SAPBEXaggDataEmph 2 8 2" xfId="30774" xr:uid="{00000000-0005-0000-0000-000053100000}"/>
    <cellStyle name="SAPBEXaggDataEmph 2 9" xfId="6764" xr:uid="{00000000-0005-0000-0000-000054100000}"/>
    <cellStyle name="SAPBEXaggDataEmph 2 9 2" xfId="23238" xr:uid="{00000000-0005-0000-0000-000055100000}"/>
    <cellStyle name="SAPBEXaggDataEmph 20" xfId="5267" xr:uid="{00000000-0005-0000-0000-000056100000}"/>
    <cellStyle name="SAPBEXaggDataEmph 20 2" xfId="22573" xr:uid="{00000000-0005-0000-0000-000057100000}"/>
    <cellStyle name="SAPBEXaggDataEmph 21" xfId="13748" xr:uid="{00000000-0005-0000-0000-000058100000}"/>
    <cellStyle name="SAPBEXaggDataEmph 21 2" xfId="29360" xr:uid="{00000000-0005-0000-0000-000059100000}"/>
    <cellStyle name="SAPBEXaggDataEmph 22" xfId="5706" xr:uid="{00000000-0005-0000-0000-00005A100000}"/>
    <cellStyle name="SAPBEXaggDataEmph 22 2" xfId="22775" xr:uid="{00000000-0005-0000-0000-00005B100000}"/>
    <cellStyle name="SAPBEXaggDataEmph 23" xfId="15397" xr:uid="{00000000-0005-0000-0000-00005C100000}"/>
    <cellStyle name="SAPBEXaggDataEmph 23 2" xfId="30787" xr:uid="{00000000-0005-0000-0000-00005D100000}"/>
    <cellStyle name="SAPBEXaggDataEmph 3" xfId="564" xr:uid="{00000000-0005-0000-0000-00005E100000}"/>
    <cellStyle name="SAPBEXaggDataEmph 3 10" xfId="22292" xr:uid="{00000000-0005-0000-0000-00005F100000}"/>
    <cellStyle name="SAPBEXaggDataEmph 3 2" xfId="1983" xr:uid="{00000000-0005-0000-0000-000060100000}"/>
    <cellStyle name="SAPBEXaggDataEmph 3 2 2" xfId="4831" xr:uid="{00000000-0005-0000-0000-000061100000}"/>
    <cellStyle name="SAPBEXaggDataEmph 3 2 2 2" xfId="9986" xr:uid="{00000000-0005-0000-0000-000062100000}"/>
    <cellStyle name="SAPBEXaggDataEmph 3 2 2 2 2" xfId="25977" xr:uid="{00000000-0005-0000-0000-000063100000}"/>
    <cellStyle name="SAPBEXaggDataEmph 3 2 2 3" xfId="12804" xr:uid="{00000000-0005-0000-0000-000064100000}"/>
    <cellStyle name="SAPBEXaggDataEmph 3 2 2 3 2" xfId="28648" xr:uid="{00000000-0005-0000-0000-000065100000}"/>
    <cellStyle name="SAPBEXaggDataEmph 3 2 2 4" xfId="15195" xr:uid="{00000000-0005-0000-0000-000066100000}"/>
    <cellStyle name="SAPBEXaggDataEmph 3 2 2 4 2" xfId="30608" xr:uid="{00000000-0005-0000-0000-000067100000}"/>
    <cellStyle name="SAPBEXaggDataEmph 3 2 2 5" xfId="18127" xr:uid="{00000000-0005-0000-0000-000068100000}"/>
    <cellStyle name="SAPBEXaggDataEmph 3 2 2 5 2" xfId="33243" xr:uid="{00000000-0005-0000-0000-000069100000}"/>
    <cellStyle name="SAPBEXaggDataEmph 3 2 2 6" xfId="20735" xr:uid="{00000000-0005-0000-0000-00006A100000}"/>
    <cellStyle name="SAPBEXaggDataEmph 3 2 2 6 2" xfId="35672" xr:uid="{00000000-0005-0000-0000-00006B100000}"/>
    <cellStyle name="SAPBEXaggDataEmph 3 2 2 7" xfId="19750" xr:uid="{00000000-0005-0000-0000-00006C100000}"/>
    <cellStyle name="SAPBEXaggDataEmph 3 2 2 7 2" xfId="34696" xr:uid="{00000000-0005-0000-0000-00006D100000}"/>
    <cellStyle name="SAPBEXaggDataEmph 3 2 3" xfId="7229" xr:uid="{00000000-0005-0000-0000-00006E100000}"/>
    <cellStyle name="SAPBEXaggDataEmph 3 2 3 2" xfId="23490" xr:uid="{00000000-0005-0000-0000-00006F100000}"/>
    <cellStyle name="SAPBEXaggDataEmph 3 2 4" xfId="7434" xr:uid="{00000000-0005-0000-0000-000070100000}"/>
    <cellStyle name="SAPBEXaggDataEmph 3 2 4 2" xfId="23626" xr:uid="{00000000-0005-0000-0000-000071100000}"/>
    <cellStyle name="SAPBEXaggDataEmph 3 2 5" xfId="13008" xr:uid="{00000000-0005-0000-0000-000072100000}"/>
    <cellStyle name="SAPBEXaggDataEmph 3 2 5 2" xfId="28809" xr:uid="{00000000-0005-0000-0000-000073100000}"/>
    <cellStyle name="SAPBEXaggDataEmph 3 2 6" xfId="13475" xr:uid="{00000000-0005-0000-0000-000074100000}"/>
    <cellStyle name="SAPBEXaggDataEmph 3 2 6 2" xfId="29118" xr:uid="{00000000-0005-0000-0000-000075100000}"/>
    <cellStyle name="SAPBEXaggDataEmph 3 2 7" xfId="15696" xr:uid="{00000000-0005-0000-0000-000076100000}"/>
    <cellStyle name="SAPBEXaggDataEmph 3 2 7 2" xfId="30986" xr:uid="{00000000-0005-0000-0000-000077100000}"/>
    <cellStyle name="SAPBEXaggDataEmph 3 3" xfId="4832" xr:uid="{00000000-0005-0000-0000-000078100000}"/>
    <cellStyle name="SAPBEXaggDataEmph 3 3 2" xfId="9987" xr:uid="{00000000-0005-0000-0000-000079100000}"/>
    <cellStyle name="SAPBEXaggDataEmph 3 3 2 2" xfId="25978" xr:uid="{00000000-0005-0000-0000-00007A100000}"/>
    <cellStyle name="SAPBEXaggDataEmph 3 3 3" xfId="12805" xr:uid="{00000000-0005-0000-0000-00007B100000}"/>
    <cellStyle name="SAPBEXaggDataEmph 3 3 3 2" xfId="28649" xr:uid="{00000000-0005-0000-0000-00007C100000}"/>
    <cellStyle name="SAPBEXaggDataEmph 3 3 4" xfId="13670" xr:uid="{00000000-0005-0000-0000-00007D100000}"/>
    <cellStyle name="SAPBEXaggDataEmph 3 3 4 2" xfId="29291" xr:uid="{00000000-0005-0000-0000-00007E100000}"/>
    <cellStyle name="SAPBEXaggDataEmph 3 3 5" xfId="18128" xr:uid="{00000000-0005-0000-0000-00007F100000}"/>
    <cellStyle name="SAPBEXaggDataEmph 3 3 5 2" xfId="33244" xr:uid="{00000000-0005-0000-0000-000080100000}"/>
    <cellStyle name="SAPBEXaggDataEmph 3 3 6" xfId="20736" xr:uid="{00000000-0005-0000-0000-000081100000}"/>
    <cellStyle name="SAPBEXaggDataEmph 3 3 6 2" xfId="35673" xr:uid="{00000000-0005-0000-0000-000082100000}"/>
    <cellStyle name="SAPBEXaggDataEmph 3 3 7" xfId="19745" xr:uid="{00000000-0005-0000-0000-000083100000}"/>
    <cellStyle name="SAPBEXaggDataEmph 3 3 7 2" xfId="34691" xr:uid="{00000000-0005-0000-0000-000084100000}"/>
    <cellStyle name="SAPBEXaggDataEmph 3 4" xfId="5672" xr:uid="{00000000-0005-0000-0000-000085100000}"/>
    <cellStyle name="SAPBEXaggDataEmph 3 4 2" xfId="37180" xr:uid="{00000000-0005-0000-0000-000086100000}"/>
    <cellStyle name="SAPBEXaggDataEmph 3 5" xfId="5726" xr:uid="{00000000-0005-0000-0000-000087100000}"/>
    <cellStyle name="SAPBEXaggDataEmph 3 5 2" xfId="37221" xr:uid="{00000000-0005-0000-0000-000088100000}"/>
    <cellStyle name="SAPBEXaggDataEmph 3 6" xfId="11783" xr:uid="{00000000-0005-0000-0000-000089100000}"/>
    <cellStyle name="SAPBEXaggDataEmph 3 7" xfId="6966" xr:uid="{00000000-0005-0000-0000-00008A100000}"/>
    <cellStyle name="SAPBEXaggDataEmph 3 8" xfId="15973" xr:uid="{00000000-0005-0000-0000-00008B100000}"/>
    <cellStyle name="SAPBEXaggDataEmph 3 9" xfId="18594" xr:uid="{00000000-0005-0000-0000-00008C100000}"/>
    <cellStyle name="SAPBEXaggDataEmph 4" xfId="565" xr:uid="{00000000-0005-0000-0000-00008D100000}"/>
    <cellStyle name="SAPBEXaggDataEmph 4 10" xfId="18593" xr:uid="{00000000-0005-0000-0000-00008E100000}"/>
    <cellStyle name="SAPBEXaggDataEmph 4 10 2" xfId="33550" xr:uid="{00000000-0005-0000-0000-00008F100000}"/>
    <cellStyle name="SAPBEXaggDataEmph 4 11" xfId="4980" xr:uid="{00000000-0005-0000-0000-000090100000}"/>
    <cellStyle name="SAPBEXaggDataEmph 4 2" xfId="2688" xr:uid="{00000000-0005-0000-0000-000091100000}"/>
    <cellStyle name="SAPBEXaggDataEmph 4 2 2" xfId="4829" xr:uid="{00000000-0005-0000-0000-000092100000}"/>
    <cellStyle name="SAPBEXaggDataEmph 4 2 2 2" xfId="9984" xr:uid="{00000000-0005-0000-0000-000093100000}"/>
    <cellStyle name="SAPBEXaggDataEmph 4 2 2 2 2" xfId="25975" xr:uid="{00000000-0005-0000-0000-000094100000}"/>
    <cellStyle name="SAPBEXaggDataEmph 4 2 2 3" xfId="12802" xr:uid="{00000000-0005-0000-0000-000095100000}"/>
    <cellStyle name="SAPBEXaggDataEmph 4 2 2 3 2" xfId="28646" xr:uid="{00000000-0005-0000-0000-000096100000}"/>
    <cellStyle name="SAPBEXaggDataEmph 4 2 2 4" xfId="7464" xr:uid="{00000000-0005-0000-0000-000097100000}"/>
    <cellStyle name="SAPBEXaggDataEmph 4 2 2 4 2" xfId="23650" xr:uid="{00000000-0005-0000-0000-000098100000}"/>
    <cellStyle name="SAPBEXaggDataEmph 4 2 2 5" xfId="18125" xr:uid="{00000000-0005-0000-0000-000099100000}"/>
    <cellStyle name="SAPBEXaggDataEmph 4 2 2 5 2" xfId="33241" xr:uid="{00000000-0005-0000-0000-00009A100000}"/>
    <cellStyle name="SAPBEXaggDataEmph 4 2 2 6" xfId="20733" xr:uid="{00000000-0005-0000-0000-00009B100000}"/>
    <cellStyle name="SAPBEXaggDataEmph 4 2 2 6 2" xfId="35670" xr:uid="{00000000-0005-0000-0000-00009C100000}"/>
    <cellStyle name="SAPBEXaggDataEmph 4 2 2 7" xfId="20939" xr:uid="{00000000-0005-0000-0000-00009D100000}"/>
    <cellStyle name="SAPBEXaggDataEmph 4 2 2 7 2" xfId="35865" xr:uid="{00000000-0005-0000-0000-00009E100000}"/>
    <cellStyle name="SAPBEXaggDataEmph 4 2 3" xfId="7863" xr:uid="{00000000-0005-0000-0000-00009F100000}"/>
    <cellStyle name="SAPBEXaggDataEmph 4 2 3 2" xfId="23894" xr:uid="{00000000-0005-0000-0000-0000A0100000}"/>
    <cellStyle name="SAPBEXaggDataEmph 4 2 4" xfId="10689" xr:uid="{00000000-0005-0000-0000-0000A1100000}"/>
    <cellStyle name="SAPBEXaggDataEmph 4 2 4 2" xfId="26558" xr:uid="{00000000-0005-0000-0000-0000A2100000}"/>
    <cellStyle name="SAPBEXaggDataEmph 4 2 5" xfId="11965" xr:uid="{00000000-0005-0000-0000-0000A3100000}"/>
    <cellStyle name="SAPBEXaggDataEmph 4 2 5 2" xfId="27809" xr:uid="{00000000-0005-0000-0000-0000A4100000}"/>
    <cellStyle name="SAPBEXaggDataEmph 4 2 6" xfId="16041" xr:uid="{00000000-0005-0000-0000-0000A5100000}"/>
    <cellStyle name="SAPBEXaggDataEmph 4 2 6 2" xfId="31180" xr:uid="{00000000-0005-0000-0000-0000A6100000}"/>
    <cellStyle name="SAPBEXaggDataEmph 4 2 7" xfId="18655" xr:uid="{00000000-0005-0000-0000-0000A7100000}"/>
    <cellStyle name="SAPBEXaggDataEmph 4 2 7 2" xfId="33603" xr:uid="{00000000-0005-0000-0000-0000A8100000}"/>
    <cellStyle name="SAPBEXaggDataEmph 4 3" xfId="2687" xr:uid="{00000000-0005-0000-0000-0000A9100000}"/>
    <cellStyle name="SAPBEXaggDataEmph 4 3 2" xfId="7862" xr:uid="{00000000-0005-0000-0000-0000AA100000}"/>
    <cellStyle name="SAPBEXaggDataEmph 4 3 2 2" xfId="23893" xr:uid="{00000000-0005-0000-0000-0000AB100000}"/>
    <cellStyle name="SAPBEXaggDataEmph 4 3 3" xfId="10688" xr:uid="{00000000-0005-0000-0000-0000AC100000}"/>
    <cellStyle name="SAPBEXaggDataEmph 4 3 3 2" xfId="26557" xr:uid="{00000000-0005-0000-0000-0000AD100000}"/>
    <cellStyle name="SAPBEXaggDataEmph 4 3 4" xfId="6490" xr:uid="{00000000-0005-0000-0000-0000AE100000}"/>
    <cellStyle name="SAPBEXaggDataEmph 4 3 4 2" xfId="23097" xr:uid="{00000000-0005-0000-0000-0000AF100000}"/>
    <cellStyle name="SAPBEXaggDataEmph 4 3 5" xfId="16040" xr:uid="{00000000-0005-0000-0000-0000B0100000}"/>
    <cellStyle name="SAPBEXaggDataEmph 4 3 5 2" xfId="31179" xr:uid="{00000000-0005-0000-0000-0000B1100000}"/>
    <cellStyle name="SAPBEXaggDataEmph 4 3 6" xfId="18654" xr:uid="{00000000-0005-0000-0000-0000B2100000}"/>
    <cellStyle name="SAPBEXaggDataEmph 4 3 6 2" xfId="33602" xr:uid="{00000000-0005-0000-0000-0000B3100000}"/>
    <cellStyle name="SAPBEXaggDataEmph 4 3 7" xfId="20988" xr:uid="{00000000-0005-0000-0000-0000B4100000}"/>
    <cellStyle name="SAPBEXaggDataEmph 4 3 7 2" xfId="35914" xr:uid="{00000000-0005-0000-0000-0000B5100000}"/>
    <cellStyle name="SAPBEXaggDataEmph 4 3 8" xfId="6152" xr:uid="{00000000-0005-0000-0000-0000B6100000}"/>
    <cellStyle name="SAPBEXaggDataEmph 4 4" xfId="4830" xr:uid="{00000000-0005-0000-0000-0000B7100000}"/>
    <cellStyle name="SAPBEXaggDataEmph 4 4 2" xfId="9985" xr:uid="{00000000-0005-0000-0000-0000B8100000}"/>
    <cellStyle name="SAPBEXaggDataEmph 4 4 2 2" xfId="25976" xr:uid="{00000000-0005-0000-0000-0000B9100000}"/>
    <cellStyle name="SAPBEXaggDataEmph 4 4 3" xfId="12803" xr:uid="{00000000-0005-0000-0000-0000BA100000}"/>
    <cellStyle name="SAPBEXaggDataEmph 4 4 3 2" xfId="28647" xr:uid="{00000000-0005-0000-0000-0000BB100000}"/>
    <cellStyle name="SAPBEXaggDataEmph 4 4 4" xfId="13671" xr:uid="{00000000-0005-0000-0000-0000BC100000}"/>
    <cellStyle name="SAPBEXaggDataEmph 4 4 4 2" xfId="29292" xr:uid="{00000000-0005-0000-0000-0000BD100000}"/>
    <cellStyle name="SAPBEXaggDataEmph 4 4 5" xfId="18126" xr:uid="{00000000-0005-0000-0000-0000BE100000}"/>
    <cellStyle name="SAPBEXaggDataEmph 4 4 5 2" xfId="33242" xr:uid="{00000000-0005-0000-0000-0000BF100000}"/>
    <cellStyle name="SAPBEXaggDataEmph 4 4 6" xfId="20734" xr:uid="{00000000-0005-0000-0000-0000C0100000}"/>
    <cellStyle name="SAPBEXaggDataEmph 4 4 6 2" xfId="35671" xr:uid="{00000000-0005-0000-0000-0000C1100000}"/>
    <cellStyle name="SAPBEXaggDataEmph 4 4 7" xfId="21649" xr:uid="{00000000-0005-0000-0000-0000C2100000}"/>
    <cellStyle name="SAPBEXaggDataEmph 4 4 7 2" xfId="36571" xr:uid="{00000000-0005-0000-0000-0000C3100000}"/>
    <cellStyle name="SAPBEXaggDataEmph 4 5" xfId="5671" xr:uid="{00000000-0005-0000-0000-0000C4100000}"/>
    <cellStyle name="SAPBEXaggDataEmph 4 5 2" xfId="22765" xr:uid="{00000000-0005-0000-0000-0000C5100000}"/>
    <cellStyle name="SAPBEXaggDataEmph 4 6" xfId="7749" xr:uid="{00000000-0005-0000-0000-0000C6100000}"/>
    <cellStyle name="SAPBEXaggDataEmph 4 6 2" xfId="23812" xr:uid="{00000000-0005-0000-0000-0000C7100000}"/>
    <cellStyle name="SAPBEXaggDataEmph 4 7" xfId="13298" xr:uid="{00000000-0005-0000-0000-0000C8100000}"/>
    <cellStyle name="SAPBEXaggDataEmph 4 7 2" xfId="29035" xr:uid="{00000000-0005-0000-0000-0000C9100000}"/>
    <cellStyle name="SAPBEXaggDataEmph 4 8" xfId="13066" xr:uid="{00000000-0005-0000-0000-0000CA100000}"/>
    <cellStyle name="SAPBEXaggDataEmph 4 8 2" xfId="28850" xr:uid="{00000000-0005-0000-0000-0000CB100000}"/>
    <cellStyle name="SAPBEXaggDataEmph 4 9" xfId="15972" xr:uid="{00000000-0005-0000-0000-0000CC100000}"/>
    <cellStyle name="SAPBEXaggDataEmph 4 9 2" xfId="31133" xr:uid="{00000000-0005-0000-0000-0000CD100000}"/>
    <cellStyle name="SAPBEXaggDataEmph 5" xfId="2689" xr:uid="{00000000-0005-0000-0000-0000CE100000}"/>
    <cellStyle name="SAPBEXaggDataEmph 5 2" xfId="2690" xr:uid="{00000000-0005-0000-0000-0000CF100000}"/>
    <cellStyle name="SAPBEXaggDataEmph 5 2 2" xfId="4827" xr:uid="{00000000-0005-0000-0000-0000D0100000}"/>
    <cellStyle name="SAPBEXaggDataEmph 5 2 2 2" xfId="9982" xr:uid="{00000000-0005-0000-0000-0000D1100000}"/>
    <cellStyle name="SAPBEXaggDataEmph 5 2 2 2 2" xfId="25973" xr:uid="{00000000-0005-0000-0000-0000D2100000}"/>
    <cellStyle name="SAPBEXaggDataEmph 5 2 2 3" xfId="12800" xr:uid="{00000000-0005-0000-0000-0000D3100000}"/>
    <cellStyle name="SAPBEXaggDataEmph 5 2 2 3 2" xfId="28644" xr:uid="{00000000-0005-0000-0000-0000D4100000}"/>
    <cellStyle name="SAPBEXaggDataEmph 5 2 2 4" xfId="15198" xr:uid="{00000000-0005-0000-0000-0000D5100000}"/>
    <cellStyle name="SAPBEXaggDataEmph 5 2 2 4 2" xfId="30611" xr:uid="{00000000-0005-0000-0000-0000D6100000}"/>
    <cellStyle name="SAPBEXaggDataEmph 5 2 2 5" xfId="18123" xr:uid="{00000000-0005-0000-0000-0000D7100000}"/>
    <cellStyle name="SAPBEXaggDataEmph 5 2 2 5 2" xfId="33239" xr:uid="{00000000-0005-0000-0000-0000D8100000}"/>
    <cellStyle name="SAPBEXaggDataEmph 5 2 2 6" xfId="20731" xr:uid="{00000000-0005-0000-0000-0000D9100000}"/>
    <cellStyle name="SAPBEXaggDataEmph 5 2 2 6 2" xfId="35668" xr:uid="{00000000-0005-0000-0000-0000DA100000}"/>
    <cellStyle name="SAPBEXaggDataEmph 5 2 2 7" xfId="20938" xr:uid="{00000000-0005-0000-0000-0000DB100000}"/>
    <cellStyle name="SAPBEXaggDataEmph 5 2 2 7 2" xfId="35864" xr:uid="{00000000-0005-0000-0000-0000DC100000}"/>
    <cellStyle name="SAPBEXaggDataEmph 5 2 3" xfId="7865" xr:uid="{00000000-0005-0000-0000-0000DD100000}"/>
    <cellStyle name="SAPBEXaggDataEmph 5 2 3 2" xfId="23896" xr:uid="{00000000-0005-0000-0000-0000DE100000}"/>
    <cellStyle name="SAPBEXaggDataEmph 5 2 4" xfId="10691" xr:uid="{00000000-0005-0000-0000-0000DF100000}"/>
    <cellStyle name="SAPBEXaggDataEmph 5 2 4 2" xfId="26560" xr:uid="{00000000-0005-0000-0000-0000E0100000}"/>
    <cellStyle name="SAPBEXaggDataEmph 5 2 5" xfId="14261" xr:uid="{00000000-0005-0000-0000-0000E1100000}"/>
    <cellStyle name="SAPBEXaggDataEmph 5 2 5 2" xfId="29784" xr:uid="{00000000-0005-0000-0000-0000E2100000}"/>
    <cellStyle name="SAPBEXaggDataEmph 5 2 6" xfId="16043" xr:uid="{00000000-0005-0000-0000-0000E3100000}"/>
    <cellStyle name="SAPBEXaggDataEmph 5 2 6 2" xfId="31182" xr:uid="{00000000-0005-0000-0000-0000E4100000}"/>
    <cellStyle name="SAPBEXaggDataEmph 5 2 7" xfId="18657" xr:uid="{00000000-0005-0000-0000-0000E5100000}"/>
    <cellStyle name="SAPBEXaggDataEmph 5 2 7 2" xfId="33605" xr:uid="{00000000-0005-0000-0000-0000E6100000}"/>
    <cellStyle name="SAPBEXaggDataEmph 5 3" xfId="4828" xr:uid="{00000000-0005-0000-0000-0000E7100000}"/>
    <cellStyle name="SAPBEXaggDataEmph 5 3 2" xfId="9983" xr:uid="{00000000-0005-0000-0000-0000E8100000}"/>
    <cellStyle name="SAPBEXaggDataEmph 5 3 2 2" xfId="25974" xr:uid="{00000000-0005-0000-0000-0000E9100000}"/>
    <cellStyle name="SAPBEXaggDataEmph 5 3 3" xfId="12801" xr:uid="{00000000-0005-0000-0000-0000EA100000}"/>
    <cellStyle name="SAPBEXaggDataEmph 5 3 3 2" xfId="28645" xr:uid="{00000000-0005-0000-0000-0000EB100000}"/>
    <cellStyle name="SAPBEXaggDataEmph 5 3 4" xfId="10477" xr:uid="{00000000-0005-0000-0000-0000EC100000}"/>
    <cellStyle name="SAPBEXaggDataEmph 5 3 4 2" xfId="26399" xr:uid="{00000000-0005-0000-0000-0000ED100000}"/>
    <cellStyle name="SAPBEXaggDataEmph 5 3 5" xfId="18124" xr:uid="{00000000-0005-0000-0000-0000EE100000}"/>
    <cellStyle name="SAPBEXaggDataEmph 5 3 5 2" xfId="33240" xr:uid="{00000000-0005-0000-0000-0000EF100000}"/>
    <cellStyle name="SAPBEXaggDataEmph 5 3 6" xfId="20732" xr:uid="{00000000-0005-0000-0000-0000F0100000}"/>
    <cellStyle name="SAPBEXaggDataEmph 5 3 6 2" xfId="35669" xr:uid="{00000000-0005-0000-0000-0000F1100000}"/>
    <cellStyle name="SAPBEXaggDataEmph 5 3 7" xfId="18460" xr:uid="{00000000-0005-0000-0000-0000F2100000}"/>
    <cellStyle name="SAPBEXaggDataEmph 5 3 7 2" xfId="33496" xr:uid="{00000000-0005-0000-0000-0000F3100000}"/>
    <cellStyle name="SAPBEXaggDataEmph 5 4" xfId="7864" xr:uid="{00000000-0005-0000-0000-0000F4100000}"/>
    <cellStyle name="SAPBEXaggDataEmph 5 4 2" xfId="23895" xr:uid="{00000000-0005-0000-0000-0000F5100000}"/>
    <cellStyle name="SAPBEXaggDataEmph 5 5" xfId="10690" xr:uid="{00000000-0005-0000-0000-0000F6100000}"/>
    <cellStyle name="SAPBEXaggDataEmph 5 5 2" xfId="26559" xr:uid="{00000000-0005-0000-0000-0000F7100000}"/>
    <cellStyle name="SAPBEXaggDataEmph 5 6" xfId="10542" xr:uid="{00000000-0005-0000-0000-0000F8100000}"/>
    <cellStyle name="SAPBEXaggDataEmph 5 6 2" xfId="26464" xr:uid="{00000000-0005-0000-0000-0000F9100000}"/>
    <cellStyle name="SAPBEXaggDataEmph 5 7" xfId="16042" xr:uid="{00000000-0005-0000-0000-0000FA100000}"/>
    <cellStyle name="SAPBEXaggDataEmph 5 7 2" xfId="31181" xr:uid="{00000000-0005-0000-0000-0000FB100000}"/>
    <cellStyle name="SAPBEXaggDataEmph 5 8" xfId="18656" xr:uid="{00000000-0005-0000-0000-0000FC100000}"/>
    <cellStyle name="SAPBEXaggDataEmph 5 8 2" xfId="33604" xr:uid="{00000000-0005-0000-0000-0000FD100000}"/>
    <cellStyle name="SAPBEXaggDataEmph 6" xfId="2691" xr:uid="{00000000-0005-0000-0000-0000FE100000}"/>
    <cellStyle name="SAPBEXaggDataEmph 6 2" xfId="2692" xr:uid="{00000000-0005-0000-0000-0000FF100000}"/>
    <cellStyle name="SAPBEXaggDataEmph 6 2 2" xfId="4825" xr:uid="{00000000-0005-0000-0000-000000110000}"/>
    <cellStyle name="SAPBEXaggDataEmph 6 2 2 2" xfId="9980" xr:uid="{00000000-0005-0000-0000-000001110000}"/>
    <cellStyle name="SAPBEXaggDataEmph 6 2 2 2 2" xfId="25971" xr:uid="{00000000-0005-0000-0000-000002110000}"/>
    <cellStyle name="SAPBEXaggDataEmph 6 2 2 3" xfId="12798" xr:uid="{00000000-0005-0000-0000-000003110000}"/>
    <cellStyle name="SAPBEXaggDataEmph 6 2 2 3 2" xfId="28642" xr:uid="{00000000-0005-0000-0000-000004110000}"/>
    <cellStyle name="SAPBEXaggDataEmph 6 2 2 4" xfId="15197" xr:uid="{00000000-0005-0000-0000-000005110000}"/>
    <cellStyle name="SAPBEXaggDataEmph 6 2 2 4 2" xfId="30610" xr:uid="{00000000-0005-0000-0000-000006110000}"/>
    <cellStyle name="SAPBEXaggDataEmph 6 2 2 5" xfId="18121" xr:uid="{00000000-0005-0000-0000-000007110000}"/>
    <cellStyle name="SAPBEXaggDataEmph 6 2 2 5 2" xfId="33237" xr:uid="{00000000-0005-0000-0000-000008110000}"/>
    <cellStyle name="SAPBEXaggDataEmph 6 2 2 6" xfId="20729" xr:uid="{00000000-0005-0000-0000-000009110000}"/>
    <cellStyle name="SAPBEXaggDataEmph 6 2 2 6 2" xfId="35666" xr:uid="{00000000-0005-0000-0000-00000A110000}"/>
    <cellStyle name="SAPBEXaggDataEmph 6 2 2 7" xfId="20936" xr:uid="{00000000-0005-0000-0000-00000B110000}"/>
    <cellStyle name="SAPBEXaggDataEmph 6 2 2 7 2" xfId="35862" xr:uid="{00000000-0005-0000-0000-00000C110000}"/>
    <cellStyle name="SAPBEXaggDataEmph 6 2 3" xfId="7867" xr:uid="{00000000-0005-0000-0000-00000D110000}"/>
    <cellStyle name="SAPBEXaggDataEmph 6 2 3 2" xfId="23898" xr:uid="{00000000-0005-0000-0000-00000E110000}"/>
    <cellStyle name="SAPBEXaggDataEmph 6 2 4" xfId="10693" xr:uid="{00000000-0005-0000-0000-00000F110000}"/>
    <cellStyle name="SAPBEXaggDataEmph 6 2 4 2" xfId="26562" xr:uid="{00000000-0005-0000-0000-000010110000}"/>
    <cellStyle name="SAPBEXaggDataEmph 6 2 5" xfId="10369" xr:uid="{00000000-0005-0000-0000-000011110000}"/>
    <cellStyle name="SAPBEXaggDataEmph 6 2 5 2" xfId="26307" xr:uid="{00000000-0005-0000-0000-000012110000}"/>
    <cellStyle name="SAPBEXaggDataEmph 6 2 6" xfId="16045" xr:uid="{00000000-0005-0000-0000-000013110000}"/>
    <cellStyle name="SAPBEXaggDataEmph 6 2 6 2" xfId="31184" xr:uid="{00000000-0005-0000-0000-000014110000}"/>
    <cellStyle name="SAPBEXaggDataEmph 6 2 7" xfId="18659" xr:uid="{00000000-0005-0000-0000-000015110000}"/>
    <cellStyle name="SAPBEXaggDataEmph 6 2 7 2" xfId="33607" xr:uid="{00000000-0005-0000-0000-000016110000}"/>
    <cellStyle name="SAPBEXaggDataEmph 6 3" xfId="4826" xr:uid="{00000000-0005-0000-0000-000017110000}"/>
    <cellStyle name="SAPBEXaggDataEmph 6 3 2" xfId="9981" xr:uid="{00000000-0005-0000-0000-000018110000}"/>
    <cellStyle name="SAPBEXaggDataEmph 6 3 2 2" xfId="25972" xr:uid="{00000000-0005-0000-0000-000019110000}"/>
    <cellStyle name="SAPBEXaggDataEmph 6 3 3" xfId="12799" xr:uid="{00000000-0005-0000-0000-00001A110000}"/>
    <cellStyle name="SAPBEXaggDataEmph 6 3 3 2" xfId="28643" xr:uid="{00000000-0005-0000-0000-00001B110000}"/>
    <cellStyle name="SAPBEXaggDataEmph 6 3 4" xfId="13668" xr:uid="{00000000-0005-0000-0000-00001C110000}"/>
    <cellStyle name="SAPBEXaggDataEmph 6 3 4 2" xfId="29289" xr:uid="{00000000-0005-0000-0000-00001D110000}"/>
    <cellStyle name="SAPBEXaggDataEmph 6 3 5" xfId="18122" xr:uid="{00000000-0005-0000-0000-00001E110000}"/>
    <cellStyle name="SAPBEXaggDataEmph 6 3 5 2" xfId="33238" xr:uid="{00000000-0005-0000-0000-00001F110000}"/>
    <cellStyle name="SAPBEXaggDataEmph 6 3 6" xfId="20730" xr:uid="{00000000-0005-0000-0000-000020110000}"/>
    <cellStyle name="SAPBEXaggDataEmph 6 3 6 2" xfId="35667" xr:uid="{00000000-0005-0000-0000-000021110000}"/>
    <cellStyle name="SAPBEXaggDataEmph 6 3 7" xfId="20937" xr:uid="{00000000-0005-0000-0000-000022110000}"/>
    <cellStyle name="SAPBEXaggDataEmph 6 3 7 2" xfId="35863" xr:uid="{00000000-0005-0000-0000-000023110000}"/>
    <cellStyle name="SAPBEXaggDataEmph 6 4" xfId="7866" xr:uid="{00000000-0005-0000-0000-000024110000}"/>
    <cellStyle name="SAPBEXaggDataEmph 6 4 2" xfId="23897" xr:uid="{00000000-0005-0000-0000-000025110000}"/>
    <cellStyle name="SAPBEXaggDataEmph 6 5" xfId="10692" xr:uid="{00000000-0005-0000-0000-000026110000}"/>
    <cellStyle name="SAPBEXaggDataEmph 6 5 2" xfId="26561" xr:uid="{00000000-0005-0000-0000-000027110000}"/>
    <cellStyle name="SAPBEXaggDataEmph 6 6" xfId="10293" xr:uid="{00000000-0005-0000-0000-000028110000}"/>
    <cellStyle name="SAPBEXaggDataEmph 6 6 2" xfId="26236" xr:uid="{00000000-0005-0000-0000-000029110000}"/>
    <cellStyle name="SAPBEXaggDataEmph 6 7" xfId="16044" xr:uid="{00000000-0005-0000-0000-00002A110000}"/>
    <cellStyle name="SAPBEXaggDataEmph 6 7 2" xfId="31183" xr:uid="{00000000-0005-0000-0000-00002B110000}"/>
    <cellStyle name="SAPBEXaggDataEmph 6 8" xfId="18658" xr:uid="{00000000-0005-0000-0000-00002C110000}"/>
    <cellStyle name="SAPBEXaggDataEmph 6 8 2" xfId="33606" xr:uid="{00000000-0005-0000-0000-00002D110000}"/>
    <cellStyle name="SAPBEXaggDataEmph 7" xfId="2693" xr:uid="{00000000-0005-0000-0000-00002E110000}"/>
    <cellStyle name="SAPBEXaggDataEmph 7 2" xfId="2694" xr:uid="{00000000-0005-0000-0000-00002F110000}"/>
    <cellStyle name="SAPBEXaggDataEmph 7 2 2" xfId="4823" xr:uid="{00000000-0005-0000-0000-000030110000}"/>
    <cellStyle name="SAPBEXaggDataEmph 7 2 2 2" xfId="9978" xr:uid="{00000000-0005-0000-0000-000031110000}"/>
    <cellStyle name="SAPBEXaggDataEmph 7 2 2 2 2" xfId="25969" xr:uid="{00000000-0005-0000-0000-000032110000}"/>
    <cellStyle name="SAPBEXaggDataEmph 7 2 2 3" xfId="12796" xr:uid="{00000000-0005-0000-0000-000033110000}"/>
    <cellStyle name="SAPBEXaggDataEmph 7 2 2 3 2" xfId="28640" xr:uid="{00000000-0005-0000-0000-000034110000}"/>
    <cellStyle name="SAPBEXaggDataEmph 7 2 2 4" xfId="6946" xr:uid="{00000000-0005-0000-0000-000035110000}"/>
    <cellStyle name="SAPBEXaggDataEmph 7 2 2 4 2" xfId="23350" xr:uid="{00000000-0005-0000-0000-000036110000}"/>
    <cellStyle name="SAPBEXaggDataEmph 7 2 2 5" xfId="18119" xr:uid="{00000000-0005-0000-0000-000037110000}"/>
    <cellStyle name="SAPBEXaggDataEmph 7 2 2 5 2" xfId="33235" xr:uid="{00000000-0005-0000-0000-000038110000}"/>
    <cellStyle name="SAPBEXaggDataEmph 7 2 2 6" xfId="20727" xr:uid="{00000000-0005-0000-0000-000039110000}"/>
    <cellStyle name="SAPBEXaggDataEmph 7 2 2 6 2" xfId="35664" xr:uid="{00000000-0005-0000-0000-00003A110000}"/>
    <cellStyle name="SAPBEXaggDataEmph 7 2 2 7" xfId="20934" xr:uid="{00000000-0005-0000-0000-00003B110000}"/>
    <cellStyle name="SAPBEXaggDataEmph 7 2 2 7 2" xfId="35860" xr:uid="{00000000-0005-0000-0000-00003C110000}"/>
    <cellStyle name="SAPBEXaggDataEmph 7 2 3" xfId="7869" xr:uid="{00000000-0005-0000-0000-00003D110000}"/>
    <cellStyle name="SAPBEXaggDataEmph 7 2 3 2" xfId="23900" xr:uid="{00000000-0005-0000-0000-00003E110000}"/>
    <cellStyle name="SAPBEXaggDataEmph 7 2 4" xfId="10695" xr:uid="{00000000-0005-0000-0000-00003F110000}"/>
    <cellStyle name="SAPBEXaggDataEmph 7 2 4 2" xfId="26564" xr:uid="{00000000-0005-0000-0000-000040110000}"/>
    <cellStyle name="SAPBEXaggDataEmph 7 2 5" xfId="13518" xr:uid="{00000000-0005-0000-0000-000041110000}"/>
    <cellStyle name="SAPBEXaggDataEmph 7 2 5 2" xfId="29143" xr:uid="{00000000-0005-0000-0000-000042110000}"/>
    <cellStyle name="SAPBEXaggDataEmph 7 2 6" xfId="16047" xr:uid="{00000000-0005-0000-0000-000043110000}"/>
    <cellStyle name="SAPBEXaggDataEmph 7 2 6 2" xfId="31186" xr:uid="{00000000-0005-0000-0000-000044110000}"/>
    <cellStyle name="SAPBEXaggDataEmph 7 2 7" xfId="18661" xr:uid="{00000000-0005-0000-0000-000045110000}"/>
    <cellStyle name="SAPBEXaggDataEmph 7 2 7 2" xfId="33609" xr:uid="{00000000-0005-0000-0000-000046110000}"/>
    <cellStyle name="SAPBEXaggDataEmph 7 3" xfId="4824" xr:uid="{00000000-0005-0000-0000-000047110000}"/>
    <cellStyle name="SAPBEXaggDataEmph 7 3 2" xfId="9979" xr:uid="{00000000-0005-0000-0000-000048110000}"/>
    <cellStyle name="SAPBEXaggDataEmph 7 3 2 2" xfId="25970" xr:uid="{00000000-0005-0000-0000-000049110000}"/>
    <cellStyle name="SAPBEXaggDataEmph 7 3 3" xfId="12797" xr:uid="{00000000-0005-0000-0000-00004A110000}"/>
    <cellStyle name="SAPBEXaggDataEmph 7 3 3 2" xfId="28641" xr:uid="{00000000-0005-0000-0000-00004B110000}"/>
    <cellStyle name="SAPBEXaggDataEmph 7 3 4" xfId="13669" xr:uid="{00000000-0005-0000-0000-00004C110000}"/>
    <cellStyle name="SAPBEXaggDataEmph 7 3 4 2" xfId="29290" xr:uid="{00000000-0005-0000-0000-00004D110000}"/>
    <cellStyle name="SAPBEXaggDataEmph 7 3 5" xfId="18120" xr:uid="{00000000-0005-0000-0000-00004E110000}"/>
    <cellStyle name="SAPBEXaggDataEmph 7 3 5 2" xfId="33236" xr:uid="{00000000-0005-0000-0000-00004F110000}"/>
    <cellStyle name="SAPBEXaggDataEmph 7 3 6" xfId="20728" xr:uid="{00000000-0005-0000-0000-000050110000}"/>
    <cellStyle name="SAPBEXaggDataEmph 7 3 6 2" xfId="35665" xr:uid="{00000000-0005-0000-0000-000051110000}"/>
    <cellStyle name="SAPBEXaggDataEmph 7 3 7" xfId="20935" xr:uid="{00000000-0005-0000-0000-000052110000}"/>
    <cellStyle name="SAPBEXaggDataEmph 7 3 7 2" xfId="35861" xr:uid="{00000000-0005-0000-0000-000053110000}"/>
    <cellStyle name="SAPBEXaggDataEmph 7 4" xfId="7868" xr:uid="{00000000-0005-0000-0000-000054110000}"/>
    <cellStyle name="SAPBEXaggDataEmph 7 4 2" xfId="23899" xr:uid="{00000000-0005-0000-0000-000055110000}"/>
    <cellStyle name="SAPBEXaggDataEmph 7 5" xfId="10694" xr:uid="{00000000-0005-0000-0000-000056110000}"/>
    <cellStyle name="SAPBEXaggDataEmph 7 5 2" xfId="26563" xr:uid="{00000000-0005-0000-0000-000057110000}"/>
    <cellStyle name="SAPBEXaggDataEmph 7 6" xfId="7289" xr:uid="{00000000-0005-0000-0000-000058110000}"/>
    <cellStyle name="SAPBEXaggDataEmph 7 6 2" xfId="23520" xr:uid="{00000000-0005-0000-0000-000059110000}"/>
    <cellStyle name="SAPBEXaggDataEmph 7 7" xfId="16046" xr:uid="{00000000-0005-0000-0000-00005A110000}"/>
    <cellStyle name="SAPBEXaggDataEmph 7 7 2" xfId="31185" xr:uid="{00000000-0005-0000-0000-00005B110000}"/>
    <cellStyle name="SAPBEXaggDataEmph 7 8" xfId="18660" xr:uid="{00000000-0005-0000-0000-00005C110000}"/>
    <cellStyle name="SAPBEXaggDataEmph 7 8 2" xfId="33608" xr:uid="{00000000-0005-0000-0000-00005D110000}"/>
    <cellStyle name="SAPBEXaggDataEmph 8" xfId="2695" xr:uid="{00000000-0005-0000-0000-00005E110000}"/>
    <cellStyle name="SAPBEXaggDataEmph 8 2" xfId="4822" xr:uid="{00000000-0005-0000-0000-00005F110000}"/>
    <cellStyle name="SAPBEXaggDataEmph 8 2 2" xfId="9977" xr:uid="{00000000-0005-0000-0000-000060110000}"/>
    <cellStyle name="SAPBEXaggDataEmph 8 2 2 2" xfId="25968" xr:uid="{00000000-0005-0000-0000-000061110000}"/>
    <cellStyle name="SAPBEXaggDataEmph 8 2 3" xfId="12795" xr:uid="{00000000-0005-0000-0000-000062110000}"/>
    <cellStyle name="SAPBEXaggDataEmph 8 2 3 2" xfId="28639" xr:uid="{00000000-0005-0000-0000-000063110000}"/>
    <cellStyle name="SAPBEXaggDataEmph 8 2 4" xfId="10479" xr:uid="{00000000-0005-0000-0000-000064110000}"/>
    <cellStyle name="SAPBEXaggDataEmph 8 2 4 2" xfId="26401" xr:uid="{00000000-0005-0000-0000-000065110000}"/>
    <cellStyle name="SAPBEXaggDataEmph 8 2 5" xfId="18118" xr:uid="{00000000-0005-0000-0000-000066110000}"/>
    <cellStyle name="SAPBEXaggDataEmph 8 2 5 2" xfId="33234" xr:uid="{00000000-0005-0000-0000-000067110000}"/>
    <cellStyle name="SAPBEXaggDataEmph 8 2 6" xfId="20726" xr:uid="{00000000-0005-0000-0000-000068110000}"/>
    <cellStyle name="SAPBEXaggDataEmph 8 2 6 2" xfId="35663" xr:uid="{00000000-0005-0000-0000-000069110000}"/>
    <cellStyle name="SAPBEXaggDataEmph 8 2 7" xfId="20933" xr:uid="{00000000-0005-0000-0000-00006A110000}"/>
    <cellStyle name="SAPBEXaggDataEmph 8 2 7 2" xfId="35859" xr:uid="{00000000-0005-0000-0000-00006B110000}"/>
    <cellStyle name="SAPBEXaggDataEmph 8 3" xfId="7870" xr:uid="{00000000-0005-0000-0000-00006C110000}"/>
    <cellStyle name="SAPBEXaggDataEmph 8 3 2" xfId="23901" xr:uid="{00000000-0005-0000-0000-00006D110000}"/>
    <cellStyle name="SAPBEXaggDataEmph 8 4" xfId="10696" xr:uid="{00000000-0005-0000-0000-00006E110000}"/>
    <cellStyle name="SAPBEXaggDataEmph 8 4 2" xfId="26565" xr:uid="{00000000-0005-0000-0000-00006F110000}"/>
    <cellStyle name="SAPBEXaggDataEmph 8 5" xfId="14656" xr:uid="{00000000-0005-0000-0000-000070110000}"/>
    <cellStyle name="SAPBEXaggDataEmph 8 5 2" xfId="30156" xr:uid="{00000000-0005-0000-0000-000071110000}"/>
    <cellStyle name="SAPBEXaggDataEmph 8 6" xfId="16048" xr:uid="{00000000-0005-0000-0000-000072110000}"/>
    <cellStyle name="SAPBEXaggDataEmph 8 6 2" xfId="31187" xr:uid="{00000000-0005-0000-0000-000073110000}"/>
    <cellStyle name="SAPBEXaggDataEmph 8 7" xfId="18662" xr:uid="{00000000-0005-0000-0000-000074110000}"/>
    <cellStyle name="SAPBEXaggDataEmph 8 7 2" xfId="33610" xr:uid="{00000000-0005-0000-0000-000075110000}"/>
    <cellStyle name="SAPBEXaggDataEmph 9" xfId="2696" xr:uid="{00000000-0005-0000-0000-000076110000}"/>
    <cellStyle name="SAPBEXaggDataEmph 9 2" xfId="4821" xr:uid="{00000000-0005-0000-0000-000077110000}"/>
    <cellStyle name="SAPBEXaggDataEmph 9 2 2" xfId="9976" xr:uid="{00000000-0005-0000-0000-000078110000}"/>
    <cellStyle name="SAPBEXaggDataEmph 9 2 2 2" xfId="25967" xr:uid="{00000000-0005-0000-0000-000079110000}"/>
    <cellStyle name="SAPBEXaggDataEmph 9 2 3" xfId="12794" xr:uid="{00000000-0005-0000-0000-00007A110000}"/>
    <cellStyle name="SAPBEXaggDataEmph 9 2 3 2" xfId="28638" xr:uid="{00000000-0005-0000-0000-00007B110000}"/>
    <cellStyle name="SAPBEXaggDataEmph 9 2 4" xfId="15200" xr:uid="{00000000-0005-0000-0000-00007C110000}"/>
    <cellStyle name="SAPBEXaggDataEmph 9 2 4 2" xfId="30613" xr:uid="{00000000-0005-0000-0000-00007D110000}"/>
    <cellStyle name="SAPBEXaggDataEmph 9 2 5" xfId="18117" xr:uid="{00000000-0005-0000-0000-00007E110000}"/>
    <cellStyle name="SAPBEXaggDataEmph 9 2 5 2" xfId="33233" xr:uid="{00000000-0005-0000-0000-00007F110000}"/>
    <cellStyle name="SAPBEXaggDataEmph 9 2 6" xfId="20725" xr:uid="{00000000-0005-0000-0000-000080110000}"/>
    <cellStyle name="SAPBEXaggDataEmph 9 2 6 2" xfId="35662" xr:uid="{00000000-0005-0000-0000-000081110000}"/>
    <cellStyle name="SAPBEXaggDataEmph 9 2 7" xfId="20932" xr:uid="{00000000-0005-0000-0000-000082110000}"/>
    <cellStyle name="SAPBEXaggDataEmph 9 2 7 2" xfId="35858" xr:uid="{00000000-0005-0000-0000-000083110000}"/>
    <cellStyle name="SAPBEXaggDataEmph 9 3" xfId="7871" xr:uid="{00000000-0005-0000-0000-000084110000}"/>
    <cellStyle name="SAPBEXaggDataEmph 9 3 2" xfId="23902" xr:uid="{00000000-0005-0000-0000-000085110000}"/>
    <cellStyle name="SAPBEXaggDataEmph 9 4" xfId="10697" xr:uid="{00000000-0005-0000-0000-000086110000}"/>
    <cellStyle name="SAPBEXaggDataEmph 9 4 2" xfId="26566" xr:uid="{00000000-0005-0000-0000-000087110000}"/>
    <cellStyle name="SAPBEXaggDataEmph 9 5" xfId="5937" xr:uid="{00000000-0005-0000-0000-000088110000}"/>
    <cellStyle name="SAPBEXaggDataEmph 9 5 2" xfId="22913" xr:uid="{00000000-0005-0000-0000-000089110000}"/>
    <cellStyle name="SAPBEXaggDataEmph 9 6" xfId="16049" xr:uid="{00000000-0005-0000-0000-00008A110000}"/>
    <cellStyle name="SAPBEXaggDataEmph 9 6 2" xfId="31188" xr:uid="{00000000-0005-0000-0000-00008B110000}"/>
    <cellStyle name="SAPBEXaggDataEmph 9 7" xfId="18663" xr:uid="{00000000-0005-0000-0000-00008C110000}"/>
    <cellStyle name="SAPBEXaggDataEmph 9 7 2" xfId="33611" xr:uid="{00000000-0005-0000-0000-00008D110000}"/>
    <cellStyle name="SAPBEXaggDataEmph_CC - Div XRef" xfId="1780" xr:uid="{00000000-0005-0000-0000-00008E110000}"/>
    <cellStyle name="SAPBEXaggItem" xfId="68" xr:uid="{00000000-0005-0000-0000-00008F110000}"/>
    <cellStyle name="SAPBEXaggItem 10" xfId="566" xr:uid="{00000000-0005-0000-0000-000090110000}"/>
    <cellStyle name="SAPBEXaggItem 10 10" xfId="4981" xr:uid="{00000000-0005-0000-0000-000091110000}"/>
    <cellStyle name="SAPBEXaggItem 10 2" xfId="2697" xr:uid="{00000000-0005-0000-0000-000092110000}"/>
    <cellStyle name="SAPBEXaggItem 10 2 2" xfId="7872" xr:uid="{00000000-0005-0000-0000-000093110000}"/>
    <cellStyle name="SAPBEXaggItem 10 2 2 2" xfId="23903" xr:uid="{00000000-0005-0000-0000-000094110000}"/>
    <cellStyle name="SAPBEXaggItem 10 2 3" xfId="10698" xr:uid="{00000000-0005-0000-0000-000095110000}"/>
    <cellStyle name="SAPBEXaggItem 10 2 3 2" xfId="26567" xr:uid="{00000000-0005-0000-0000-000096110000}"/>
    <cellStyle name="SAPBEXaggItem 10 2 4" xfId="10022" xr:uid="{00000000-0005-0000-0000-000097110000}"/>
    <cellStyle name="SAPBEXaggItem 10 2 4 2" xfId="26012" xr:uid="{00000000-0005-0000-0000-000098110000}"/>
    <cellStyle name="SAPBEXaggItem 10 2 5" xfId="16050" xr:uid="{00000000-0005-0000-0000-000099110000}"/>
    <cellStyle name="SAPBEXaggItem 10 2 5 2" xfId="31189" xr:uid="{00000000-0005-0000-0000-00009A110000}"/>
    <cellStyle name="SAPBEXaggItem 10 2 6" xfId="18664" xr:uid="{00000000-0005-0000-0000-00009B110000}"/>
    <cellStyle name="SAPBEXaggItem 10 2 6 2" xfId="33612" xr:uid="{00000000-0005-0000-0000-00009C110000}"/>
    <cellStyle name="SAPBEXaggItem 10 2 7" xfId="20989" xr:uid="{00000000-0005-0000-0000-00009D110000}"/>
    <cellStyle name="SAPBEXaggItem 10 2 7 2" xfId="35915" xr:uid="{00000000-0005-0000-0000-00009E110000}"/>
    <cellStyle name="SAPBEXaggItem 10 2 8" xfId="6153" xr:uid="{00000000-0005-0000-0000-00009F110000}"/>
    <cellStyle name="SAPBEXaggItem 10 3" xfId="4820" xr:uid="{00000000-0005-0000-0000-0000A0110000}"/>
    <cellStyle name="SAPBEXaggItem 10 3 2" xfId="9975" xr:uid="{00000000-0005-0000-0000-0000A1110000}"/>
    <cellStyle name="SAPBEXaggItem 10 3 2 2" xfId="25966" xr:uid="{00000000-0005-0000-0000-0000A2110000}"/>
    <cellStyle name="SAPBEXaggItem 10 3 3" xfId="12793" xr:uid="{00000000-0005-0000-0000-0000A3110000}"/>
    <cellStyle name="SAPBEXaggItem 10 3 3 2" xfId="28637" xr:uid="{00000000-0005-0000-0000-0000A4110000}"/>
    <cellStyle name="SAPBEXaggItem 10 3 4" xfId="13666" xr:uid="{00000000-0005-0000-0000-0000A5110000}"/>
    <cellStyle name="SAPBEXaggItem 10 3 4 2" xfId="29287" xr:uid="{00000000-0005-0000-0000-0000A6110000}"/>
    <cellStyle name="SAPBEXaggItem 10 3 5" xfId="18116" xr:uid="{00000000-0005-0000-0000-0000A7110000}"/>
    <cellStyle name="SAPBEXaggItem 10 3 5 2" xfId="33232" xr:uid="{00000000-0005-0000-0000-0000A8110000}"/>
    <cellStyle name="SAPBEXaggItem 10 3 6" xfId="20724" xr:uid="{00000000-0005-0000-0000-0000A9110000}"/>
    <cellStyle name="SAPBEXaggItem 10 3 6 2" xfId="35661" xr:uid="{00000000-0005-0000-0000-0000AA110000}"/>
    <cellStyle name="SAPBEXaggItem 10 3 7" xfId="20931" xr:uid="{00000000-0005-0000-0000-0000AB110000}"/>
    <cellStyle name="SAPBEXaggItem 10 3 7 2" xfId="35857" xr:uid="{00000000-0005-0000-0000-0000AC110000}"/>
    <cellStyle name="SAPBEXaggItem 10 4" xfId="6119" xr:uid="{00000000-0005-0000-0000-0000AD110000}"/>
    <cellStyle name="SAPBEXaggItem 10 4 2" xfId="23068" xr:uid="{00000000-0005-0000-0000-0000AE110000}"/>
    <cellStyle name="SAPBEXaggItem 10 5" xfId="5727" xr:uid="{00000000-0005-0000-0000-0000AF110000}"/>
    <cellStyle name="SAPBEXaggItem 10 5 2" xfId="22783" xr:uid="{00000000-0005-0000-0000-0000B0110000}"/>
    <cellStyle name="SAPBEXaggItem 10 6" xfId="13252" xr:uid="{00000000-0005-0000-0000-0000B1110000}"/>
    <cellStyle name="SAPBEXaggItem 10 6 2" xfId="29005" xr:uid="{00000000-0005-0000-0000-0000B2110000}"/>
    <cellStyle name="SAPBEXaggItem 10 7" xfId="14663" xr:uid="{00000000-0005-0000-0000-0000B3110000}"/>
    <cellStyle name="SAPBEXaggItem 10 7 2" xfId="30161" xr:uid="{00000000-0005-0000-0000-0000B4110000}"/>
    <cellStyle name="SAPBEXaggItem 10 8" xfId="15971" xr:uid="{00000000-0005-0000-0000-0000B5110000}"/>
    <cellStyle name="SAPBEXaggItem 10 8 2" xfId="31132" xr:uid="{00000000-0005-0000-0000-0000B6110000}"/>
    <cellStyle name="SAPBEXaggItem 10 9" xfId="18592" xr:uid="{00000000-0005-0000-0000-0000B7110000}"/>
    <cellStyle name="SAPBEXaggItem 10 9 2" xfId="33549" xr:uid="{00000000-0005-0000-0000-0000B8110000}"/>
    <cellStyle name="SAPBEXaggItem 11" xfId="567" xr:uid="{00000000-0005-0000-0000-0000B9110000}"/>
    <cellStyle name="SAPBEXaggItem 11 10" xfId="22293" xr:uid="{00000000-0005-0000-0000-0000BA110000}"/>
    <cellStyle name="SAPBEXaggItem 11 2" xfId="2698" xr:uid="{00000000-0005-0000-0000-0000BB110000}"/>
    <cellStyle name="SAPBEXaggItem 11 2 2" xfId="7873" xr:uid="{00000000-0005-0000-0000-0000BC110000}"/>
    <cellStyle name="SAPBEXaggItem 11 2 2 2" xfId="23904" xr:uid="{00000000-0005-0000-0000-0000BD110000}"/>
    <cellStyle name="SAPBEXaggItem 11 2 3" xfId="10699" xr:uid="{00000000-0005-0000-0000-0000BE110000}"/>
    <cellStyle name="SAPBEXaggItem 11 2 3 2" xfId="26568" xr:uid="{00000000-0005-0000-0000-0000BF110000}"/>
    <cellStyle name="SAPBEXaggItem 11 2 4" xfId="14262" xr:uid="{00000000-0005-0000-0000-0000C0110000}"/>
    <cellStyle name="SAPBEXaggItem 11 2 4 2" xfId="29785" xr:uid="{00000000-0005-0000-0000-0000C1110000}"/>
    <cellStyle name="SAPBEXaggItem 11 2 5" xfId="16051" xr:uid="{00000000-0005-0000-0000-0000C2110000}"/>
    <cellStyle name="SAPBEXaggItem 11 2 5 2" xfId="31190" xr:uid="{00000000-0005-0000-0000-0000C3110000}"/>
    <cellStyle name="SAPBEXaggItem 11 2 6" xfId="18665" xr:uid="{00000000-0005-0000-0000-0000C4110000}"/>
    <cellStyle name="SAPBEXaggItem 11 2 6 2" xfId="33613" xr:uid="{00000000-0005-0000-0000-0000C5110000}"/>
    <cellStyle name="SAPBEXaggItem 11 2 7" xfId="20990" xr:uid="{00000000-0005-0000-0000-0000C6110000}"/>
    <cellStyle name="SAPBEXaggItem 11 2 7 2" xfId="35916" xr:uid="{00000000-0005-0000-0000-0000C7110000}"/>
    <cellStyle name="SAPBEXaggItem 11 2 8" xfId="6154" xr:uid="{00000000-0005-0000-0000-0000C8110000}"/>
    <cellStyle name="SAPBEXaggItem 11 3" xfId="4819" xr:uid="{00000000-0005-0000-0000-0000C9110000}"/>
    <cellStyle name="SAPBEXaggItem 11 3 2" xfId="9974" xr:uid="{00000000-0005-0000-0000-0000CA110000}"/>
    <cellStyle name="SAPBEXaggItem 11 3 2 2" xfId="25965" xr:uid="{00000000-0005-0000-0000-0000CB110000}"/>
    <cellStyle name="SAPBEXaggItem 11 3 3" xfId="12792" xr:uid="{00000000-0005-0000-0000-0000CC110000}"/>
    <cellStyle name="SAPBEXaggItem 11 3 3 2" xfId="28636" xr:uid="{00000000-0005-0000-0000-0000CD110000}"/>
    <cellStyle name="SAPBEXaggItem 11 3 4" xfId="15199" xr:uid="{00000000-0005-0000-0000-0000CE110000}"/>
    <cellStyle name="SAPBEXaggItem 11 3 4 2" xfId="30612" xr:uid="{00000000-0005-0000-0000-0000CF110000}"/>
    <cellStyle name="SAPBEXaggItem 11 3 5" xfId="18115" xr:uid="{00000000-0005-0000-0000-0000D0110000}"/>
    <cellStyle name="SAPBEXaggItem 11 3 5 2" xfId="33231" xr:uid="{00000000-0005-0000-0000-0000D1110000}"/>
    <cellStyle name="SAPBEXaggItem 11 3 6" xfId="20723" xr:uid="{00000000-0005-0000-0000-0000D2110000}"/>
    <cellStyle name="SAPBEXaggItem 11 3 6 2" xfId="35660" xr:uid="{00000000-0005-0000-0000-0000D3110000}"/>
    <cellStyle name="SAPBEXaggItem 11 3 7" xfId="18605" xr:uid="{00000000-0005-0000-0000-0000D4110000}"/>
    <cellStyle name="SAPBEXaggItem 11 3 7 2" xfId="33559" xr:uid="{00000000-0005-0000-0000-0000D5110000}"/>
    <cellStyle name="SAPBEXaggItem 11 4" xfId="5670" xr:uid="{00000000-0005-0000-0000-0000D6110000}"/>
    <cellStyle name="SAPBEXaggItem 11 4 2" xfId="37220" xr:uid="{00000000-0005-0000-0000-0000D7110000}"/>
    <cellStyle name="SAPBEXaggItem 11 5" xfId="7748" xr:uid="{00000000-0005-0000-0000-0000D8110000}"/>
    <cellStyle name="SAPBEXaggItem 11 6" xfId="15143" xr:uid="{00000000-0005-0000-0000-0000D9110000}"/>
    <cellStyle name="SAPBEXaggItem 11 7" xfId="14251" xr:uid="{00000000-0005-0000-0000-0000DA110000}"/>
    <cellStyle name="SAPBEXaggItem 11 8" xfId="15970" xr:uid="{00000000-0005-0000-0000-0000DB110000}"/>
    <cellStyle name="SAPBEXaggItem 11 9" xfId="18591" xr:uid="{00000000-0005-0000-0000-0000DC110000}"/>
    <cellStyle name="SAPBEXaggItem 12" xfId="1781" xr:uid="{00000000-0005-0000-0000-0000DD110000}"/>
    <cellStyle name="SAPBEXaggItem 12 10" xfId="23011" xr:uid="{00000000-0005-0000-0000-0000DE110000}"/>
    <cellStyle name="SAPBEXaggItem 12 2" xfId="2699" xr:uid="{00000000-0005-0000-0000-0000DF110000}"/>
    <cellStyle name="SAPBEXaggItem 12 2 2" xfId="7874" xr:uid="{00000000-0005-0000-0000-0000E0110000}"/>
    <cellStyle name="SAPBEXaggItem 12 2 2 2" xfId="23905" xr:uid="{00000000-0005-0000-0000-0000E1110000}"/>
    <cellStyle name="SAPBEXaggItem 12 2 3" xfId="10700" xr:uid="{00000000-0005-0000-0000-0000E2110000}"/>
    <cellStyle name="SAPBEXaggItem 12 2 3 2" xfId="26569" xr:uid="{00000000-0005-0000-0000-0000E3110000}"/>
    <cellStyle name="SAPBEXaggItem 12 2 4" xfId="14655" xr:uid="{00000000-0005-0000-0000-0000E4110000}"/>
    <cellStyle name="SAPBEXaggItem 12 2 4 2" xfId="30155" xr:uid="{00000000-0005-0000-0000-0000E5110000}"/>
    <cellStyle name="SAPBEXaggItem 12 2 5" xfId="16052" xr:uid="{00000000-0005-0000-0000-0000E6110000}"/>
    <cellStyle name="SAPBEXaggItem 12 2 5 2" xfId="31191" xr:uid="{00000000-0005-0000-0000-0000E7110000}"/>
    <cellStyle name="SAPBEXaggItem 12 2 6" xfId="18666" xr:uid="{00000000-0005-0000-0000-0000E8110000}"/>
    <cellStyle name="SAPBEXaggItem 12 2 6 2" xfId="33614" xr:uid="{00000000-0005-0000-0000-0000E9110000}"/>
    <cellStyle name="SAPBEXaggItem 12 2 7" xfId="20991" xr:uid="{00000000-0005-0000-0000-0000EA110000}"/>
    <cellStyle name="SAPBEXaggItem 12 2 7 2" xfId="35917" xr:uid="{00000000-0005-0000-0000-0000EB110000}"/>
    <cellStyle name="SAPBEXaggItem 12 2 8" xfId="6155" xr:uid="{00000000-0005-0000-0000-0000EC110000}"/>
    <cellStyle name="SAPBEXaggItem 12 3" xfId="4818" xr:uid="{00000000-0005-0000-0000-0000ED110000}"/>
    <cellStyle name="SAPBEXaggItem 12 3 2" xfId="9973" xr:uid="{00000000-0005-0000-0000-0000EE110000}"/>
    <cellStyle name="SAPBEXaggItem 12 3 2 2" xfId="25964" xr:uid="{00000000-0005-0000-0000-0000EF110000}"/>
    <cellStyle name="SAPBEXaggItem 12 3 3" xfId="12791" xr:uid="{00000000-0005-0000-0000-0000F0110000}"/>
    <cellStyle name="SAPBEXaggItem 12 3 3 2" xfId="28635" xr:uid="{00000000-0005-0000-0000-0000F1110000}"/>
    <cellStyle name="SAPBEXaggItem 12 3 4" xfId="13667" xr:uid="{00000000-0005-0000-0000-0000F2110000}"/>
    <cellStyle name="SAPBEXaggItem 12 3 4 2" xfId="29288" xr:uid="{00000000-0005-0000-0000-0000F3110000}"/>
    <cellStyle name="SAPBEXaggItem 12 3 5" xfId="18114" xr:uid="{00000000-0005-0000-0000-0000F4110000}"/>
    <cellStyle name="SAPBEXaggItem 12 3 5 2" xfId="33230" xr:uid="{00000000-0005-0000-0000-0000F5110000}"/>
    <cellStyle name="SAPBEXaggItem 12 3 6" xfId="20722" xr:uid="{00000000-0005-0000-0000-0000F6110000}"/>
    <cellStyle name="SAPBEXaggItem 12 3 6 2" xfId="35659" xr:uid="{00000000-0005-0000-0000-0000F7110000}"/>
    <cellStyle name="SAPBEXaggItem 12 3 7" xfId="21799" xr:uid="{00000000-0005-0000-0000-0000F8110000}"/>
    <cellStyle name="SAPBEXaggItem 12 3 7 2" xfId="36719" xr:uid="{00000000-0005-0000-0000-0000F9110000}"/>
    <cellStyle name="SAPBEXaggItem 12 4" xfId="7069" xr:uid="{00000000-0005-0000-0000-0000FA110000}"/>
    <cellStyle name="SAPBEXaggItem 12 4 2" xfId="37830" xr:uid="{00000000-0005-0000-0000-0000FB110000}"/>
    <cellStyle name="SAPBEXaggItem 12 5" xfId="6538" xr:uid="{00000000-0005-0000-0000-0000FC110000}"/>
    <cellStyle name="SAPBEXaggItem 12 6" xfId="7031" xr:uid="{00000000-0005-0000-0000-0000FD110000}"/>
    <cellStyle name="SAPBEXaggItem 12 7" xfId="13038" xr:uid="{00000000-0005-0000-0000-0000FE110000}"/>
    <cellStyle name="SAPBEXaggItem 12 8" xfId="12971" xr:uid="{00000000-0005-0000-0000-0000FF110000}"/>
    <cellStyle name="SAPBEXaggItem 12 9" xfId="6725" xr:uid="{00000000-0005-0000-0000-000000120000}"/>
    <cellStyle name="SAPBEXaggItem 13" xfId="2700" xr:uid="{00000000-0005-0000-0000-000001120000}"/>
    <cellStyle name="SAPBEXaggItem 13 2" xfId="4817" xr:uid="{00000000-0005-0000-0000-000002120000}"/>
    <cellStyle name="SAPBEXaggItem 13 2 2" xfId="9972" xr:uid="{00000000-0005-0000-0000-000003120000}"/>
    <cellStyle name="SAPBEXaggItem 13 2 2 2" xfId="25963" xr:uid="{00000000-0005-0000-0000-000004120000}"/>
    <cellStyle name="SAPBEXaggItem 13 2 3" xfId="12790" xr:uid="{00000000-0005-0000-0000-000005120000}"/>
    <cellStyle name="SAPBEXaggItem 13 2 3 2" xfId="28634" xr:uid="{00000000-0005-0000-0000-000006120000}"/>
    <cellStyle name="SAPBEXaggItem 13 2 4" xfId="12854" xr:uid="{00000000-0005-0000-0000-000007120000}"/>
    <cellStyle name="SAPBEXaggItem 13 2 4 2" xfId="28696" xr:uid="{00000000-0005-0000-0000-000008120000}"/>
    <cellStyle name="SAPBEXaggItem 13 2 5" xfId="18113" xr:uid="{00000000-0005-0000-0000-000009120000}"/>
    <cellStyle name="SAPBEXaggItem 13 2 5 2" xfId="33229" xr:uid="{00000000-0005-0000-0000-00000A120000}"/>
    <cellStyle name="SAPBEXaggItem 13 2 6" xfId="20721" xr:uid="{00000000-0005-0000-0000-00000B120000}"/>
    <cellStyle name="SAPBEXaggItem 13 2 6 2" xfId="35658" xr:uid="{00000000-0005-0000-0000-00000C120000}"/>
    <cellStyle name="SAPBEXaggItem 13 2 7" xfId="21798" xr:uid="{00000000-0005-0000-0000-00000D120000}"/>
    <cellStyle name="SAPBEXaggItem 13 2 7 2" xfId="36718" xr:uid="{00000000-0005-0000-0000-00000E120000}"/>
    <cellStyle name="SAPBEXaggItem 13 3" xfId="7875" xr:uid="{00000000-0005-0000-0000-00000F120000}"/>
    <cellStyle name="SAPBEXaggItem 13 3 2" xfId="23906" xr:uid="{00000000-0005-0000-0000-000010120000}"/>
    <cellStyle name="SAPBEXaggItem 13 4" xfId="10701" xr:uid="{00000000-0005-0000-0000-000011120000}"/>
    <cellStyle name="SAPBEXaggItem 13 4 2" xfId="26570" xr:uid="{00000000-0005-0000-0000-000012120000}"/>
    <cellStyle name="SAPBEXaggItem 13 5" xfId="7234" xr:uid="{00000000-0005-0000-0000-000013120000}"/>
    <cellStyle name="SAPBEXaggItem 13 5 2" xfId="23495" xr:uid="{00000000-0005-0000-0000-000014120000}"/>
    <cellStyle name="SAPBEXaggItem 13 6" xfId="16053" xr:uid="{00000000-0005-0000-0000-000015120000}"/>
    <cellStyle name="SAPBEXaggItem 13 6 2" xfId="31192" xr:uid="{00000000-0005-0000-0000-000016120000}"/>
    <cellStyle name="SAPBEXaggItem 13 7" xfId="18667" xr:uid="{00000000-0005-0000-0000-000017120000}"/>
    <cellStyle name="SAPBEXaggItem 13 7 2" xfId="33615" xr:uid="{00000000-0005-0000-0000-000018120000}"/>
    <cellStyle name="SAPBEXaggItem 14" xfId="2701" xr:uid="{00000000-0005-0000-0000-000019120000}"/>
    <cellStyle name="SAPBEXaggItem 14 2" xfId="4816" xr:uid="{00000000-0005-0000-0000-00001A120000}"/>
    <cellStyle name="SAPBEXaggItem 14 2 2" xfId="9971" xr:uid="{00000000-0005-0000-0000-00001B120000}"/>
    <cellStyle name="SAPBEXaggItem 14 2 2 2" xfId="25962" xr:uid="{00000000-0005-0000-0000-00001C120000}"/>
    <cellStyle name="SAPBEXaggItem 14 2 3" xfId="12789" xr:uid="{00000000-0005-0000-0000-00001D120000}"/>
    <cellStyle name="SAPBEXaggItem 14 2 3 2" xfId="28633" xr:uid="{00000000-0005-0000-0000-00001E120000}"/>
    <cellStyle name="SAPBEXaggItem 14 2 4" xfId="15202" xr:uid="{00000000-0005-0000-0000-00001F120000}"/>
    <cellStyle name="SAPBEXaggItem 14 2 4 2" xfId="30615" xr:uid="{00000000-0005-0000-0000-000020120000}"/>
    <cellStyle name="SAPBEXaggItem 14 2 5" xfId="18112" xr:uid="{00000000-0005-0000-0000-000021120000}"/>
    <cellStyle name="SAPBEXaggItem 14 2 5 2" xfId="33228" xr:uid="{00000000-0005-0000-0000-000022120000}"/>
    <cellStyle name="SAPBEXaggItem 14 2 6" xfId="20720" xr:uid="{00000000-0005-0000-0000-000023120000}"/>
    <cellStyle name="SAPBEXaggItem 14 2 6 2" xfId="35657" xr:uid="{00000000-0005-0000-0000-000024120000}"/>
    <cellStyle name="SAPBEXaggItem 14 2 7" xfId="6037" xr:uid="{00000000-0005-0000-0000-000025120000}"/>
    <cellStyle name="SAPBEXaggItem 14 2 7 2" xfId="22993" xr:uid="{00000000-0005-0000-0000-000026120000}"/>
    <cellStyle name="SAPBEXaggItem 14 3" xfId="7876" xr:uid="{00000000-0005-0000-0000-000027120000}"/>
    <cellStyle name="SAPBEXaggItem 14 3 2" xfId="23907" xr:uid="{00000000-0005-0000-0000-000028120000}"/>
    <cellStyle name="SAPBEXaggItem 14 4" xfId="10702" xr:uid="{00000000-0005-0000-0000-000029120000}"/>
    <cellStyle name="SAPBEXaggItem 14 4 2" xfId="26571" xr:uid="{00000000-0005-0000-0000-00002A120000}"/>
    <cellStyle name="SAPBEXaggItem 14 5" xfId="10541" xr:uid="{00000000-0005-0000-0000-00002B120000}"/>
    <cellStyle name="SAPBEXaggItem 14 5 2" xfId="26463" xr:uid="{00000000-0005-0000-0000-00002C120000}"/>
    <cellStyle name="SAPBEXaggItem 14 6" xfId="16054" xr:uid="{00000000-0005-0000-0000-00002D120000}"/>
    <cellStyle name="SAPBEXaggItem 14 6 2" xfId="31193" xr:uid="{00000000-0005-0000-0000-00002E120000}"/>
    <cellStyle name="SAPBEXaggItem 14 7" xfId="18668" xr:uid="{00000000-0005-0000-0000-00002F120000}"/>
    <cellStyle name="SAPBEXaggItem 14 7 2" xfId="33616" xr:uid="{00000000-0005-0000-0000-000030120000}"/>
    <cellStyle name="SAPBEXaggItem 15" xfId="2702" xr:uid="{00000000-0005-0000-0000-000031120000}"/>
    <cellStyle name="SAPBEXaggItem 15 2" xfId="4815" xr:uid="{00000000-0005-0000-0000-000032120000}"/>
    <cellStyle name="SAPBEXaggItem 15 2 2" xfId="9970" xr:uid="{00000000-0005-0000-0000-000033120000}"/>
    <cellStyle name="SAPBEXaggItem 15 2 2 2" xfId="25961" xr:uid="{00000000-0005-0000-0000-000034120000}"/>
    <cellStyle name="SAPBEXaggItem 15 2 3" xfId="12788" xr:uid="{00000000-0005-0000-0000-000035120000}"/>
    <cellStyle name="SAPBEXaggItem 15 2 3 2" xfId="28632" xr:uid="{00000000-0005-0000-0000-000036120000}"/>
    <cellStyle name="SAPBEXaggItem 15 2 4" xfId="15201" xr:uid="{00000000-0005-0000-0000-000037120000}"/>
    <cellStyle name="SAPBEXaggItem 15 2 4 2" xfId="30614" xr:uid="{00000000-0005-0000-0000-000038120000}"/>
    <cellStyle name="SAPBEXaggItem 15 2 5" xfId="18111" xr:uid="{00000000-0005-0000-0000-000039120000}"/>
    <cellStyle name="SAPBEXaggItem 15 2 5 2" xfId="33227" xr:uid="{00000000-0005-0000-0000-00003A120000}"/>
    <cellStyle name="SAPBEXaggItem 15 2 6" xfId="20719" xr:uid="{00000000-0005-0000-0000-00003B120000}"/>
    <cellStyle name="SAPBEXaggItem 15 2 6 2" xfId="35656" xr:uid="{00000000-0005-0000-0000-00003C120000}"/>
    <cellStyle name="SAPBEXaggItem 15 2 7" xfId="18453" xr:uid="{00000000-0005-0000-0000-00003D120000}"/>
    <cellStyle name="SAPBEXaggItem 15 2 7 2" xfId="33489" xr:uid="{00000000-0005-0000-0000-00003E120000}"/>
    <cellStyle name="SAPBEXaggItem 15 3" xfId="7877" xr:uid="{00000000-0005-0000-0000-00003F120000}"/>
    <cellStyle name="SAPBEXaggItem 15 3 2" xfId="23908" xr:uid="{00000000-0005-0000-0000-000040120000}"/>
    <cellStyle name="SAPBEXaggItem 15 4" xfId="10703" xr:uid="{00000000-0005-0000-0000-000041120000}"/>
    <cellStyle name="SAPBEXaggItem 15 4 2" xfId="26572" xr:uid="{00000000-0005-0000-0000-000042120000}"/>
    <cellStyle name="SAPBEXaggItem 15 5" xfId="7214" xr:uid="{00000000-0005-0000-0000-000043120000}"/>
    <cellStyle name="SAPBEXaggItem 15 5 2" xfId="23485" xr:uid="{00000000-0005-0000-0000-000044120000}"/>
    <cellStyle name="SAPBEXaggItem 15 6" xfId="16055" xr:uid="{00000000-0005-0000-0000-000045120000}"/>
    <cellStyle name="SAPBEXaggItem 15 6 2" xfId="31194" xr:uid="{00000000-0005-0000-0000-000046120000}"/>
    <cellStyle name="SAPBEXaggItem 15 7" xfId="18669" xr:uid="{00000000-0005-0000-0000-000047120000}"/>
    <cellStyle name="SAPBEXaggItem 15 7 2" xfId="33617" xr:uid="{00000000-0005-0000-0000-000048120000}"/>
    <cellStyle name="SAPBEXaggItem 16" xfId="2703" xr:uid="{00000000-0005-0000-0000-000049120000}"/>
    <cellStyle name="SAPBEXaggItem 16 2" xfId="4814" xr:uid="{00000000-0005-0000-0000-00004A120000}"/>
    <cellStyle name="SAPBEXaggItem 16 2 2" xfId="9969" xr:uid="{00000000-0005-0000-0000-00004B120000}"/>
    <cellStyle name="SAPBEXaggItem 16 2 2 2" xfId="25960" xr:uid="{00000000-0005-0000-0000-00004C120000}"/>
    <cellStyle name="SAPBEXaggItem 16 2 3" xfId="12787" xr:uid="{00000000-0005-0000-0000-00004D120000}"/>
    <cellStyle name="SAPBEXaggItem 16 2 3 2" xfId="28631" xr:uid="{00000000-0005-0000-0000-00004E120000}"/>
    <cellStyle name="SAPBEXaggItem 16 2 4" xfId="12929" xr:uid="{00000000-0005-0000-0000-00004F120000}"/>
    <cellStyle name="SAPBEXaggItem 16 2 4 2" xfId="28768" xr:uid="{00000000-0005-0000-0000-000050120000}"/>
    <cellStyle name="SAPBEXaggItem 16 2 5" xfId="18110" xr:uid="{00000000-0005-0000-0000-000051120000}"/>
    <cellStyle name="SAPBEXaggItem 16 2 5 2" xfId="33226" xr:uid="{00000000-0005-0000-0000-000052120000}"/>
    <cellStyle name="SAPBEXaggItem 16 2 6" xfId="20718" xr:uid="{00000000-0005-0000-0000-000053120000}"/>
    <cellStyle name="SAPBEXaggItem 16 2 6 2" xfId="35655" xr:uid="{00000000-0005-0000-0000-000054120000}"/>
    <cellStyle name="SAPBEXaggItem 16 2 7" xfId="13928" xr:uid="{00000000-0005-0000-0000-000055120000}"/>
    <cellStyle name="SAPBEXaggItem 16 2 7 2" xfId="29512" xr:uid="{00000000-0005-0000-0000-000056120000}"/>
    <cellStyle name="SAPBEXaggItem 16 3" xfId="7878" xr:uid="{00000000-0005-0000-0000-000057120000}"/>
    <cellStyle name="SAPBEXaggItem 16 3 2" xfId="23909" xr:uid="{00000000-0005-0000-0000-000058120000}"/>
    <cellStyle name="SAPBEXaggItem 16 4" xfId="10704" xr:uid="{00000000-0005-0000-0000-000059120000}"/>
    <cellStyle name="SAPBEXaggItem 16 4 2" xfId="26573" xr:uid="{00000000-0005-0000-0000-00005A120000}"/>
    <cellStyle name="SAPBEXaggItem 16 5" xfId="7396" xr:uid="{00000000-0005-0000-0000-00005B120000}"/>
    <cellStyle name="SAPBEXaggItem 16 5 2" xfId="23594" xr:uid="{00000000-0005-0000-0000-00005C120000}"/>
    <cellStyle name="SAPBEXaggItem 16 6" xfId="16056" xr:uid="{00000000-0005-0000-0000-00005D120000}"/>
    <cellStyle name="SAPBEXaggItem 16 6 2" xfId="31195" xr:uid="{00000000-0005-0000-0000-00005E120000}"/>
    <cellStyle name="SAPBEXaggItem 16 7" xfId="18670" xr:uid="{00000000-0005-0000-0000-00005F120000}"/>
    <cellStyle name="SAPBEXaggItem 16 7 2" xfId="33618" xr:uid="{00000000-0005-0000-0000-000060120000}"/>
    <cellStyle name="SAPBEXaggItem 17" xfId="4912" xr:uid="{00000000-0005-0000-0000-000061120000}"/>
    <cellStyle name="SAPBEXaggItem 17 2" xfId="10067" xr:uid="{00000000-0005-0000-0000-000062120000}"/>
    <cellStyle name="SAPBEXaggItem 17 2 2" xfId="26049" xr:uid="{00000000-0005-0000-0000-000063120000}"/>
    <cellStyle name="SAPBEXaggItem 17 3" xfId="12885" xr:uid="{00000000-0005-0000-0000-000064120000}"/>
    <cellStyle name="SAPBEXaggItem 17 3 2" xfId="28726" xr:uid="{00000000-0005-0000-0000-000065120000}"/>
    <cellStyle name="SAPBEXaggItem 17 4" xfId="7495" xr:uid="{00000000-0005-0000-0000-000066120000}"/>
    <cellStyle name="SAPBEXaggItem 17 4 2" xfId="23672" xr:uid="{00000000-0005-0000-0000-000067120000}"/>
    <cellStyle name="SAPBEXaggItem 17 5" xfId="18206" xr:uid="{00000000-0005-0000-0000-000068120000}"/>
    <cellStyle name="SAPBEXaggItem 17 5 2" xfId="33312" xr:uid="{00000000-0005-0000-0000-000069120000}"/>
    <cellStyle name="SAPBEXaggItem 17 6" xfId="20813" xr:uid="{00000000-0005-0000-0000-00006A120000}"/>
    <cellStyle name="SAPBEXaggItem 17 6 2" xfId="35746" xr:uid="{00000000-0005-0000-0000-00006B120000}"/>
    <cellStyle name="SAPBEXaggItem 17 7" xfId="18377" xr:uid="{00000000-0005-0000-0000-00006C120000}"/>
    <cellStyle name="SAPBEXaggItem 17 7 2" xfId="33438" xr:uid="{00000000-0005-0000-0000-00006D120000}"/>
    <cellStyle name="SAPBEXaggItem 18" xfId="6016" xr:uid="{00000000-0005-0000-0000-00006E120000}"/>
    <cellStyle name="SAPBEXaggItem 18 2" xfId="22981" xr:uid="{00000000-0005-0000-0000-00006F120000}"/>
    <cellStyle name="SAPBEXaggItem 19" xfId="5268" xr:uid="{00000000-0005-0000-0000-000070120000}"/>
    <cellStyle name="SAPBEXaggItem 19 2" xfId="22574" xr:uid="{00000000-0005-0000-0000-000071120000}"/>
    <cellStyle name="SAPBEXaggItem 2" xfId="568" xr:uid="{00000000-0005-0000-0000-000072120000}"/>
    <cellStyle name="SAPBEXaggItem 2 10" xfId="15969" xr:uid="{00000000-0005-0000-0000-000073120000}"/>
    <cellStyle name="SAPBEXaggItem 2 11" xfId="18590" xr:uid="{00000000-0005-0000-0000-000074120000}"/>
    <cellStyle name="SAPBEXaggItem 2 12" xfId="22294" xr:uid="{00000000-0005-0000-0000-000075120000}"/>
    <cellStyle name="SAPBEXaggItem 2 2" xfId="569" xr:uid="{00000000-0005-0000-0000-000076120000}"/>
    <cellStyle name="SAPBEXaggItem 2 2 10" xfId="18589" xr:uid="{00000000-0005-0000-0000-000077120000}"/>
    <cellStyle name="SAPBEXaggItem 2 2 10 2" xfId="33548" xr:uid="{00000000-0005-0000-0000-000078120000}"/>
    <cellStyle name="SAPBEXaggItem 2 2 11" xfId="4982" xr:uid="{00000000-0005-0000-0000-000079120000}"/>
    <cellStyle name="SAPBEXaggItem 2 2 2" xfId="570" xr:uid="{00000000-0005-0000-0000-00007A120000}"/>
    <cellStyle name="SAPBEXaggItem 2 2 2 2" xfId="5667" xr:uid="{00000000-0005-0000-0000-00007B120000}"/>
    <cellStyle name="SAPBEXaggItem 2 2 2 2 2" xfId="37218" xr:uid="{00000000-0005-0000-0000-00007C120000}"/>
    <cellStyle name="SAPBEXaggItem 2 2 2 3" xfId="6907" xr:uid="{00000000-0005-0000-0000-00007D120000}"/>
    <cellStyle name="SAPBEXaggItem 2 2 2 4" xfId="14157" xr:uid="{00000000-0005-0000-0000-00007E120000}"/>
    <cellStyle name="SAPBEXaggItem 2 2 2 5" xfId="10138" xr:uid="{00000000-0005-0000-0000-00007F120000}"/>
    <cellStyle name="SAPBEXaggItem 2 2 2 6" xfId="15967" xr:uid="{00000000-0005-0000-0000-000080120000}"/>
    <cellStyle name="SAPBEXaggItem 2 2 2 7" xfId="18588" xr:uid="{00000000-0005-0000-0000-000081120000}"/>
    <cellStyle name="SAPBEXaggItem 2 2 2 8" xfId="22295" xr:uid="{00000000-0005-0000-0000-000082120000}"/>
    <cellStyle name="SAPBEXaggItem 2 2 3" xfId="2705" xr:uid="{00000000-0005-0000-0000-000083120000}"/>
    <cellStyle name="SAPBEXaggItem 2 2 3 2" xfId="7880" xr:uid="{00000000-0005-0000-0000-000084120000}"/>
    <cellStyle name="SAPBEXaggItem 2 2 3 2 2" xfId="23911" xr:uid="{00000000-0005-0000-0000-000085120000}"/>
    <cellStyle name="SAPBEXaggItem 2 2 3 3" xfId="10706" xr:uid="{00000000-0005-0000-0000-000086120000}"/>
    <cellStyle name="SAPBEXaggItem 2 2 3 3 2" xfId="26575" xr:uid="{00000000-0005-0000-0000-000087120000}"/>
    <cellStyle name="SAPBEXaggItem 2 2 3 4" xfId="15505" xr:uid="{00000000-0005-0000-0000-000088120000}"/>
    <cellStyle name="SAPBEXaggItem 2 2 3 4 2" xfId="30866" xr:uid="{00000000-0005-0000-0000-000089120000}"/>
    <cellStyle name="SAPBEXaggItem 2 2 3 5" xfId="16058" xr:uid="{00000000-0005-0000-0000-00008A120000}"/>
    <cellStyle name="SAPBEXaggItem 2 2 3 5 2" xfId="31197" xr:uid="{00000000-0005-0000-0000-00008B120000}"/>
    <cellStyle name="SAPBEXaggItem 2 2 3 6" xfId="18672" xr:uid="{00000000-0005-0000-0000-00008C120000}"/>
    <cellStyle name="SAPBEXaggItem 2 2 3 6 2" xfId="33620" xr:uid="{00000000-0005-0000-0000-00008D120000}"/>
    <cellStyle name="SAPBEXaggItem 2 2 3 7" xfId="20994" xr:uid="{00000000-0005-0000-0000-00008E120000}"/>
    <cellStyle name="SAPBEXaggItem 2 2 3 7 2" xfId="35920" xr:uid="{00000000-0005-0000-0000-00008F120000}"/>
    <cellStyle name="SAPBEXaggItem 2 2 3 8" xfId="6157" xr:uid="{00000000-0005-0000-0000-000090120000}"/>
    <cellStyle name="SAPBEXaggItem 2 2 4" xfId="4812" xr:uid="{00000000-0005-0000-0000-000091120000}"/>
    <cellStyle name="SAPBEXaggItem 2 2 4 2" xfId="9967" xr:uid="{00000000-0005-0000-0000-000092120000}"/>
    <cellStyle name="SAPBEXaggItem 2 2 4 2 2" xfId="25958" xr:uid="{00000000-0005-0000-0000-000093120000}"/>
    <cellStyle name="SAPBEXaggItem 2 2 4 3" xfId="12785" xr:uid="{00000000-0005-0000-0000-000094120000}"/>
    <cellStyle name="SAPBEXaggItem 2 2 4 3 2" xfId="28629" xr:uid="{00000000-0005-0000-0000-000095120000}"/>
    <cellStyle name="SAPBEXaggItem 2 2 4 4" xfId="5768" xr:uid="{00000000-0005-0000-0000-000096120000}"/>
    <cellStyle name="SAPBEXaggItem 2 2 4 4 2" xfId="22803" xr:uid="{00000000-0005-0000-0000-000097120000}"/>
    <cellStyle name="SAPBEXaggItem 2 2 4 5" xfId="18108" xr:uid="{00000000-0005-0000-0000-000098120000}"/>
    <cellStyle name="SAPBEXaggItem 2 2 4 5 2" xfId="33224" xr:uid="{00000000-0005-0000-0000-000099120000}"/>
    <cellStyle name="SAPBEXaggItem 2 2 4 6" xfId="20716" xr:uid="{00000000-0005-0000-0000-00009A120000}"/>
    <cellStyle name="SAPBEXaggItem 2 2 4 6 2" xfId="35653" xr:uid="{00000000-0005-0000-0000-00009B120000}"/>
    <cellStyle name="SAPBEXaggItem 2 2 4 7" xfId="22070" xr:uid="{00000000-0005-0000-0000-00009C120000}"/>
    <cellStyle name="SAPBEXaggItem 2 2 4 7 2" xfId="36987" xr:uid="{00000000-0005-0000-0000-00009D120000}"/>
    <cellStyle name="SAPBEXaggItem 2 2 5" xfId="5668" xr:uid="{00000000-0005-0000-0000-00009E120000}"/>
    <cellStyle name="SAPBEXaggItem 2 2 5 2" xfId="22764" xr:uid="{00000000-0005-0000-0000-00009F120000}"/>
    <cellStyle name="SAPBEXaggItem 2 2 6" xfId="6908" xr:uid="{00000000-0005-0000-0000-0000A0120000}"/>
    <cellStyle name="SAPBEXaggItem 2 2 6 2" xfId="23328" xr:uid="{00000000-0005-0000-0000-0000A1120000}"/>
    <cellStyle name="SAPBEXaggItem 2 2 7" xfId="13299" xr:uid="{00000000-0005-0000-0000-0000A2120000}"/>
    <cellStyle name="SAPBEXaggItem 2 2 7 2" xfId="29036" xr:uid="{00000000-0005-0000-0000-0000A3120000}"/>
    <cellStyle name="SAPBEXaggItem 2 2 8" xfId="6968" xr:uid="{00000000-0005-0000-0000-0000A4120000}"/>
    <cellStyle name="SAPBEXaggItem 2 2 8 2" xfId="23361" xr:uid="{00000000-0005-0000-0000-0000A5120000}"/>
    <cellStyle name="SAPBEXaggItem 2 2 9" xfId="15968" xr:uid="{00000000-0005-0000-0000-0000A6120000}"/>
    <cellStyle name="SAPBEXaggItem 2 2 9 2" xfId="31131" xr:uid="{00000000-0005-0000-0000-0000A7120000}"/>
    <cellStyle name="SAPBEXaggItem 2 3" xfId="571" xr:uid="{00000000-0005-0000-0000-0000A8120000}"/>
    <cellStyle name="SAPBEXaggItem 2 3 2" xfId="5666" xr:uid="{00000000-0005-0000-0000-0000A9120000}"/>
    <cellStyle name="SAPBEXaggItem 2 3 2 2" xfId="37217" xr:uid="{00000000-0005-0000-0000-0000AA120000}"/>
    <cellStyle name="SAPBEXaggItem 2 3 3" xfId="6906" xr:uid="{00000000-0005-0000-0000-0000AB120000}"/>
    <cellStyle name="SAPBEXaggItem 2 3 4" xfId="13245" xr:uid="{00000000-0005-0000-0000-0000AC120000}"/>
    <cellStyle name="SAPBEXaggItem 2 3 5" xfId="13256" xr:uid="{00000000-0005-0000-0000-0000AD120000}"/>
    <cellStyle name="SAPBEXaggItem 2 3 6" xfId="15965" xr:uid="{00000000-0005-0000-0000-0000AE120000}"/>
    <cellStyle name="SAPBEXaggItem 2 3 7" xfId="18586" xr:uid="{00000000-0005-0000-0000-0000AF120000}"/>
    <cellStyle name="SAPBEXaggItem 2 3 8" xfId="22296" xr:uid="{00000000-0005-0000-0000-0000B0120000}"/>
    <cellStyle name="SAPBEXaggItem 2 4" xfId="2704" xr:uid="{00000000-0005-0000-0000-0000B1120000}"/>
    <cellStyle name="SAPBEXaggItem 2 4 2" xfId="7879" xr:uid="{00000000-0005-0000-0000-0000B2120000}"/>
    <cellStyle name="SAPBEXaggItem 2 4 2 2" xfId="23910" xr:uid="{00000000-0005-0000-0000-0000B3120000}"/>
    <cellStyle name="SAPBEXaggItem 2 4 3" xfId="10705" xr:uid="{00000000-0005-0000-0000-0000B4120000}"/>
    <cellStyle name="SAPBEXaggItem 2 4 3 2" xfId="26574" xr:uid="{00000000-0005-0000-0000-0000B5120000}"/>
    <cellStyle name="SAPBEXaggItem 2 4 4" xfId="14263" xr:uid="{00000000-0005-0000-0000-0000B6120000}"/>
    <cellStyle name="SAPBEXaggItem 2 4 4 2" xfId="29786" xr:uid="{00000000-0005-0000-0000-0000B7120000}"/>
    <cellStyle name="SAPBEXaggItem 2 4 5" xfId="16057" xr:uid="{00000000-0005-0000-0000-0000B8120000}"/>
    <cellStyle name="SAPBEXaggItem 2 4 5 2" xfId="31196" xr:uid="{00000000-0005-0000-0000-0000B9120000}"/>
    <cellStyle name="SAPBEXaggItem 2 4 6" xfId="18671" xr:uid="{00000000-0005-0000-0000-0000BA120000}"/>
    <cellStyle name="SAPBEXaggItem 2 4 6 2" xfId="33619" xr:uid="{00000000-0005-0000-0000-0000BB120000}"/>
    <cellStyle name="SAPBEXaggItem 2 4 7" xfId="20993" xr:uid="{00000000-0005-0000-0000-0000BC120000}"/>
    <cellStyle name="SAPBEXaggItem 2 4 7 2" xfId="35919" xr:uid="{00000000-0005-0000-0000-0000BD120000}"/>
    <cellStyle name="SAPBEXaggItem 2 4 8" xfId="6156" xr:uid="{00000000-0005-0000-0000-0000BE120000}"/>
    <cellStyle name="SAPBEXaggItem 2 5" xfId="4813" xr:uid="{00000000-0005-0000-0000-0000BF120000}"/>
    <cellStyle name="SAPBEXaggItem 2 5 2" xfId="9968" xr:uid="{00000000-0005-0000-0000-0000C0120000}"/>
    <cellStyle name="SAPBEXaggItem 2 5 2 2" xfId="25959" xr:uid="{00000000-0005-0000-0000-0000C1120000}"/>
    <cellStyle name="SAPBEXaggItem 2 5 3" xfId="12786" xr:uid="{00000000-0005-0000-0000-0000C2120000}"/>
    <cellStyle name="SAPBEXaggItem 2 5 3 2" xfId="28630" xr:uid="{00000000-0005-0000-0000-0000C3120000}"/>
    <cellStyle name="SAPBEXaggItem 2 5 4" xfId="10209" xr:uid="{00000000-0005-0000-0000-0000C4120000}"/>
    <cellStyle name="SAPBEXaggItem 2 5 4 2" xfId="26173" xr:uid="{00000000-0005-0000-0000-0000C5120000}"/>
    <cellStyle name="SAPBEXaggItem 2 5 5" xfId="18109" xr:uid="{00000000-0005-0000-0000-0000C6120000}"/>
    <cellStyle name="SAPBEXaggItem 2 5 5 2" xfId="33225" xr:uid="{00000000-0005-0000-0000-0000C7120000}"/>
    <cellStyle name="SAPBEXaggItem 2 5 6" xfId="20717" xr:uid="{00000000-0005-0000-0000-0000C8120000}"/>
    <cellStyle name="SAPBEXaggItem 2 5 6 2" xfId="35654" xr:uid="{00000000-0005-0000-0000-0000C9120000}"/>
    <cellStyle name="SAPBEXaggItem 2 5 7" xfId="13428" xr:uid="{00000000-0005-0000-0000-0000CA120000}"/>
    <cellStyle name="SAPBEXaggItem 2 5 7 2" xfId="29091" xr:uid="{00000000-0005-0000-0000-0000CB120000}"/>
    <cellStyle name="SAPBEXaggItem 2 6" xfId="5669" xr:uid="{00000000-0005-0000-0000-0000CC120000}"/>
    <cellStyle name="SAPBEXaggItem 2 6 2" xfId="37219" xr:uid="{00000000-0005-0000-0000-0000CD120000}"/>
    <cellStyle name="SAPBEXaggItem 2 7" xfId="6909" xr:uid="{00000000-0005-0000-0000-0000CE120000}"/>
    <cellStyle name="SAPBEXaggItem 2 8" xfId="13251" xr:uid="{00000000-0005-0000-0000-0000CF120000}"/>
    <cellStyle name="SAPBEXaggItem 2 9" xfId="15369" xr:uid="{00000000-0005-0000-0000-0000D0120000}"/>
    <cellStyle name="SAPBEXaggItem 20" xfId="7428" xr:uid="{00000000-0005-0000-0000-0000D1120000}"/>
    <cellStyle name="SAPBEXaggItem 20 2" xfId="23621" xr:uid="{00000000-0005-0000-0000-0000D2120000}"/>
    <cellStyle name="SAPBEXaggItem 21" xfId="5798" xr:uid="{00000000-0005-0000-0000-0000D3120000}"/>
    <cellStyle name="SAPBEXaggItem 21 2" xfId="22833" xr:uid="{00000000-0005-0000-0000-0000D4120000}"/>
    <cellStyle name="SAPBEXaggItem 22" xfId="14228" xr:uid="{00000000-0005-0000-0000-0000D5120000}"/>
    <cellStyle name="SAPBEXaggItem 22 2" xfId="29766" xr:uid="{00000000-0005-0000-0000-0000D6120000}"/>
    <cellStyle name="SAPBEXaggItem 3" xfId="572" xr:uid="{00000000-0005-0000-0000-0000D7120000}"/>
    <cellStyle name="SAPBEXaggItem 3 10" xfId="11806" xr:uid="{00000000-0005-0000-0000-0000D8120000}"/>
    <cellStyle name="SAPBEXaggItem 3 10 2" xfId="27661" xr:uid="{00000000-0005-0000-0000-0000D9120000}"/>
    <cellStyle name="SAPBEXaggItem 3 11" xfId="4983" xr:uid="{00000000-0005-0000-0000-0000DA120000}"/>
    <cellStyle name="SAPBEXaggItem 3 12" xfId="37935" xr:uid="{00000000-0005-0000-0000-0000DB120000}"/>
    <cellStyle name="SAPBEXaggItem 3 2" xfId="573" xr:uid="{00000000-0005-0000-0000-0000DC120000}"/>
    <cellStyle name="SAPBEXaggItem 3 2 10" xfId="4984" xr:uid="{00000000-0005-0000-0000-0000DD120000}"/>
    <cellStyle name="SAPBEXaggItem 3 2 11" xfId="37936" xr:uid="{00000000-0005-0000-0000-0000DE120000}"/>
    <cellStyle name="SAPBEXaggItem 3 2 2" xfId="2707" xr:uid="{00000000-0005-0000-0000-0000DF120000}"/>
    <cellStyle name="SAPBEXaggItem 3 2 2 2" xfId="7882" xr:uid="{00000000-0005-0000-0000-0000E0120000}"/>
    <cellStyle name="SAPBEXaggItem 3 2 2 2 2" xfId="23913" xr:uid="{00000000-0005-0000-0000-0000E1120000}"/>
    <cellStyle name="SAPBEXaggItem 3 2 2 3" xfId="10708" xr:uid="{00000000-0005-0000-0000-0000E2120000}"/>
    <cellStyle name="SAPBEXaggItem 3 2 2 3 2" xfId="26577" xr:uid="{00000000-0005-0000-0000-0000E3120000}"/>
    <cellStyle name="SAPBEXaggItem 3 2 2 4" xfId="15362" xr:uid="{00000000-0005-0000-0000-0000E4120000}"/>
    <cellStyle name="SAPBEXaggItem 3 2 2 4 2" xfId="30770" xr:uid="{00000000-0005-0000-0000-0000E5120000}"/>
    <cellStyle name="SAPBEXaggItem 3 2 2 5" xfId="16060" xr:uid="{00000000-0005-0000-0000-0000E6120000}"/>
    <cellStyle name="SAPBEXaggItem 3 2 2 5 2" xfId="31199" xr:uid="{00000000-0005-0000-0000-0000E7120000}"/>
    <cellStyle name="SAPBEXaggItem 3 2 2 6" xfId="18674" xr:uid="{00000000-0005-0000-0000-0000E8120000}"/>
    <cellStyle name="SAPBEXaggItem 3 2 2 6 2" xfId="33622" xr:uid="{00000000-0005-0000-0000-0000E9120000}"/>
    <cellStyle name="SAPBEXaggItem 3 2 2 7" xfId="20996" xr:uid="{00000000-0005-0000-0000-0000EA120000}"/>
    <cellStyle name="SAPBEXaggItem 3 2 2 7 2" xfId="35922" xr:uid="{00000000-0005-0000-0000-0000EB120000}"/>
    <cellStyle name="SAPBEXaggItem 3 2 2 8" xfId="6159" xr:uid="{00000000-0005-0000-0000-0000EC120000}"/>
    <cellStyle name="SAPBEXaggItem 3 2 3" xfId="4810" xr:uid="{00000000-0005-0000-0000-0000ED120000}"/>
    <cellStyle name="SAPBEXaggItem 3 2 3 2" xfId="9965" xr:uid="{00000000-0005-0000-0000-0000EE120000}"/>
    <cellStyle name="SAPBEXaggItem 3 2 3 2 2" xfId="25956" xr:uid="{00000000-0005-0000-0000-0000EF120000}"/>
    <cellStyle name="SAPBEXaggItem 3 2 3 3" xfId="12783" xr:uid="{00000000-0005-0000-0000-0000F0120000}"/>
    <cellStyle name="SAPBEXaggItem 3 2 3 3 2" xfId="28627" xr:uid="{00000000-0005-0000-0000-0000F1120000}"/>
    <cellStyle name="SAPBEXaggItem 3 2 3 4" xfId="13664" xr:uid="{00000000-0005-0000-0000-0000F2120000}"/>
    <cellStyle name="SAPBEXaggItem 3 2 3 4 2" xfId="29285" xr:uid="{00000000-0005-0000-0000-0000F3120000}"/>
    <cellStyle name="SAPBEXaggItem 3 2 3 5" xfId="18106" xr:uid="{00000000-0005-0000-0000-0000F4120000}"/>
    <cellStyle name="SAPBEXaggItem 3 2 3 5 2" xfId="33222" xr:uid="{00000000-0005-0000-0000-0000F5120000}"/>
    <cellStyle name="SAPBEXaggItem 3 2 3 6" xfId="20714" xr:uid="{00000000-0005-0000-0000-0000F6120000}"/>
    <cellStyle name="SAPBEXaggItem 3 2 3 6 2" xfId="35651" xr:uid="{00000000-0005-0000-0000-0000F7120000}"/>
    <cellStyle name="SAPBEXaggItem 3 2 3 7" xfId="18387" xr:uid="{00000000-0005-0000-0000-0000F8120000}"/>
    <cellStyle name="SAPBEXaggItem 3 2 3 7 2" xfId="33448" xr:uid="{00000000-0005-0000-0000-0000F9120000}"/>
    <cellStyle name="SAPBEXaggItem 3 2 4" xfId="5664" xr:uid="{00000000-0005-0000-0000-0000FA120000}"/>
    <cellStyle name="SAPBEXaggItem 3 2 4 2" xfId="22762" xr:uid="{00000000-0005-0000-0000-0000FB120000}"/>
    <cellStyle name="SAPBEXaggItem 3 2 5" xfId="7747" xr:uid="{00000000-0005-0000-0000-0000FC120000}"/>
    <cellStyle name="SAPBEXaggItem 3 2 5 2" xfId="23811" xr:uid="{00000000-0005-0000-0000-0000FD120000}"/>
    <cellStyle name="SAPBEXaggItem 3 2 6" xfId="13292" xr:uid="{00000000-0005-0000-0000-0000FE120000}"/>
    <cellStyle name="SAPBEXaggItem 3 2 6 2" xfId="29033" xr:uid="{00000000-0005-0000-0000-0000FF120000}"/>
    <cellStyle name="SAPBEXaggItem 3 2 7" xfId="14156" xr:uid="{00000000-0005-0000-0000-000000130000}"/>
    <cellStyle name="SAPBEXaggItem 3 2 7 2" xfId="29724" xr:uid="{00000000-0005-0000-0000-000001130000}"/>
    <cellStyle name="SAPBEXaggItem 3 2 8" xfId="15964" xr:uid="{00000000-0005-0000-0000-000002130000}"/>
    <cellStyle name="SAPBEXaggItem 3 2 8 2" xfId="31129" xr:uid="{00000000-0005-0000-0000-000003130000}"/>
    <cellStyle name="SAPBEXaggItem 3 2 9" xfId="18585" xr:uid="{00000000-0005-0000-0000-000004130000}"/>
    <cellStyle name="SAPBEXaggItem 3 2 9 2" xfId="33546" xr:uid="{00000000-0005-0000-0000-000005130000}"/>
    <cellStyle name="SAPBEXaggItem 3 3" xfId="2706" xr:uid="{00000000-0005-0000-0000-000006130000}"/>
    <cellStyle name="SAPBEXaggItem 3 3 2" xfId="7881" xr:uid="{00000000-0005-0000-0000-000007130000}"/>
    <cellStyle name="SAPBEXaggItem 3 3 2 2" xfId="23912" xr:uid="{00000000-0005-0000-0000-000008130000}"/>
    <cellStyle name="SAPBEXaggItem 3 3 3" xfId="10707" xr:uid="{00000000-0005-0000-0000-000009130000}"/>
    <cellStyle name="SAPBEXaggItem 3 3 3 2" xfId="26576" xr:uid="{00000000-0005-0000-0000-00000A130000}"/>
    <cellStyle name="SAPBEXaggItem 3 3 4" xfId="13201" xr:uid="{00000000-0005-0000-0000-00000B130000}"/>
    <cellStyle name="SAPBEXaggItem 3 3 4 2" xfId="28978" xr:uid="{00000000-0005-0000-0000-00000C130000}"/>
    <cellStyle name="SAPBEXaggItem 3 3 5" xfId="16059" xr:uid="{00000000-0005-0000-0000-00000D130000}"/>
    <cellStyle name="SAPBEXaggItem 3 3 5 2" xfId="31198" xr:uid="{00000000-0005-0000-0000-00000E130000}"/>
    <cellStyle name="SAPBEXaggItem 3 3 6" xfId="18673" xr:uid="{00000000-0005-0000-0000-00000F130000}"/>
    <cellStyle name="SAPBEXaggItem 3 3 6 2" xfId="33621" xr:uid="{00000000-0005-0000-0000-000010130000}"/>
    <cellStyle name="SAPBEXaggItem 3 3 7" xfId="20995" xr:uid="{00000000-0005-0000-0000-000011130000}"/>
    <cellStyle name="SAPBEXaggItem 3 3 7 2" xfId="35921" xr:uid="{00000000-0005-0000-0000-000012130000}"/>
    <cellStyle name="SAPBEXaggItem 3 3 8" xfId="6158" xr:uid="{00000000-0005-0000-0000-000013130000}"/>
    <cellStyle name="SAPBEXaggItem 3 4" xfId="4811" xr:uid="{00000000-0005-0000-0000-000014130000}"/>
    <cellStyle name="SAPBEXaggItem 3 4 2" xfId="9966" xr:uid="{00000000-0005-0000-0000-000015130000}"/>
    <cellStyle name="SAPBEXaggItem 3 4 2 2" xfId="25957" xr:uid="{00000000-0005-0000-0000-000016130000}"/>
    <cellStyle name="SAPBEXaggItem 3 4 3" xfId="12784" xr:uid="{00000000-0005-0000-0000-000017130000}"/>
    <cellStyle name="SAPBEXaggItem 3 4 3 2" xfId="28628" xr:uid="{00000000-0005-0000-0000-000018130000}"/>
    <cellStyle name="SAPBEXaggItem 3 4 4" xfId="15204" xr:uid="{00000000-0005-0000-0000-000019130000}"/>
    <cellStyle name="SAPBEXaggItem 3 4 4 2" xfId="30617" xr:uid="{00000000-0005-0000-0000-00001A130000}"/>
    <cellStyle name="SAPBEXaggItem 3 4 5" xfId="18107" xr:uid="{00000000-0005-0000-0000-00001B130000}"/>
    <cellStyle name="SAPBEXaggItem 3 4 5 2" xfId="33223" xr:uid="{00000000-0005-0000-0000-00001C130000}"/>
    <cellStyle name="SAPBEXaggItem 3 4 6" xfId="20715" xr:uid="{00000000-0005-0000-0000-00001D130000}"/>
    <cellStyle name="SAPBEXaggItem 3 4 6 2" xfId="35652" xr:uid="{00000000-0005-0000-0000-00001E130000}"/>
    <cellStyle name="SAPBEXaggItem 3 4 7" xfId="7794" xr:uid="{00000000-0005-0000-0000-00001F130000}"/>
    <cellStyle name="SAPBEXaggItem 3 4 7 2" xfId="23835" xr:uid="{00000000-0005-0000-0000-000020130000}"/>
    <cellStyle name="SAPBEXaggItem 3 5" xfId="5665" xr:uid="{00000000-0005-0000-0000-000021130000}"/>
    <cellStyle name="SAPBEXaggItem 3 5 2" xfId="22763" xr:uid="{00000000-0005-0000-0000-000022130000}"/>
    <cellStyle name="SAPBEXaggItem 3 6" xfId="5728" xr:uid="{00000000-0005-0000-0000-000023130000}"/>
    <cellStyle name="SAPBEXaggItem 3 6 2" xfId="22784" xr:uid="{00000000-0005-0000-0000-000024130000}"/>
    <cellStyle name="SAPBEXaggItem 3 7" xfId="13250" xr:uid="{00000000-0005-0000-0000-000025130000}"/>
    <cellStyle name="SAPBEXaggItem 3 7 2" xfId="29004" xr:uid="{00000000-0005-0000-0000-000026130000}"/>
    <cellStyle name="SAPBEXaggItem 3 8" xfId="13508" xr:uid="{00000000-0005-0000-0000-000027130000}"/>
    <cellStyle name="SAPBEXaggItem 3 8 2" xfId="29136" xr:uid="{00000000-0005-0000-0000-000028130000}"/>
    <cellStyle name="SAPBEXaggItem 3 9" xfId="10648" xr:uid="{00000000-0005-0000-0000-000029130000}"/>
    <cellStyle name="SAPBEXaggItem 3 9 2" xfId="26522" xr:uid="{00000000-0005-0000-0000-00002A130000}"/>
    <cellStyle name="SAPBEXaggItem 4" xfId="574" xr:uid="{00000000-0005-0000-0000-00002B130000}"/>
    <cellStyle name="SAPBEXaggItem 4 2" xfId="2708" xr:uid="{00000000-0005-0000-0000-00002C130000}"/>
    <cellStyle name="SAPBEXaggItem 4 2 2" xfId="4808" xr:uid="{00000000-0005-0000-0000-00002D130000}"/>
    <cellStyle name="SAPBEXaggItem 4 2 2 2" xfId="9963" xr:uid="{00000000-0005-0000-0000-00002E130000}"/>
    <cellStyle name="SAPBEXaggItem 4 2 2 2 2" xfId="25954" xr:uid="{00000000-0005-0000-0000-00002F130000}"/>
    <cellStyle name="SAPBEXaggItem 4 2 2 3" xfId="12781" xr:uid="{00000000-0005-0000-0000-000030130000}"/>
    <cellStyle name="SAPBEXaggItem 4 2 2 3 2" xfId="28625" xr:uid="{00000000-0005-0000-0000-000031130000}"/>
    <cellStyle name="SAPBEXaggItem 4 2 2 4" xfId="5234" xr:uid="{00000000-0005-0000-0000-000032130000}"/>
    <cellStyle name="SAPBEXaggItem 4 2 2 4 2" xfId="22549" xr:uid="{00000000-0005-0000-0000-000033130000}"/>
    <cellStyle name="SAPBEXaggItem 4 2 2 5" xfId="18104" xr:uid="{00000000-0005-0000-0000-000034130000}"/>
    <cellStyle name="SAPBEXaggItem 4 2 2 5 2" xfId="33220" xr:uid="{00000000-0005-0000-0000-000035130000}"/>
    <cellStyle name="SAPBEXaggItem 4 2 2 6" xfId="20712" xr:uid="{00000000-0005-0000-0000-000036130000}"/>
    <cellStyle name="SAPBEXaggItem 4 2 2 6 2" xfId="35649" xr:uid="{00000000-0005-0000-0000-000037130000}"/>
    <cellStyle name="SAPBEXaggItem 4 2 2 7" xfId="13225" xr:uid="{00000000-0005-0000-0000-000038130000}"/>
    <cellStyle name="SAPBEXaggItem 4 2 2 7 2" xfId="28993" xr:uid="{00000000-0005-0000-0000-000039130000}"/>
    <cellStyle name="SAPBEXaggItem 4 2 3" xfId="7883" xr:uid="{00000000-0005-0000-0000-00003A130000}"/>
    <cellStyle name="SAPBEXaggItem 4 2 3 2" xfId="23914" xr:uid="{00000000-0005-0000-0000-00003B130000}"/>
    <cellStyle name="SAPBEXaggItem 4 2 4" xfId="10709" xr:uid="{00000000-0005-0000-0000-00003C130000}"/>
    <cellStyle name="SAPBEXaggItem 4 2 4 2" xfId="26578" xr:uid="{00000000-0005-0000-0000-00003D130000}"/>
    <cellStyle name="SAPBEXaggItem 4 2 5" xfId="13202" xr:uid="{00000000-0005-0000-0000-00003E130000}"/>
    <cellStyle name="SAPBEXaggItem 4 2 5 2" xfId="28979" xr:uid="{00000000-0005-0000-0000-00003F130000}"/>
    <cellStyle name="SAPBEXaggItem 4 2 6" xfId="16061" xr:uid="{00000000-0005-0000-0000-000040130000}"/>
    <cellStyle name="SAPBEXaggItem 4 2 6 2" xfId="31200" xr:uid="{00000000-0005-0000-0000-000041130000}"/>
    <cellStyle name="SAPBEXaggItem 4 2 7" xfId="18675" xr:uid="{00000000-0005-0000-0000-000042130000}"/>
    <cellStyle name="SAPBEXaggItem 4 2 7 2" xfId="33623" xr:uid="{00000000-0005-0000-0000-000043130000}"/>
    <cellStyle name="SAPBEXaggItem 4 3" xfId="4809" xr:uid="{00000000-0005-0000-0000-000044130000}"/>
    <cellStyle name="SAPBEXaggItem 4 3 2" xfId="9964" xr:uid="{00000000-0005-0000-0000-000045130000}"/>
    <cellStyle name="SAPBEXaggItem 4 3 2 2" xfId="25955" xr:uid="{00000000-0005-0000-0000-000046130000}"/>
    <cellStyle name="SAPBEXaggItem 4 3 3" xfId="12782" xr:uid="{00000000-0005-0000-0000-000047130000}"/>
    <cellStyle name="SAPBEXaggItem 4 3 3 2" xfId="28626" xr:uid="{00000000-0005-0000-0000-000048130000}"/>
    <cellStyle name="SAPBEXaggItem 4 3 4" xfId="5769" xr:uid="{00000000-0005-0000-0000-000049130000}"/>
    <cellStyle name="SAPBEXaggItem 4 3 4 2" xfId="22804" xr:uid="{00000000-0005-0000-0000-00004A130000}"/>
    <cellStyle name="SAPBEXaggItem 4 3 5" xfId="18105" xr:uid="{00000000-0005-0000-0000-00004B130000}"/>
    <cellStyle name="SAPBEXaggItem 4 3 5 2" xfId="33221" xr:uid="{00000000-0005-0000-0000-00004C130000}"/>
    <cellStyle name="SAPBEXaggItem 4 3 6" xfId="20713" xr:uid="{00000000-0005-0000-0000-00004D130000}"/>
    <cellStyle name="SAPBEXaggItem 4 3 6 2" xfId="35650" xr:uid="{00000000-0005-0000-0000-00004E130000}"/>
    <cellStyle name="SAPBEXaggItem 4 3 7" xfId="18454" xr:uid="{00000000-0005-0000-0000-00004F130000}"/>
    <cellStyle name="SAPBEXaggItem 4 3 7 2" xfId="33490" xr:uid="{00000000-0005-0000-0000-000050130000}"/>
    <cellStyle name="SAPBEXaggItem 4 4" xfId="5663" xr:uid="{00000000-0005-0000-0000-000051130000}"/>
    <cellStyle name="SAPBEXaggItem 4 4 2" xfId="22761" xr:uid="{00000000-0005-0000-0000-000052130000}"/>
    <cellStyle name="SAPBEXaggItem 4 5" xfId="7746" xr:uid="{00000000-0005-0000-0000-000053130000}"/>
    <cellStyle name="SAPBEXaggItem 4 5 2" xfId="23810" xr:uid="{00000000-0005-0000-0000-000054130000}"/>
    <cellStyle name="SAPBEXaggItem 4 6" xfId="13249" xr:uid="{00000000-0005-0000-0000-000055130000}"/>
    <cellStyle name="SAPBEXaggItem 4 6 2" xfId="29003" xr:uid="{00000000-0005-0000-0000-000056130000}"/>
    <cellStyle name="SAPBEXaggItem 4 7" xfId="6967" xr:uid="{00000000-0005-0000-0000-000057130000}"/>
    <cellStyle name="SAPBEXaggItem 4 7 2" xfId="23360" xr:uid="{00000000-0005-0000-0000-000058130000}"/>
    <cellStyle name="SAPBEXaggItem 4 8" xfId="7760" xr:uid="{00000000-0005-0000-0000-000059130000}"/>
    <cellStyle name="SAPBEXaggItem 4 8 2" xfId="23815" xr:uid="{00000000-0005-0000-0000-00005A130000}"/>
    <cellStyle name="SAPBEXaggItem 5" xfId="575" xr:uid="{00000000-0005-0000-0000-00005B130000}"/>
    <cellStyle name="SAPBEXaggItem 5 10" xfId="18584" xr:uid="{00000000-0005-0000-0000-00005C130000}"/>
    <cellStyle name="SAPBEXaggItem 5 11" xfId="22297" xr:uid="{00000000-0005-0000-0000-00005D130000}"/>
    <cellStyle name="SAPBEXaggItem 5 2" xfId="576" xr:uid="{00000000-0005-0000-0000-00005E130000}"/>
    <cellStyle name="SAPBEXaggItem 5 2 10" xfId="22298" xr:uid="{00000000-0005-0000-0000-00005F130000}"/>
    <cellStyle name="SAPBEXaggItem 5 2 2" xfId="2710" xr:uid="{00000000-0005-0000-0000-000060130000}"/>
    <cellStyle name="SAPBEXaggItem 5 2 2 2" xfId="7885" xr:uid="{00000000-0005-0000-0000-000061130000}"/>
    <cellStyle name="SAPBEXaggItem 5 2 2 2 2" xfId="23916" xr:uid="{00000000-0005-0000-0000-000062130000}"/>
    <cellStyle name="SAPBEXaggItem 5 2 2 3" xfId="10711" xr:uid="{00000000-0005-0000-0000-000063130000}"/>
    <cellStyle name="SAPBEXaggItem 5 2 2 3 2" xfId="26580" xr:uid="{00000000-0005-0000-0000-000064130000}"/>
    <cellStyle name="SAPBEXaggItem 5 2 2 4" xfId="14264" xr:uid="{00000000-0005-0000-0000-000065130000}"/>
    <cellStyle name="SAPBEXaggItem 5 2 2 4 2" xfId="29787" xr:uid="{00000000-0005-0000-0000-000066130000}"/>
    <cellStyle name="SAPBEXaggItem 5 2 2 5" xfId="16063" xr:uid="{00000000-0005-0000-0000-000067130000}"/>
    <cellStyle name="SAPBEXaggItem 5 2 2 5 2" xfId="31202" xr:uid="{00000000-0005-0000-0000-000068130000}"/>
    <cellStyle name="SAPBEXaggItem 5 2 2 6" xfId="18677" xr:uid="{00000000-0005-0000-0000-000069130000}"/>
    <cellStyle name="SAPBEXaggItem 5 2 2 6 2" xfId="33625" xr:uid="{00000000-0005-0000-0000-00006A130000}"/>
    <cellStyle name="SAPBEXaggItem 5 2 2 7" xfId="20999" xr:uid="{00000000-0005-0000-0000-00006B130000}"/>
    <cellStyle name="SAPBEXaggItem 5 2 2 7 2" xfId="35925" xr:uid="{00000000-0005-0000-0000-00006C130000}"/>
    <cellStyle name="SAPBEXaggItem 5 2 2 8" xfId="6161" xr:uid="{00000000-0005-0000-0000-00006D130000}"/>
    <cellStyle name="SAPBEXaggItem 5 2 3" xfId="4806" xr:uid="{00000000-0005-0000-0000-00006E130000}"/>
    <cellStyle name="SAPBEXaggItem 5 2 3 2" xfId="9961" xr:uid="{00000000-0005-0000-0000-00006F130000}"/>
    <cellStyle name="SAPBEXaggItem 5 2 3 2 2" xfId="25952" xr:uid="{00000000-0005-0000-0000-000070130000}"/>
    <cellStyle name="SAPBEXaggItem 5 2 3 3" xfId="12779" xr:uid="{00000000-0005-0000-0000-000071130000}"/>
    <cellStyle name="SAPBEXaggItem 5 2 3 3 2" xfId="28623" xr:uid="{00000000-0005-0000-0000-000072130000}"/>
    <cellStyle name="SAPBEXaggItem 5 2 3 4" xfId="13665" xr:uid="{00000000-0005-0000-0000-000073130000}"/>
    <cellStyle name="SAPBEXaggItem 5 2 3 4 2" xfId="29286" xr:uid="{00000000-0005-0000-0000-000074130000}"/>
    <cellStyle name="SAPBEXaggItem 5 2 3 5" xfId="18102" xr:uid="{00000000-0005-0000-0000-000075130000}"/>
    <cellStyle name="SAPBEXaggItem 5 2 3 5 2" xfId="33218" xr:uid="{00000000-0005-0000-0000-000076130000}"/>
    <cellStyle name="SAPBEXaggItem 5 2 3 6" xfId="20710" xr:uid="{00000000-0005-0000-0000-000077130000}"/>
    <cellStyle name="SAPBEXaggItem 5 2 3 6 2" xfId="35647" xr:uid="{00000000-0005-0000-0000-000078130000}"/>
    <cellStyle name="SAPBEXaggItem 5 2 3 7" xfId="15365" xr:uid="{00000000-0005-0000-0000-000079130000}"/>
    <cellStyle name="SAPBEXaggItem 5 2 3 7 2" xfId="30772" xr:uid="{00000000-0005-0000-0000-00007A130000}"/>
    <cellStyle name="SAPBEXaggItem 5 2 4" xfId="5661" xr:uid="{00000000-0005-0000-0000-00007B130000}"/>
    <cellStyle name="SAPBEXaggItem 5 2 4 2" xfId="37215" xr:uid="{00000000-0005-0000-0000-00007C130000}"/>
    <cellStyle name="SAPBEXaggItem 5 2 5" xfId="7744" xr:uid="{00000000-0005-0000-0000-00007D130000}"/>
    <cellStyle name="SAPBEXaggItem 5 2 6" xfId="13248" xr:uid="{00000000-0005-0000-0000-00007E130000}"/>
    <cellStyle name="SAPBEXaggItem 5 2 7" xfId="5860" xr:uid="{00000000-0005-0000-0000-00007F130000}"/>
    <cellStyle name="SAPBEXaggItem 5 2 8" xfId="13489" xr:uid="{00000000-0005-0000-0000-000080130000}"/>
    <cellStyle name="SAPBEXaggItem 5 2 9" xfId="14507" xr:uid="{00000000-0005-0000-0000-000081130000}"/>
    <cellStyle name="SAPBEXaggItem 5 3" xfId="2709" xr:uid="{00000000-0005-0000-0000-000082130000}"/>
    <cellStyle name="SAPBEXaggItem 5 3 2" xfId="7884" xr:uid="{00000000-0005-0000-0000-000083130000}"/>
    <cellStyle name="SAPBEXaggItem 5 3 2 2" xfId="23915" xr:uid="{00000000-0005-0000-0000-000084130000}"/>
    <cellStyle name="SAPBEXaggItem 5 3 3" xfId="10710" xr:uid="{00000000-0005-0000-0000-000085130000}"/>
    <cellStyle name="SAPBEXaggItem 5 3 3 2" xfId="26579" xr:uid="{00000000-0005-0000-0000-000086130000}"/>
    <cellStyle name="SAPBEXaggItem 5 3 4" xfId="13519" xr:uid="{00000000-0005-0000-0000-000087130000}"/>
    <cellStyle name="SAPBEXaggItem 5 3 4 2" xfId="29144" xr:uid="{00000000-0005-0000-0000-000088130000}"/>
    <cellStyle name="SAPBEXaggItem 5 3 5" xfId="16062" xr:uid="{00000000-0005-0000-0000-000089130000}"/>
    <cellStyle name="SAPBEXaggItem 5 3 5 2" xfId="31201" xr:uid="{00000000-0005-0000-0000-00008A130000}"/>
    <cellStyle name="SAPBEXaggItem 5 3 6" xfId="18676" xr:uid="{00000000-0005-0000-0000-00008B130000}"/>
    <cellStyle name="SAPBEXaggItem 5 3 6 2" xfId="33624" xr:uid="{00000000-0005-0000-0000-00008C130000}"/>
    <cellStyle name="SAPBEXaggItem 5 3 7" xfId="20998" xr:uid="{00000000-0005-0000-0000-00008D130000}"/>
    <cellStyle name="SAPBEXaggItem 5 3 7 2" xfId="35924" xr:uid="{00000000-0005-0000-0000-00008E130000}"/>
    <cellStyle name="SAPBEXaggItem 5 3 8" xfId="6160" xr:uid="{00000000-0005-0000-0000-00008F130000}"/>
    <cellStyle name="SAPBEXaggItem 5 4" xfId="4807" xr:uid="{00000000-0005-0000-0000-000090130000}"/>
    <cellStyle name="SAPBEXaggItem 5 4 2" xfId="9962" xr:uid="{00000000-0005-0000-0000-000091130000}"/>
    <cellStyle name="SAPBEXaggItem 5 4 2 2" xfId="25953" xr:uid="{00000000-0005-0000-0000-000092130000}"/>
    <cellStyle name="SAPBEXaggItem 5 4 3" xfId="12780" xr:uid="{00000000-0005-0000-0000-000093130000}"/>
    <cellStyle name="SAPBEXaggItem 5 4 3 2" xfId="28624" xr:uid="{00000000-0005-0000-0000-000094130000}"/>
    <cellStyle name="SAPBEXaggItem 5 4 4" xfId="15203" xr:uid="{00000000-0005-0000-0000-000095130000}"/>
    <cellStyle name="SAPBEXaggItem 5 4 4 2" xfId="30616" xr:uid="{00000000-0005-0000-0000-000096130000}"/>
    <cellStyle name="SAPBEXaggItem 5 4 5" xfId="18103" xr:uid="{00000000-0005-0000-0000-000097130000}"/>
    <cellStyle name="SAPBEXaggItem 5 4 5 2" xfId="33219" xr:uid="{00000000-0005-0000-0000-000098130000}"/>
    <cellStyle name="SAPBEXaggItem 5 4 6" xfId="20711" xr:uid="{00000000-0005-0000-0000-000099130000}"/>
    <cellStyle name="SAPBEXaggItem 5 4 6 2" xfId="35648" xr:uid="{00000000-0005-0000-0000-00009A130000}"/>
    <cellStyle name="SAPBEXaggItem 5 4 7" xfId="15166" xr:uid="{00000000-0005-0000-0000-00009B130000}"/>
    <cellStyle name="SAPBEXaggItem 5 4 7 2" xfId="30584" xr:uid="{00000000-0005-0000-0000-00009C130000}"/>
    <cellStyle name="SAPBEXaggItem 5 5" xfId="5662" xr:uid="{00000000-0005-0000-0000-00009D130000}"/>
    <cellStyle name="SAPBEXaggItem 5 5 2" xfId="37216" xr:uid="{00000000-0005-0000-0000-00009E130000}"/>
    <cellStyle name="SAPBEXaggItem 5 6" xfId="7745" xr:uid="{00000000-0005-0000-0000-00009F130000}"/>
    <cellStyle name="SAPBEXaggItem 5 7" xfId="14701" xr:uid="{00000000-0005-0000-0000-0000A0130000}"/>
    <cellStyle name="SAPBEXaggItem 5 8" xfId="10384" xr:uid="{00000000-0005-0000-0000-0000A1130000}"/>
    <cellStyle name="SAPBEXaggItem 5 9" xfId="15963" xr:uid="{00000000-0005-0000-0000-0000A2130000}"/>
    <cellStyle name="SAPBEXaggItem 6" xfId="577" xr:uid="{00000000-0005-0000-0000-0000A3130000}"/>
    <cellStyle name="SAPBEXaggItem 6 10" xfId="14761" xr:uid="{00000000-0005-0000-0000-0000A4130000}"/>
    <cellStyle name="SAPBEXaggItem 6 10 2" xfId="30217" xr:uid="{00000000-0005-0000-0000-0000A5130000}"/>
    <cellStyle name="SAPBEXaggItem 6 11" xfId="4985" xr:uid="{00000000-0005-0000-0000-0000A6130000}"/>
    <cellStyle name="SAPBEXaggItem 6 12" xfId="37937" xr:uid="{00000000-0005-0000-0000-0000A7130000}"/>
    <cellStyle name="SAPBEXaggItem 6 2" xfId="2712" xr:uid="{00000000-0005-0000-0000-0000A8130000}"/>
    <cellStyle name="SAPBEXaggItem 6 2 2" xfId="4804" xr:uid="{00000000-0005-0000-0000-0000A9130000}"/>
    <cellStyle name="SAPBEXaggItem 6 2 2 2" xfId="9959" xr:uid="{00000000-0005-0000-0000-0000AA130000}"/>
    <cellStyle name="SAPBEXaggItem 6 2 2 2 2" xfId="25950" xr:uid="{00000000-0005-0000-0000-0000AB130000}"/>
    <cellStyle name="SAPBEXaggItem 6 2 2 3" xfId="12777" xr:uid="{00000000-0005-0000-0000-0000AC130000}"/>
    <cellStyle name="SAPBEXaggItem 6 2 2 3 2" xfId="28621" xr:uid="{00000000-0005-0000-0000-0000AD130000}"/>
    <cellStyle name="SAPBEXaggItem 6 2 2 4" xfId="12855" xr:uid="{00000000-0005-0000-0000-0000AE130000}"/>
    <cellStyle name="SAPBEXaggItem 6 2 2 4 2" xfId="28697" xr:uid="{00000000-0005-0000-0000-0000AF130000}"/>
    <cellStyle name="SAPBEXaggItem 6 2 2 5" xfId="18100" xr:uid="{00000000-0005-0000-0000-0000B0130000}"/>
    <cellStyle name="SAPBEXaggItem 6 2 2 5 2" xfId="33216" xr:uid="{00000000-0005-0000-0000-0000B1130000}"/>
    <cellStyle name="SAPBEXaggItem 6 2 2 6" xfId="20708" xr:uid="{00000000-0005-0000-0000-0000B2130000}"/>
    <cellStyle name="SAPBEXaggItem 6 2 2 6 2" xfId="35645" xr:uid="{00000000-0005-0000-0000-0000B3130000}"/>
    <cellStyle name="SAPBEXaggItem 6 2 2 7" xfId="18608" xr:uid="{00000000-0005-0000-0000-0000B4130000}"/>
    <cellStyle name="SAPBEXaggItem 6 2 2 7 2" xfId="33562" xr:uid="{00000000-0005-0000-0000-0000B5130000}"/>
    <cellStyle name="SAPBEXaggItem 6 2 3" xfId="7887" xr:uid="{00000000-0005-0000-0000-0000B6130000}"/>
    <cellStyle name="SAPBEXaggItem 6 2 3 2" xfId="23918" xr:uid="{00000000-0005-0000-0000-0000B7130000}"/>
    <cellStyle name="SAPBEXaggItem 6 2 4" xfId="10713" xr:uid="{00000000-0005-0000-0000-0000B8130000}"/>
    <cellStyle name="SAPBEXaggItem 6 2 4 2" xfId="26582" xr:uid="{00000000-0005-0000-0000-0000B9130000}"/>
    <cellStyle name="SAPBEXaggItem 6 2 5" xfId="13199" xr:uid="{00000000-0005-0000-0000-0000BA130000}"/>
    <cellStyle name="SAPBEXaggItem 6 2 5 2" xfId="28976" xr:uid="{00000000-0005-0000-0000-0000BB130000}"/>
    <cellStyle name="SAPBEXaggItem 6 2 6" xfId="16065" xr:uid="{00000000-0005-0000-0000-0000BC130000}"/>
    <cellStyle name="SAPBEXaggItem 6 2 6 2" xfId="31204" xr:uid="{00000000-0005-0000-0000-0000BD130000}"/>
    <cellStyle name="SAPBEXaggItem 6 2 7" xfId="18679" xr:uid="{00000000-0005-0000-0000-0000BE130000}"/>
    <cellStyle name="SAPBEXaggItem 6 2 7 2" xfId="33627" xr:uid="{00000000-0005-0000-0000-0000BF130000}"/>
    <cellStyle name="SAPBEXaggItem 6 3" xfId="2711" xr:uid="{00000000-0005-0000-0000-0000C0130000}"/>
    <cellStyle name="SAPBEXaggItem 6 3 2" xfId="7886" xr:uid="{00000000-0005-0000-0000-0000C1130000}"/>
    <cellStyle name="SAPBEXaggItem 6 3 2 2" xfId="23917" xr:uid="{00000000-0005-0000-0000-0000C2130000}"/>
    <cellStyle name="SAPBEXaggItem 6 3 3" xfId="10712" xr:uid="{00000000-0005-0000-0000-0000C3130000}"/>
    <cellStyle name="SAPBEXaggItem 6 3 3 2" xfId="26581" xr:uid="{00000000-0005-0000-0000-0000C4130000}"/>
    <cellStyle name="SAPBEXaggItem 6 3 4" xfId="15506" xr:uid="{00000000-0005-0000-0000-0000C5130000}"/>
    <cellStyle name="SAPBEXaggItem 6 3 4 2" xfId="30867" xr:uid="{00000000-0005-0000-0000-0000C6130000}"/>
    <cellStyle name="SAPBEXaggItem 6 3 5" xfId="16064" xr:uid="{00000000-0005-0000-0000-0000C7130000}"/>
    <cellStyle name="SAPBEXaggItem 6 3 5 2" xfId="31203" xr:uid="{00000000-0005-0000-0000-0000C8130000}"/>
    <cellStyle name="SAPBEXaggItem 6 3 6" xfId="18678" xr:uid="{00000000-0005-0000-0000-0000C9130000}"/>
    <cellStyle name="SAPBEXaggItem 6 3 6 2" xfId="33626" xr:uid="{00000000-0005-0000-0000-0000CA130000}"/>
    <cellStyle name="SAPBEXaggItem 6 3 7" xfId="21000" xr:uid="{00000000-0005-0000-0000-0000CB130000}"/>
    <cellStyle name="SAPBEXaggItem 6 3 7 2" xfId="35926" xr:uid="{00000000-0005-0000-0000-0000CC130000}"/>
    <cellStyle name="SAPBEXaggItem 6 3 8" xfId="6162" xr:uid="{00000000-0005-0000-0000-0000CD130000}"/>
    <cellStyle name="SAPBEXaggItem 6 4" xfId="4805" xr:uid="{00000000-0005-0000-0000-0000CE130000}"/>
    <cellStyle name="SAPBEXaggItem 6 4 2" xfId="9960" xr:uid="{00000000-0005-0000-0000-0000CF130000}"/>
    <cellStyle name="SAPBEXaggItem 6 4 2 2" xfId="25951" xr:uid="{00000000-0005-0000-0000-0000D0130000}"/>
    <cellStyle name="SAPBEXaggItem 6 4 3" xfId="12778" xr:uid="{00000000-0005-0000-0000-0000D1130000}"/>
    <cellStyle name="SAPBEXaggItem 6 4 3 2" xfId="28622" xr:uid="{00000000-0005-0000-0000-0000D2130000}"/>
    <cellStyle name="SAPBEXaggItem 6 4 4" xfId="12928" xr:uid="{00000000-0005-0000-0000-0000D3130000}"/>
    <cellStyle name="SAPBEXaggItem 6 4 4 2" xfId="28767" xr:uid="{00000000-0005-0000-0000-0000D4130000}"/>
    <cellStyle name="SAPBEXaggItem 6 4 5" xfId="18101" xr:uid="{00000000-0005-0000-0000-0000D5130000}"/>
    <cellStyle name="SAPBEXaggItem 6 4 5 2" xfId="33217" xr:uid="{00000000-0005-0000-0000-0000D6130000}"/>
    <cellStyle name="SAPBEXaggItem 6 4 6" xfId="20709" xr:uid="{00000000-0005-0000-0000-0000D7130000}"/>
    <cellStyle name="SAPBEXaggItem 6 4 6 2" xfId="35646" xr:uid="{00000000-0005-0000-0000-0000D8130000}"/>
    <cellStyle name="SAPBEXaggItem 6 4 7" xfId="5930" xr:uid="{00000000-0005-0000-0000-0000D9130000}"/>
    <cellStyle name="SAPBEXaggItem 6 4 7 2" xfId="22906" xr:uid="{00000000-0005-0000-0000-0000DA130000}"/>
    <cellStyle name="SAPBEXaggItem 6 5" xfId="5660" xr:uid="{00000000-0005-0000-0000-0000DB130000}"/>
    <cellStyle name="SAPBEXaggItem 6 5 2" xfId="22760" xr:uid="{00000000-0005-0000-0000-0000DC130000}"/>
    <cellStyle name="SAPBEXaggItem 6 6" xfId="7743" xr:uid="{00000000-0005-0000-0000-0000DD130000}"/>
    <cellStyle name="SAPBEXaggItem 6 6 2" xfId="23809" xr:uid="{00000000-0005-0000-0000-0000DE130000}"/>
    <cellStyle name="SAPBEXaggItem 6 7" xfId="15437" xr:uid="{00000000-0005-0000-0000-0000DF130000}"/>
    <cellStyle name="SAPBEXaggItem 6 7 2" xfId="30814" xr:uid="{00000000-0005-0000-0000-0000E0130000}"/>
    <cellStyle name="SAPBEXaggItem 6 8" xfId="13759" xr:uid="{00000000-0005-0000-0000-0000E1130000}"/>
    <cellStyle name="SAPBEXaggItem 6 8 2" xfId="29364" xr:uid="{00000000-0005-0000-0000-0000E2130000}"/>
    <cellStyle name="SAPBEXaggItem 6 9" xfId="10625" xr:uid="{00000000-0005-0000-0000-0000E3130000}"/>
    <cellStyle name="SAPBEXaggItem 6 9 2" xfId="26511" xr:uid="{00000000-0005-0000-0000-0000E4130000}"/>
    <cellStyle name="SAPBEXaggItem 7" xfId="578" xr:uid="{00000000-0005-0000-0000-0000E5130000}"/>
    <cellStyle name="SAPBEXaggItem 7 10" xfId="6571" xr:uid="{00000000-0005-0000-0000-0000E6130000}"/>
    <cellStyle name="SAPBEXaggItem 7 11" xfId="22299" xr:uid="{00000000-0005-0000-0000-0000E7130000}"/>
    <cellStyle name="SAPBEXaggItem 7 2" xfId="579" xr:uid="{00000000-0005-0000-0000-0000E8130000}"/>
    <cellStyle name="SAPBEXaggItem 7 2 10" xfId="22300" xr:uid="{00000000-0005-0000-0000-0000E9130000}"/>
    <cellStyle name="SAPBEXaggItem 7 2 2" xfId="2714" xr:uid="{00000000-0005-0000-0000-0000EA130000}"/>
    <cellStyle name="SAPBEXaggItem 7 2 2 2" xfId="7889" xr:uid="{00000000-0005-0000-0000-0000EB130000}"/>
    <cellStyle name="SAPBEXaggItem 7 2 2 2 2" xfId="23920" xr:uid="{00000000-0005-0000-0000-0000EC130000}"/>
    <cellStyle name="SAPBEXaggItem 7 2 2 3" xfId="10715" xr:uid="{00000000-0005-0000-0000-0000ED130000}"/>
    <cellStyle name="SAPBEXaggItem 7 2 2 3 2" xfId="26584" xr:uid="{00000000-0005-0000-0000-0000EE130000}"/>
    <cellStyle name="SAPBEXaggItem 7 2 2 4" xfId="13200" xr:uid="{00000000-0005-0000-0000-0000EF130000}"/>
    <cellStyle name="SAPBEXaggItem 7 2 2 4 2" xfId="28977" xr:uid="{00000000-0005-0000-0000-0000F0130000}"/>
    <cellStyle name="SAPBEXaggItem 7 2 2 5" xfId="16067" xr:uid="{00000000-0005-0000-0000-0000F1130000}"/>
    <cellStyle name="SAPBEXaggItem 7 2 2 5 2" xfId="31206" xr:uid="{00000000-0005-0000-0000-0000F2130000}"/>
    <cellStyle name="SAPBEXaggItem 7 2 2 6" xfId="18681" xr:uid="{00000000-0005-0000-0000-0000F3130000}"/>
    <cellStyle name="SAPBEXaggItem 7 2 2 6 2" xfId="33629" xr:uid="{00000000-0005-0000-0000-0000F4130000}"/>
    <cellStyle name="SAPBEXaggItem 7 2 2 7" xfId="21003" xr:uid="{00000000-0005-0000-0000-0000F5130000}"/>
    <cellStyle name="SAPBEXaggItem 7 2 2 7 2" xfId="35929" xr:uid="{00000000-0005-0000-0000-0000F6130000}"/>
    <cellStyle name="SAPBEXaggItem 7 2 2 8" xfId="6164" xr:uid="{00000000-0005-0000-0000-0000F7130000}"/>
    <cellStyle name="SAPBEXaggItem 7 2 3" xfId="4802" xr:uid="{00000000-0005-0000-0000-0000F8130000}"/>
    <cellStyle name="SAPBEXaggItem 7 2 3 2" xfId="9957" xr:uid="{00000000-0005-0000-0000-0000F9130000}"/>
    <cellStyle name="SAPBEXaggItem 7 2 3 2 2" xfId="25948" xr:uid="{00000000-0005-0000-0000-0000FA130000}"/>
    <cellStyle name="SAPBEXaggItem 7 2 3 3" xfId="12775" xr:uid="{00000000-0005-0000-0000-0000FB130000}"/>
    <cellStyle name="SAPBEXaggItem 7 2 3 3 2" xfId="28619" xr:uid="{00000000-0005-0000-0000-0000FC130000}"/>
    <cellStyle name="SAPBEXaggItem 7 2 3 4" xfId="15205" xr:uid="{00000000-0005-0000-0000-0000FD130000}"/>
    <cellStyle name="SAPBEXaggItem 7 2 3 4 2" xfId="30618" xr:uid="{00000000-0005-0000-0000-0000FE130000}"/>
    <cellStyle name="SAPBEXaggItem 7 2 3 5" xfId="18098" xr:uid="{00000000-0005-0000-0000-0000FF130000}"/>
    <cellStyle name="SAPBEXaggItem 7 2 3 5 2" xfId="33214" xr:uid="{00000000-0005-0000-0000-000000140000}"/>
    <cellStyle name="SAPBEXaggItem 7 2 3 6" xfId="20706" xr:uid="{00000000-0005-0000-0000-000001140000}"/>
    <cellStyle name="SAPBEXaggItem 7 2 3 6 2" xfId="35643" xr:uid="{00000000-0005-0000-0000-000002140000}"/>
    <cellStyle name="SAPBEXaggItem 7 2 3 7" xfId="20928" xr:uid="{00000000-0005-0000-0000-000003140000}"/>
    <cellStyle name="SAPBEXaggItem 7 2 3 7 2" xfId="35854" xr:uid="{00000000-0005-0000-0000-000004140000}"/>
    <cellStyle name="SAPBEXaggItem 7 2 4" xfId="5658" xr:uid="{00000000-0005-0000-0000-000005140000}"/>
    <cellStyle name="SAPBEXaggItem 7 2 4 2" xfId="37066" xr:uid="{00000000-0005-0000-0000-000006140000}"/>
    <cellStyle name="SAPBEXaggItem 7 2 5" xfId="7741" xr:uid="{00000000-0005-0000-0000-000007140000}"/>
    <cellStyle name="SAPBEXaggItem 7 2 6" xfId="13300" xr:uid="{00000000-0005-0000-0000-000008140000}"/>
    <cellStyle name="SAPBEXaggItem 7 2 7" xfId="15073" xr:uid="{00000000-0005-0000-0000-000009140000}"/>
    <cellStyle name="SAPBEXaggItem 7 2 8" xfId="17420" xr:uid="{00000000-0005-0000-0000-00000A140000}"/>
    <cellStyle name="SAPBEXaggItem 7 2 9" xfId="20028" xr:uid="{00000000-0005-0000-0000-00000B140000}"/>
    <cellStyle name="SAPBEXaggItem 7 3" xfId="2713" xr:uid="{00000000-0005-0000-0000-00000C140000}"/>
    <cellStyle name="SAPBEXaggItem 7 3 2" xfId="7888" xr:uid="{00000000-0005-0000-0000-00000D140000}"/>
    <cellStyle name="SAPBEXaggItem 7 3 2 2" xfId="23919" xr:uid="{00000000-0005-0000-0000-00000E140000}"/>
    <cellStyle name="SAPBEXaggItem 7 3 3" xfId="10714" xr:uid="{00000000-0005-0000-0000-00000F140000}"/>
    <cellStyle name="SAPBEXaggItem 7 3 3 2" xfId="26583" xr:uid="{00000000-0005-0000-0000-000010140000}"/>
    <cellStyle name="SAPBEXaggItem 7 3 4" xfId="13520" xr:uid="{00000000-0005-0000-0000-000011140000}"/>
    <cellStyle name="SAPBEXaggItem 7 3 4 2" xfId="29145" xr:uid="{00000000-0005-0000-0000-000012140000}"/>
    <cellStyle name="SAPBEXaggItem 7 3 5" xfId="16066" xr:uid="{00000000-0005-0000-0000-000013140000}"/>
    <cellStyle name="SAPBEXaggItem 7 3 5 2" xfId="31205" xr:uid="{00000000-0005-0000-0000-000014140000}"/>
    <cellStyle name="SAPBEXaggItem 7 3 6" xfId="18680" xr:uid="{00000000-0005-0000-0000-000015140000}"/>
    <cellStyle name="SAPBEXaggItem 7 3 6 2" xfId="33628" xr:uid="{00000000-0005-0000-0000-000016140000}"/>
    <cellStyle name="SAPBEXaggItem 7 3 7" xfId="21002" xr:uid="{00000000-0005-0000-0000-000017140000}"/>
    <cellStyle name="SAPBEXaggItem 7 3 7 2" xfId="35928" xr:uid="{00000000-0005-0000-0000-000018140000}"/>
    <cellStyle name="SAPBEXaggItem 7 3 8" xfId="6163" xr:uid="{00000000-0005-0000-0000-000019140000}"/>
    <cellStyle name="SAPBEXaggItem 7 4" xfId="4803" xr:uid="{00000000-0005-0000-0000-00001A140000}"/>
    <cellStyle name="SAPBEXaggItem 7 4 2" xfId="9958" xr:uid="{00000000-0005-0000-0000-00001B140000}"/>
    <cellStyle name="SAPBEXaggItem 7 4 2 2" xfId="25949" xr:uid="{00000000-0005-0000-0000-00001C140000}"/>
    <cellStyle name="SAPBEXaggItem 7 4 3" xfId="12776" xr:uid="{00000000-0005-0000-0000-00001D140000}"/>
    <cellStyle name="SAPBEXaggItem 7 4 3 2" xfId="28620" xr:uid="{00000000-0005-0000-0000-00001E140000}"/>
    <cellStyle name="SAPBEXaggItem 7 4 4" xfId="15462" xr:uid="{00000000-0005-0000-0000-00001F140000}"/>
    <cellStyle name="SAPBEXaggItem 7 4 4 2" xfId="30830" xr:uid="{00000000-0005-0000-0000-000020140000}"/>
    <cellStyle name="SAPBEXaggItem 7 4 5" xfId="18099" xr:uid="{00000000-0005-0000-0000-000021140000}"/>
    <cellStyle name="SAPBEXaggItem 7 4 5 2" xfId="33215" xr:uid="{00000000-0005-0000-0000-000022140000}"/>
    <cellStyle name="SAPBEXaggItem 7 4 6" xfId="20707" xr:uid="{00000000-0005-0000-0000-000023140000}"/>
    <cellStyle name="SAPBEXaggItem 7 4 6 2" xfId="35644" xr:uid="{00000000-0005-0000-0000-000024140000}"/>
    <cellStyle name="SAPBEXaggItem 7 4 7" xfId="22067" xr:uid="{00000000-0005-0000-0000-000025140000}"/>
    <cellStyle name="SAPBEXaggItem 7 4 7 2" xfId="36984" xr:uid="{00000000-0005-0000-0000-000026140000}"/>
    <cellStyle name="SAPBEXaggItem 7 5" xfId="5659" xr:uid="{00000000-0005-0000-0000-000027140000}"/>
    <cellStyle name="SAPBEXaggItem 7 5 2" xfId="37214" xr:uid="{00000000-0005-0000-0000-000028140000}"/>
    <cellStyle name="SAPBEXaggItem 7 6" xfId="7742" xr:uid="{00000000-0005-0000-0000-000029140000}"/>
    <cellStyle name="SAPBEXaggItem 7 7" xfId="13247" xr:uid="{00000000-0005-0000-0000-00002A140000}"/>
    <cellStyle name="SAPBEXaggItem 7 8" xfId="14194" xr:uid="{00000000-0005-0000-0000-00002B140000}"/>
    <cellStyle name="SAPBEXaggItem 7 9" xfId="13424" xr:uid="{00000000-0005-0000-0000-00002C140000}"/>
    <cellStyle name="SAPBEXaggItem 8" xfId="580" xr:uid="{00000000-0005-0000-0000-00002D140000}"/>
    <cellStyle name="SAPBEXaggItem 8 10" xfId="18583" xr:uid="{00000000-0005-0000-0000-00002E140000}"/>
    <cellStyle name="SAPBEXaggItem 8 11" xfId="22301" xr:uid="{00000000-0005-0000-0000-00002F140000}"/>
    <cellStyle name="SAPBEXaggItem 8 2" xfId="581" xr:uid="{00000000-0005-0000-0000-000030140000}"/>
    <cellStyle name="SAPBEXaggItem 8 2 2" xfId="5185" xr:uid="{00000000-0005-0000-0000-000031140000}"/>
    <cellStyle name="SAPBEXaggItem 8 2 2 2" xfId="37213" xr:uid="{00000000-0005-0000-0000-000032140000}"/>
    <cellStyle name="SAPBEXaggItem 8 2 3" xfId="5729" xr:uid="{00000000-0005-0000-0000-000033140000}"/>
    <cellStyle name="SAPBEXaggItem 8 2 4" xfId="13301" xr:uid="{00000000-0005-0000-0000-000034140000}"/>
    <cellStyle name="SAPBEXaggItem 8 2 5" xfId="6735" xr:uid="{00000000-0005-0000-0000-000035140000}"/>
    <cellStyle name="SAPBEXaggItem 8 2 6" xfId="15960" xr:uid="{00000000-0005-0000-0000-000036140000}"/>
    <cellStyle name="SAPBEXaggItem 8 2 7" xfId="20027" xr:uid="{00000000-0005-0000-0000-000037140000}"/>
    <cellStyle name="SAPBEXaggItem 8 2 8" xfId="22302" xr:uid="{00000000-0005-0000-0000-000038140000}"/>
    <cellStyle name="SAPBEXaggItem 8 3" xfId="2715" xr:uid="{00000000-0005-0000-0000-000039140000}"/>
    <cellStyle name="SAPBEXaggItem 8 3 2" xfId="7890" xr:uid="{00000000-0005-0000-0000-00003A140000}"/>
    <cellStyle name="SAPBEXaggItem 8 3 2 2" xfId="23921" xr:uid="{00000000-0005-0000-0000-00003B140000}"/>
    <cellStyle name="SAPBEXaggItem 8 3 3" xfId="10716" xr:uid="{00000000-0005-0000-0000-00003C140000}"/>
    <cellStyle name="SAPBEXaggItem 8 3 3 2" xfId="26585" xr:uid="{00000000-0005-0000-0000-00003D140000}"/>
    <cellStyle name="SAPBEXaggItem 8 3 4" xfId="5794" xr:uid="{00000000-0005-0000-0000-00003E140000}"/>
    <cellStyle name="SAPBEXaggItem 8 3 4 2" xfId="22829" xr:uid="{00000000-0005-0000-0000-00003F140000}"/>
    <cellStyle name="SAPBEXaggItem 8 3 5" xfId="16068" xr:uid="{00000000-0005-0000-0000-000040140000}"/>
    <cellStyle name="SAPBEXaggItem 8 3 5 2" xfId="31207" xr:uid="{00000000-0005-0000-0000-000041140000}"/>
    <cellStyle name="SAPBEXaggItem 8 3 6" xfId="18682" xr:uid="{00000000-0005-0000-0000-000042140000}"/>
    <cellStyle name="SAPBEXaggItem 8 3 6 2" xfId="33630" xr:uid="{00000000-0005-0000-0000-000043140000}"/>
    <cellStyle name="SAPBEXaggItem 8 3 7" xfId="21004" xr:uid="{00000000-0005-0000-0000-000044140000}"/>
    <cellStyle name="SAPBEXaggItem 8 3 7 2" xfId="35930" xr:uid="{00000000-0005-0000-0000-000045140000}"/>
    <cellStyle name="SAPBEXaggItem 8 3 8" xfId="6165" xr:uid="{00000000-0005-0000-0000-000046140000}"/>
    <cellStyle name="SAPBEXaggItem 8 4" xfId="4801" xr:uid="{00000000-0005-0000-0000-000047140000}"/>
    <cellStyle name="SAPBEXaggItem 8 4 2" xfId="9956" xr:uid="{00000000-0005-0000-0000-000048140000}"/>
    <cellStyle name="SAPBEXaggItem 8 4 2 2" xfId="25947" xr:uid="{00000000-0005-0000-0000-000049140000}"/>
    <cellStyle name="SAPBEXaggItem 8 4 3" xfId="12774" xr:uid="{00000000-0005-0000-0000-00004A140000}"/>
    <cellStyle name="SAPBEXaggItem 8 4 3 2" xfId="28618" xr:uid="{00000000-0005-0000-0000-00004B140000}"/>
    <cellStyle name="SAPBEXaggItem 8 4 4" xfId="13663" xr:uid="{00000000-0005-0000-0000-00004C140000}"/>
    <cellStyle name="SAPBEXaggItem 8 4 4 2" xfId="29284" xr:uid="{00000000-0005-0000-0000-00004D140000}"/>
    <cellStyle name="SAPBEXaggItem 8 4 5" xfId="18097" xr:uid="{00000000-0005-0000-0000-00004E140000}"/>
    <cellStyle name="SAPBEXaggItem 8 4 5 2" xfId="33213" xr:uid="{00000000-0005-0000-0000-00004F140000}"/>
    <cellStyle name="SAPBEXaggItem 8 4 6" xfId="20705" xr:uid="{00000000-0005-0000-0000-000050140000}"/>
    <cellStyle name="SAPBEXaggItem 8 4 6 2" xfId="35642" xr:uid="{00000000-0005-0000-0000-000051140000}"/>
    <cellStyle name="SAPBEXaggItem 8 4 7" xfId="14660" xr:uid="{00000000-0005-0000-0000-000052140000}"/>
    <cellStyle name="SAPBEXaggItem 8 4 7 2" xfId="30159" xr:uid="{00000000-0005-0000-0000-000053140000}"/>
    <cellStyle name="SAPBEXaggItem 8 5" xfId="5657" xr:uid="{00000000-0005-0000-0000-000054140000}"/>
    <cellStyle name="SAPBEXaggItem 8 5 2" xfId="37813" xr:uid="{00000000-0005-0000-0000-000055140000}"/>
    <cellStyle name="SAPBEXaggItem 8 6" xfId="7739" xr:uid="{00000000-0005-0000-0000-000056140000}"/>
    <cellStyle name="SAPBEXaggItem 8 7" xfId="13246" xr:uid="{00000000-0005-0000-0000-000057140000}"/>
    <cellStyle name="SAPBEXaggItem 8 8" xfId="13961" xr:uid="{00000000-0005-0000-0000-000058140000}"/>
    <cellStyle name="SAPBEXaggItem 8 9" xfId="17419" xr:uid="{00000000-0005-0000-0000-000059140000}"/>
    <cellStyle name="SAPBEXaggItem 9" xfId="582" xr:uid="{00000000-0005-0000-0000-00005A140000}"/>
    <cellStyle name="SAPBEXaggItem 9 10" xfId="18582" xr:uid="{00000000-0005-0000-0000-00005B140000}"/>
    <cellStyle name="SAPBEXaggItem 9 11" xfId="22303" xr:uid="{00000000-0005-0000-0000-00005C140000}"/>
    <cellStyle name="SAPBEXaggItem 9 2" xfId="583" xr:uid="{00000000-0005-0000-0000-00005D140000}"/>
    <cellStyle name="SAPBEXaggItem 9 2 2" xfId="5655" xr:uid="{00000000-0005-0000-0000-00005E140000}"/>
    <cellStyle name="SAPBEXaggItem 9 2 2 2" xfId="37211" xr:uid="{00000000-0005-0000-0000-00005F140000}"/>
    <cellStyle name="SAPBEXaggItem 9 2 3" xfId="5730" xr:uid="{00000000-0005-0000-0000-000060140000}"/>
    <cellStyle name="SAPBEXaggItem 9 2 4" xfId="13302" xr:uid="{00000000-0005-0000-0000-000061140000}"/>
    <cellStyle name="SAPBEXaggItem 9 2 5" xfId="12948" xr:uid="{00000000-0005-0000-0000-000062140000}"/>
    <cellStyle name="SAPBEXaggItem 9 2 6" xfId="13408" xr:uid="{00000000-0005-0000-0000-000063140000}"/>
    <cellStyle name="SAPBEXaggItem 9 2 7" xfId="18581" xr:uid="{00000000-0005-0000-0000-000064140000}"/>
    <cellStyle name="SAPBEXaggItem 9 2 8" xfId="22304" xr:uid="{00000000-0005-0000-0000-000065140000}"/>
    <cellStyle name="SAPBEXaggItem 9 3" xfId="2716" xr:uid="{00000000-0005-0000-0000-000066140000}"/>
    <cellStyle name="SAPBEXaggItem 9 3 2" xfId="7891" xr:uid="{00000000-0005-0000-0000-000067140000}"/>
    <cellStyle name="SAPBEXaggItem 9 3 2 2" xfId="23922" xr:uid="{00000000-0005-0000-0000-000068140000}"/>
    <cellStyle name="SAPBEXaggItem 9 3 3" xfId="10717" xr:uid="{00000000-0005-0000-0000-000069140000}"/>
    <cellStyle name="SAPBEXaggItem 9 3 3 2" xfId="26586" xr:uid="{00000000-0005-0000-0000-00006A140000}"/>
    <cellStyle name="SAPBEXaggItem 9 3 4" xfId="14265" xr:uid="{00000000-0005-0000-0000-00006B140000}"/>
    <cellStyle name="SAPBEXaggItem 9 3 4 2" xfId="29788" xr:uid="{00000000-0005-0000-0000-00006C140000}"/>
    <cellStyle name="SAPBEXaggItem 9 3 5" xfId="16069" xr:uid="{00000000-0005-0000-0000-00006D140000}"/>
    <cellStyle name="SAPBEXaggItem 9 3 5 2" xfId="31208" xr:uid="{00000000-0005-0000-0000-00006E140000}"/>
    <cellStyle name="SAPBEXaggItem 9 3 6" xfId="18683" xr:uid="{00000000-0005-0000-0000-00006F140000}"/>
    <cellStyle name="SAPBEXaggItem 9 3 6 2" xfId="33631" xr:uid="{00000000-0005-0000-0000-000070140000}"/>
    <cellStyle name="SAPBEXaggItem 9 3 7" xfId="21005" xr:uid="{00000000-0005-0000-0000-000071140000}"/>
    <cellStyle name="SAPBEXaggItem 9 3 7 2" xfId="35931" xr:uid="{00000000-0005-0000-0000-000072140000}"/>
    <cellStyle name="SAPBEXaggItem 9 3 8" xfId="6166" xr:uid="{00000000-0005-0000-0000-000073140000}"/>
    <cellStyle name="SAPBEXaggItem 9 4" xfId="4800" xr:uid="{00000000-0005-0000-0000-000074140000}"/>
    <cellStyle name="SAPBEXaggItem 9 4 2" xfId="9955" xr:uid="{00000000-0005-0000-0000-000075140000}"/>
    <cellStyle name="SAPBEXaggItem 9 4 2 2" xfId="25946" xr:uid="{00000000-0005-0000-0000-000076140000}"/>
    <cellStyle name="SAPBEXaggItem 9 4 3" xfId="12773" xr:uid="{00000000-0005-0000-0000-000077140000}"/>
    <cellStyle name="SAPBEXaggItem 9 4 3 2" xfId="28617" xr:uid="{00000000-0005-0000-0000-000078140000}"/>
    <cellStyle name="SAPBEXaggItem 9 4 4" xfId="15206" xr:uid="{00000000-0005-0000-0000-000079140000}"/>
    <cellStyle name="SAPBEXaggItem 9 4 4 2" xfId="30619" xr:uid="{00000000-0005-0000-0000-00007A140000}"/>
    <cellStyle name="SAPBEXaggItem 9 4 5" xfId="18096" xr:uid="{00000000-0005-0000-0000-00007B140000}"/>
    <cellStyle name="SAPBEXaggItem 9 4 5 2" xfId="33212" xr:uid="{00000000-0005-0000-0000-00007C140000}"/>
    <cellStyle name="SAPBEXaggItem 9 4 6" xfId="20704" xr:uid="{00000000-0005-0000-0000-00007D140000}"/>
    <cellStyle name="SAPBEXaggItem 9 4 6 2" xfId="35641" xr:uid="{00000000-0005-0000-0000-00007E140000}"/>
    <cellStyle name="SAPBEXaggItem 9 4 7" xfId="14945" xr:uid="{00000000-0005-0000-0000-00007F140000}"/>
    <cellStyle name="SAPBEXaggItem 9 4 7 2" xfId="30396" xr:uid="{00000000-0005-0000-0000-000080140000}"/>
    <cellStyle name="SAPBEXaggItem 9 5" xfId="5656" xr:uid="{00000000-0005-0000-0000-000081140000}"/>
    <cellStyle name="SAPBEXaggItem 9 5 2" xfId="37212" xr:uid="{00000000-0005-0000-0000-000082140000}"/>
    <cellStyle name="SAPBEXaggItem 9 6" xfId="7738" xr:uid="{00000000-0005-0000-0000-000083140000}"/>
    <cellStyle name="SAPBEXaggItem 9 7" xfId="5759" xr:uid="{00000000-0005-0000-0000-000084140000}"/>
    <cellStyle name="SAPBEXaggItem 9 8" xfId="6734" xr:uid="{00000000-0005-0000-0000-000085140000}"/>
    <cellStyle name="SAPBEXaggItem 9 9" xfId="15433" xr:uid="{00000000-0005-0000-0000-000086140000}"/>
    <cellStyle name="SAPBEXaggItem_(chuck) OpEx On-going GRC Forecast Sum 4-20-10" xfId="2717" xr:uid="{00000000-0005-0000-0000-000087140000}"/>
    <cellStyle name="SAPBEXaggItemX" xfId="69" xr:uid="{00000000-0005-0000-0000-000088140000}"/>
    <cellStyle name="SAPBEXaggItemX 10" xfId="2718" xr:uid="{00000000-0005-0000-0000-000089140000}"/>
    <cellStyle name="SAPBEXaggItemX 10 2" xfId="4799" xr:uid="{00000000-0005-0000-0000-00008A140000}"/>
    <cellStyle name="SAPBEXaggItemX 10 2 2" xfId="9954" xr:uid="{00000000-0005-0000-0000-00008B140000}"/>
    <cellStyle name="SAPBEXaggItemX 10 2 2 2" xfId="25945" xr:uid="{00000000-0005-0000-0000-00008C140000}"/>
    <cellStyle name="SAPBEXaggItemX 10 2 3" xfId="12772" xr:uid="{00000000-0005-0000-0000-00008D140000}"/>
    <cellStyle name="SAPBEXaggItemX 10 2 3 2" xfId="28616" xr:uid="{00000000-0005-0000-0000-00008E140000}"/>
    <cellStyle name="SAPBEXaggItemX 10 2 4" xfId="13662" xr:uid="{00000000-0005-0000-0000-00008F140000}"/>
    <cellStyle name="SAPBEXaggItemX 10 2 4 2" xfId="29283" xr:uid="{00000000-0005-0000-0000-000090140000}"/>
    <cellStyle name="SAPBEXaggItemX 10 2 5" xfId="18095" xr:uid="{00000000-0005-0000-0000-000091140000}"/>
    <cellStyle name="SAPBEXaggItemX 10 2 5 2" xfId="33211" xr:uid="{00000000-0005-0000-0000-000092140000}"/>
    <cellStyle name="SAPBEXaggItemX 10 2 6" xfId="20703" xr:uid="{00000000-0005-0000-0000-000093140000}"/>
    <cellStyle name="SAPBEXaggItemX 10 2 6 2" xfId="35640" xr:uid="{00000000-0005-0000-0000-000094140000}"/>
    <cellStyle name="SAPBEXaggItemX 10 2 7" xfId="13785" xr:uid="{00000000-0005-0000-0000-000095140000}"/>
    <cellStyle name="SAPBEXaggItemX 10 2 7 2" xfId="29377" xr:uid="{00000000-0005-0000-0000-000096140000}"/>
    <cellStyle name="SAPBEXaggItemX 10 3" xfId="7892" xr:uid="{00000000-0005-0000-0000-000097140000}"/>
    <cellStyle name="SAPBEXaggItemX 10 3 2" xfId="23923" xr:uid="{00000000-0005-0000-0000-000098140000}"/>
    <cellStyle name="SAPBEXaggItemX 10 4" xfId="10718" xr:uid="{00000000-0005-0000-0000-000099140000}"/>
    <cellStyle name="SAPBEXaggItemX 10 4 2" xfId="26587" xr:uid="{00000000-0005-0000-0000-00009A140000}"/>
    <cellStyle name="SAPBEXaggItemX 10 5" xfId="13197" xr:uid="{00000000-0005-0000-0000-00009B140000}"/>
    <cellStyle name="SAPBEXaggItemX 10 5 2" xfId="28974" xr:uid="{00000000-0005-0000-0000-00009C140000}"/>
    <cellStyle name="SAPBEXaggItemX 10 6" xfId="16070" xr:uid="{00000000-0005-0000-0000-00009D140000}"/>
    <cellStyle name="SAPBEXaggItemX 10 6 2" xfId="31209" xr:uid="{00000000-0005-0000-0000-00009E140000}"/>
    <cellStyle name="SAPBEXaggItemX 10 7" xfId="18684" xr:uid="{00000000-0005-0000-0000-00009F140000}"/>
    <cellStyle name="SAPBEXaggItemX 10 7 2" xfId="33632" xr:uid="{00000000-0005-0000-0000-0000A0140000}"/>
    <cellStyle name="SAPBEXaggItemX 11" xfId="2719" xr:uid="{00000000-0005-0000-0000-0000A1140000}"/>
    <cellStyle name="SAPBEXaggItemX 11 2" xfId="4798" xr:uid="{00000000-0005-0000-0000-0000A2140000}"/>
    <cellStyle name="SAPBEXaggItemX 11 2 2" xfId="9953" xr:uid="{00000000-0005-0000-0000-0000A3140000}"/>
    <cellStyle name="SAPBEXaggItemX 11 2 2 2" xfId="25944" xr:uid="{00000000-0005-0000-0000-0000A4140000}"/>
    <cellStyle name="SAPBEXaggItemX 11 2 3" xfId="12771" xr:uid="{00000000-0005-0000-0000-0000A5140000}"/>
    <cellStyle name="SAPBEXaggItemX 11 2 3 2" xfId="28615" xr:uid="{00000000-0005-0000-0000-0000A6140000}"/>
    <cellStyle name="SAPBEXaggItemX 11 2 4" xfId="12840" xr:uid="{00000000-0005-0000-0000-0000A7140000}"/>
    <cellStyle name="SAPBEXaggItemX 11 2 4 2" xfId="28683" xr:uid="{00000000-0005-0000-0000-0000A8140000}"/>
    <cellStyle name="SAPBEXaggItemX 11 2 5" xfId="18094" xr:uid="{00000000-0005-0000-0000-0000A9140000}"/>
    <cellStyle name="SAPBEXaggItemX 11 2 5 2" xfId="33210" xr:uid="{00000000-0005-0000-0000-0000AA140000}"/>
    <cellStyle name="SAPBEXaggItemX 11 2 6" xfId="20702" xr:uid="{00000000-0005-0000-0000-0000AB140000}"/>
    <cellStyle name="SAPBEXaggItemX 11 2 6 2" xfId="35639" xr:uid="{00000000-0005-0000-0000-0000AC140000}"/>
    <cellStyle name="SAPBEXaggItemX 11 2 7" xfId="10150" xr:uid="{00000000-0005-0000-0000-0000AD140000}"/>
    <cellStyle name="SAPBEXaggItemX 11 2 7 2" xfId="26118" xr:uid="{00000000-0005-0000-0000-0000AE140000}"/>
    <cellStyle name="SAPBEXaggItemX 11 3" xfId="7893" xr:uid="{00000000-0005-0000-0000-0000AF140000}"/>
    <cellStyle name="SAPBEXaggItemX 11 3 2" xfId="23924" xr:uid="{00000000-0005-0000-0000-0000B0140000}"/>
    <cellStyle name="SAPBEXaggItemX 11 4" xfId="10719" xr:uid="{00000000-0005-0000-0000-0000B1140000}"/>
    <cellStyle name="SAPBEXaggItemX 11 4 2" xfId="26588" xr:uid="{00000000-0005-0000-0000-0000B2140000}"/>
    <cellStyle name="SAPBEXaggItemX 11 5" xfId="13521" xr:uid="{00000000-0005-0000-0000-0000B3140000}"/>
    <cellStyle name="SAPBEXaggItemX 11 5 2" xfId="29146" xr:uid="{00000000-0005-0000-0000-0000B4140000}"/>
    <cellStyle name="SAPBEXaggItemX 11 6" xfId="16071" xr:uid="{00000000-0005-0000-0000-0000B5140000}"/>
    <cellStyle name="SAPBEXaggItemX 11 6 2" xfId="31210" xr:uid="{00000000-0005-0000-0000-0000B6140000}"/>
    <cellStyle name="SAPBEXaggItemX 11 7" xfId="18685" xr:uid="{00000000-0005-0000-0000-0000B7140000}"/>
    <cellStyle name="SAPBEXaggItemX 11 7 2" xfId="33633" xr:uid="{00000000-0005-0000-0000-0000B8140000}"/>
    <cellStyle name="SAPBEXaggItemX 12" xfId="2720" xr:uid="{00000000-0005-0000-0000-0000B9140000}"/>
    <cellStyle name="SAPBEXaggItemX 12 2" xfId="4797" xr:uid="{00000000-0005-0000-0000-0000BA140000}"/>
    <cellStyle name="SAPBEXaggItemX 12 2 2" xfId="9952" xr:uid="{00000000-0005-0000-0000-0000BB140000}"/>
    <cellStyle name="SAPBEXaggItemX 12 2 2 2" xfId="25943" xr:uid="{00000000-0005-0000-0000-0000BC140000}"/>
    <cellStyle name="SAPBEXaggItemX 12 2 3" xfId="12770" xr:uid="{00000000-0005-0000-0000-0000BD140000}"/>
    <cellStyle name="SAPBEXaggItemX 12 2 3 2" xfId="28614" xr:uid="{00000000-0005-0000-0000-0000BE140000}"/>
    <cellStyle name="SAPBEXaggItemX 12 2 4" xfId="15207" xr:uid="{00000000-0005-0000-0000-0000BF140000}"/>
    <cellStyle name="SAPBEXaggItemX 12 2 4 2" xfId="30620" xr:uid="{00000000-0005-0000-0000-0000C0140000}"/>
    <cellStyle name="SAPBEXaggItemX 12 2 5" xfId="18093" xr:uid="{00000000-0005-0000-0000-0000C1140000}"/>
    <cellStyle name="SAPBEXaggItemX 12 2 5 2" xfId="33209" xr:uid="{00000000-0005-0000-0000-0000C2140000}"/>
    <cellStyle name="SAPBEXaggItemX 12 2 6" xfId="20701" xr:uid="{00000000-0005-0000-0000-0000C3140000}"/>
    <cellStyle name="SAPBEXaggItemX 12 2 6 2" xfId="35638" xr:uid="{00000000-0005-0000-0000-0000C4140000}"/>
    <cellStyle name="SAPBEXaggItemX 12 2 7" xfId="7792" xr:uid="{00000000-0005-0000-0000-0000C5140000}"/>
    <cellStyle name="SAPBEXaggItemX 12 2 7 2" xfId="23833" xr:uid="{00000000-0005-0000-0000-0000C6140000}"/>
    <cellStyle name="SAPBEXaggItemX 12 3" xfId="7894" xr:uid="{00000000-0005-0000-0000-0000C7140000}"/>
    <cellStyle name="SAPBEXaggItemX 12 3 2" xfId="23925" xr:uid="{00000000-0005-0000-0000-0000C8140000}"/>
    <cellStyle name="SAPBEXaggItemX 12 4" xfId="10720" xr:uid="{00000000-0005-0000-0000-0000C9140000}"/>
    <cellStyle name="SAPBEXaggItemX 12 4 2" xfId="26589" xr:uid="{00000000-0005-0000-0000-0000CA140000}"/>
    <cellStyle name="SAPBEXaggItemX 12 5" xfId="13198" xr:uid="{00000000-0005-0000-0000-0000CB140000}"/>
    <cellStyle name="SAPBEXaggItemX 12 5 2" xfId="28975" xr:uid="{00000000-0005-0000-0000-0000CC140000}"/>
    <cellStyle name="SAPBEXaggItemX 12 6" xfId="16072" xr:uid="{00000000-0005-0000-0000-0000CD140000}"/>
    <cellStyle name="SAPBEXaggItemX 12 6 2" xfId="31211" xr:uid="{00000000-0005-0000-0000-0000CE140000}"/>
    <cellStyle name="SAPBEXaggItemX 12 7" xfId="18686" xr:uid="{00000000-0005-0000-0000-0000CF140000}"/>
    <cellStyle name="SAPBEXaggItemX 12 7 2" xfId="33634" xr:uid="{00000000-0005-0000-0000-0000D0140000}"/>
    <cellStyle name="SAPBEXaggItemX 13" xfId="2721" xr:uid="{00000000-0005-0000-0000-0000D1140000}"/>
    <cellStyle name="SAPBEXaggItemX 13 2" xfId="4796" xr:uid="{00000000-0005-0000-0000-0000D2140000}"/>
    <cellStyle name="SAPBEXaggItemX 13 2 2" xfId="9951" xr:uid="{00000000-0005-0000-0000-0000D3140000}"/>
    <cellStyle name="SAPBEXaggItemX 13 2 2 2" xfId="25942" xr:uid="{00000000-0005-0000-0000-0000D4140000}"/>
    <cellStyle name="SAPBEXaggItemX 13 2 3" xfId="12769" xr:uid="{00000000-0005-0000-0000-0000D5140000}"/>
    <cellStyle name="SAPBEXaggItemX 13 2 3 2" xfId="28613" xr:uid="{00000000-0005-0000-0000-0000D6140000}"/>
    <cellStyle name="SAPBEXaggItemX 13 2 4" xfId="11813" xr:uid="{00000000-0005-0000-0000-0000D7140000}"/>
    <cellStyle name="SAPBEXaggItemX 13 2 4 2" xfId="27664" xr:uid="{00000000-0005-0000-0000-0000D8140000}"/>
    <cellStyle name="SAPBEXaggItemX 13 2 5" xfId="18092" xr:uid="{00000000-0005-0000-0000-0000D9140000}"/>
    <cellStyle name="SAPBEXaggItemX 13 2 5 2" xfId="33208" xr:uid="{00000000-0005-0000-0000-0000DA140000}"/>
    <cellStyle name="SAPBEXaggItemX 13 2 6" xfId="20700" xr:uid="{00000000-0005-0000-0000-0000DB140000}"/>
    <cellStyle name="SAPBEXaggItemX 13 2 6 2" xfId="35637" xr:uid="{00000000-0005-0000-0000-0000DC140000}"/>
    <cellStyle name="SAPBEXaggItemX 13 2 7" xfId="6972" xr:uid="{00000000-0005-0000-0000-0000DD140000}"/>
    <cellStyle name="SAPBEXaggItemX 13 2 7 2" xfId="23364" xr:uid="{00000000-0005-0000-0000-0000DE140000}"/>
    <cellStyle name="SAPBEXaggItemX 13 3" xfId="7895" xr:uid="{00000000-0005-0000-0000-0000DF140000}"/>
    <cellStyle name="SAPBEXaggItemX 13 3 2" xfId="23926" xr:uid="{00000000-0005-0000-0000-0000E0140000}"/>
    <cellStyle name="SAPBEXaggItemX 13 4" xfId="10721" xr:uid="{00000000-0005-0000-0000-0000E1140000}"/>
    <cellStyle name="SAPBEXaggItemX 13 4 2" xfId="26590" xr:uid="{00000000-0005-0000-0000-0000E2140000}"/>
    <cellStyle name="SAPBEXaggItemX 13 5" xfId="15361" xr:uid="{00000000-0005-0000-0000-0000E3140000}"/>
    <cellStyle name="SAPBEXaggItemX 13 5 2" xfId="30769" xr:uid="{00000000-0005-0000-0000-0000E4140000}"/>
    <cellStyle name="SAPBEXaggItemX 13 6" xfId="16073" xr:uid="{00000000-0005-0000-0000-0000E5140000}"/>
    <cellStyle name="SAPBEXaggItemX 13 6 2" xfId="31212" xr:uid="{00000000-0005-0000-0000-0000E6140000}"/>
    <cellStyle name="SAPBEXaggItemX 13 7" xfId="18687" xr:uid="{00000000-0005-0000-0000-0000E7140000}"/>
    <cellStyle name="SAPBEXaggItemX 13 7 2" xfId="33635" xr:uid="{00000000-0005-0000-0000-0000E8140000}"/>
    <cellStyle name="SAPBEXaggItemX 14" xfId="2722" xr:uid="{00000000-0005-0000-0000-0000E9140000}"/>
    <cellStyle name="SAPBEXaggItemX 14 2" xfId="4795" xr:uid="{00000000-0005-0000-0000-0000EA140000}"/>
    <cellStyle name="SAPBEXaggItemX 14 2 2" xfId="9950" xr:uid="{00000000-0005-0000-0000-0000EB140000}"/>
    <cellStyle name="SAPBEXaggItemX 14 2 2 2" xfId="25941" xr:uid="{00000000-0005-0000-0000-0000EC140000}"/>
    <cellStyle name="SAPBEXaggItemX 14 2 3" xfId="12768" xr:uid="{00000000-0005-0000-0000-0000ED140000}"/>
    <cellStyle name="SAPBEXaggItemX 14 2 3 2" xfId="28612" xr:uid="{00000000-0005-0000-0000-0000EE140000}"/>
    <cellStyle name="SAPBEXaggItemX 14 2 4" xfId="15208" xr:uid="{00000000-0005-0000-0000-0000EF140000}"/>
    <cellStyle name="SAPBEXaggItemX 14 2 4 2" xfId="30621" xr:uid="{00000000-0005-0000-0000-0000F0140000}"/>
    <cellStyle name="SAPBEXaggItemX 14 2 5" xfId="18091" xr:uid="{00000000-0005-0000-0000-0000F1140000}"/>
    <cellStyle name="SAPBEXaggItemX 14 2 5 2" xfId="33207" xr:uid="{00000000-0005-0000-0000-0000F2140000}"/>
    <cellStyle name="SAPBEXaggItemX 14 2 6" xfId="20699" xr:uid="{00000000-0005-0000-0000-0000F3140000}"/>
    <cellStyle name="SAPBEXaggItemX 14 2 6 2" xfId="35636" xr:uid="{00000000-0005-0000-0000-0000F4140000}"/>
    <cellStyle name="SAPBEXaggItemX 14 2 7" xfId="15556" xr:uid="{00000000-0005-0000-0000-0000F5140000}"/>
    <cellStyle name="SAPBEXaggItemX 14 2 7 2" xfId="30904" xr:uid="{00000000-0005-0000-0000-0000F6140000}"/>
    <cellStyle name="SAPBEXaggItemX 14 3" xfId="7896" xr:uid="{00000000-0005-0000-0000-0000F7140000}"/>
    <cellStyle name="SAPBEXaggItemX 14 3 2" xfId="23927" xr:uid="{00000000-0005-0000-0000-0000F8140000}"/>
    <cellStyle name="SAPBEXaggItemX 14 4" xfId="10722" xr:uid="{00000000-0005-0000-0000-0000F9140000}"/>
    <cellStyle name="SAPBEXaggItemX 14 4 2" xfId="26591" xr:uid="{00000000-0005-0000-0000-0000FA140000}"/>
    <cellStyle name="SAPBEXaggItemX 14 5" xfId="14266" xr:uid="{00000000-0005-0000-0000-0000FB140000}"/>
    <cellStyle name="SAPBEXaggItemX 14 5 2" xfId="29789" xr:uid="{00000000-0005-0000-0000-0000FC140000}"/>
    <cellStyle name="SAPBEXaggItemX 14 6" xfId="16074" xr:uid="{00000000-0005-0000-0000-0000FD140000}"/>
    <cellStyle name="SAPBEXaggItemX 14 6 2" xfId="31213" xr:uid="{00000000-0005-0000-0000-0000FE140000}"/>
    <cellStyle name="SAPBEXaggItemX 14 7" xfId="18688" xr:uid="{00000000-0005-0000-0000-0000FF140000}"/>
    <cellStyle name="SAPBEXaggItemX 14 7 2" xfId="33636" xr:uid="{00000000-0005-0000-0000-000000150000}"/>
    <cellStyle name="SAPBEXaggItemX 15" xfId="2723" xr:uid="{00000000-0005-0000-0000-000001150000}"/>
    <cellStyle name="SAPBEXaggItemX 15 2" xfId="4794" xr:uid="{00000000-0005-0000-0000-000002150000}"/>
    <cellStyle name="SAPBEXaggItemX 15 2 2" xfId="9949" xr:uid="{00000000-0005-0000-0000-000003150000}"/>
    <cellStyle name="SAPBEXaggItemX 15 2 2 2" xfId="25940" xr:uid="{00000000-0005-0000-0000-000004150000}"/>
    <cellStyle name="SAPBEXaggItemX 15 2 3" xfId="12767" xr:uid="{00000000-0005-0000-0000-000005150000}"/>
    <cellStyle name="SAPBEXaggItemX 15 2 3 2" xfId="28611" xr:uid="{00000000-0005-0000-0000-000006150000}"/>
    <cellStyle name="SAPBEXaggItemX 15 2 4" xfId="13661" xr:uid="{00000000-0005-0000-0000-000007150000}"/>
    <cellStyle name="SAPBEXaggItemX 15 2 4 2" xfId="29282" xr:uid="{00000000-0005-0000-0000-000008150000}"/>
    <cellStyle name="SAPBEXaggItemX 15 2 5" xfId="18090" xr:uid="{00000000-0005-0000-0000-000009150000}"/>
    <cellStyle name="SAPBEXaggItemX 15 2 5 2" xfId="33206" xr:uid="{00000000-0005-0000-0000-00000A150000}"/>
    <cellStyle name="SAPBEXaggItemX 15 2 6" xfId="20698" xr:uid="{00000000-0005-0000-0000-00000B150000}"/>
    <cellStyle name="SAPBEXaggItemX 15 2 6 2" xfId="35635" xr:uid="{00000000-0005-0000-0000-00000C150000}"/>
    <cellStyle name="SAPBEXaggItemX 15 2 7" xfId="15823" xr:uid="{00000000-0005-0000-0000-00000D150000}"/>
    <cellStyle name="SAPBEXaggItemX 15 2 7 2" xfId="31064" xr:uid="{00000000-0005-0000-0000-00000E150000}"/>
    <cellStyle name="SAPBEXaggItemX 15 3" xfId="7897" xr:uid="{00000000-0005-0000-0000-00000F150000}"/>
    <cellStyle name="SAPBEXaggItemX 15 3 2" xfId="23928" xr:uid="{00000000-0005-0000-0000-000010150000}"/>
    <cellStyle name="SAPBEXaggItemX 15 4" xfId="10723" xr:uid="{00000000-0005-0000-0000-000011150000}"/>
    <cellStyle name="SAPBEXaggItemX 15 4 2" xfId="26592" xr:uid="{00000000-0005-0000-0000-000012150000}"/>
    <cellStyle name="SAPBEXaggItemX 15 5" xfId="13195" xr:uid="{00000000-0005-0000-0000-000013150000}"/>
    <cellStyle name="SAPBEXaggItemX 15 5 2" xfId="28972" xr:uid="{00000000-0005-0000-0000-000014150000}"/>
    <cellStyle name="SAPBEXaggItemX 15 6" xfId="16075" xr:uid="{00000000-0005-0000-0000-000015150000}"/>
    <cellStyle name="SAPBEXaggItemX 15 6 2" xfId="31214" xr:uid="{00000000-0005-0000-0000-000016150000}"/>
    <cellStyle name="SAPBEXaggItemX 15 7" xfId="18689" xr:uid="{00000000-0005-0000-0000-000017150000}"/>
    <cellStyle name="SAPBEXaggItemX 15 7 2" xfId="33637" xr:uid="{00000000-0005-0000-0000-000018150000}"/>
    <cellStyle name="SAPBEXaggItemX 16" xfId="2724" xr:uid="{00000000-0005-0000-0000-000019150000}"/>
    <cellStyle name="SAPBEXaggItemX 16 2" xfId="4793" xr:uid="{00000000-0005-0000-0000-00001A150000}"/>
    <cellStyle name="SAPBEXaggItemX 16 2 2" xfId="9948" xr:uid="{00000000-0005-0000-0000-00001B150000}"/>
    <cellStyle name="SAPBEXaggItemX 16 2 2 2" xfId="25939" xr:uid="{00000000-0005-0000-0000-00001C150000}"/>
    <cellStyle name="SAPBEXaggItemX 16 2 3" xfId="12766" xr:uid="{00000000-0005-0000-0000-00001D150000}"/>
    <cellStyle name="SAPBEXaggItemX 16 2 3 2" xfId="28610" xr:uid="{00000000-0005-0000-0000-00001E150000}"/>
    <cellStyle name="SAPBEXaggItemX 16 2 4" xfId="15209" xr:uid="{00000000-0005-0000-0000-00001F150000}"/>
    <cellStyle name="SAPBEXaggItemX 16 2 4 2" xfId="30622" xr:uid="{00000000-0005-0000-0000-000020150000}"/>
    <cellStyle name="SAPBEXaggItemX 16 2 5" xfId="18089" xr:uid="{00000000-0005-0000-0000-000021150000}"/>
    <cellStyle name="SAPBEXaggItemX 16 2 5 2" xfId="33205" xr:uid="{00000000-0005-0000-0000-000022150000}"/>
    <cellStyle name="SAPBEXaggItemX 16 2 6" xfId="20697" xr:uid="{00000000-0005-0000-0000-000023150000}"/>
    <cellStyle name="SAPBEXaggItemX 16 2 6 2" xfId="35634" xr:uid="{00000000-0005-0000-0000-000024150000}"/>
    <cellStyle name="SAPBEXaggItemX 16 2 7" xfId="15183" xr:uid="{00000000-0005-0000-0000-000025150000}"/>
    <cellStyle name="SAPBEXaggItemX 16 2 7 2" xfId="30596" xr:uid="{00000000-0005-0000-0000-000026150000}"/>
    <cellStyle name="SAPBEXaggItemX 16 3" xfId="7898" xr:uid="{00000000-0005-0000-0000-000027150000}"/>
    <cellStyle name="SAPBEXaggItemX 16 3 2" xfId="23929" xr:uid="{00000000-0005-0000-0000-000028150000}"/>
    <cellStyle name="SAPBEXaggItemX 16 4" xfId="10724" xr:uid="{00000000-0005-0000-0000-000029150000}"/>
    <cellStyle name="SAPBEXaggItemX 16 4 2" xfId="26593" xr:uid="{00000000-0005-0000-0000-00002A150000}"/>
    <cellStyle name="SAPBEXaggItemX 16 5" xfId="13196" xr:uid="{00000000-0005-0000-0000-00002B150000}"/>
    <cellStyle name="SAPBEXaggItemX 16 5 2" xfId="28973" xr:uid="{00000000-0005-0000-0000-00002C150000}"/>
    <cellStyle name="SAPBEXaggItemX 16 6" xfId="16076" xr:uid="{00000000-0005-0000-0000-00002D150000}"/>
    <cellStyle name="SAPBEXaggItemX 16 6 2" xfId="31215" xr:uid="{00000000-0005-0000-0000-00002E150000}"/>
    <cellStyle name="SAPBEXaggItemX 16 7" xfId="18690" xr:uid="{00000000-0005-0000-0000-00002F150000}"/>
    <cellStyle name="SAPBEXaggItemX 16 7 2" xfId="33638" xr:uid="{00000000-0005-0000-0000-000030150000}"/>
    <cellStyle name="SAPBEXaggItemX 17" xfId="4911" xr:uid="{00000000-0005-0000-0000-000031150000}"/>
    <cellStyle name="SAPBEXaggItemX 17 2" xfId="10066" xr:uid="{00000000-0005-0000-0000-000032150000}"/>
    <cellStyle name="SAPBEXaggItemX 17 2 2" xfId="26048" xr:uid="{00000000-0005-0000-0000-000033150000}"/>
    <cellStyle name="SAPBEXaggItemX 17 3" xfId="12884" xr:uid="{00000000-0005-0000-0000-000034150000}"/>
    <cellStyle name="SAPBEXaggItemX 17 3 2" xfId="28725" xr:uid="{00000000-0005-0000-0000-000035150000}"/>
    <cellStyle name="SAPBEXaggItemX 17 4" xfId="7595" xr:uid="{00000000-0005-0000-0000-000036150000}"/>
    <cellStyle name="SAPBEXaggItemX 17 4 2" xfId="23739" xr:uid="{00000000-0005-0000-0000-000037150000}"/>
    <cellStyle name="SAPBEXaggItemX 17 5" xfId="18205" xr:uid="{00000000-0005-0000-0000-000038150000}"/>
    <cellStyle name="SAPBEXaggItemX 17 5 2" xfId="33311" xr:uid="{00000000-0005-0000-0000-000039150000}"/>
    <cellStyle name="SAPBEXaggItemX 17 6" xfId="20812" xr:uid="{00000000-0005-0000-0000-00003A150000}"/>
    <cellStyle name="SAPBEXaggItemX 17 6 2" xfId="35745" xr:uid="{00000000-0005-0000-0000-00003B150000}"/>
    <cellStyle name="SAPBEXaggItemX 17 7" xfId="18598" xr:uid="{00000000-0005-0000-0000-00003C150000}"/>
    <cellStyle name="SAPBEXaggItemX 17 7 2" xfId="33552" xr:uid="{00000000-0005-0000-0000-00003D150000}"/>
    <cellStyle name="SAPBEXaggItemX 18" xfId="6015" xr:uid="{00000000-0005-0000-0000-00003E150000}"/>
    <cellStyle name="SAPBEXaggItemX 18 2" xfId="22980" xr:uid="{00000000-0005-0000-0000-00003F150000}"/>
    <cellStyle name="SAPBEXaggItemX 19" xfId="7269" xr:uid="{00000000-0005-0000-0000-000040150000}"/>
    <cellStyle name="SAPBEXaggItemX 19 2" xfId="23514" xr:uid="{00000000-0005-0000-0000-000041150000}"/>
    <cellStyle name="SAPBEXaggItemX 2" xfId="584" xr:uid="{00000000-0005-0000-0000-000042150000}"/>
    <cellStyle name="SAPBEXaggItemX 2 10" xfId="10274" xr:uid="{00000000-0005-0000-0000-000043150000}"/>
    <cellStyle name="SAPBEXaggItemX 2 10 2" xfId="26224" xr:uid="{00000000-0005-0000-0000-000044150000}"/>
    <cellStyle name="SAPBEXaggItemX 2 11" xfId="4986" xr:uid="{00000000-0005-0000-0000-000045150000}"/>
    <cellStyle name="SAPBEXaggItemX 2 12" xfId="22128" xr:uid="{00000000-0005-0000-0000-000046150000}"/>
    <cellStyle name="SAPBEXaggItemX 2 13" xfId="37938" xr:uid="{00000000-0005-0000-0000-000047150000}"/>
    <cellStyle name="SAPBEXaggItemX 2 2" xfId="585" xr:uid="{00000000-0005-0000-0000-000048150000}"/>
    <cellStyle name="SAPBEXaggItemX 2 2 10" xfId="4987" xr:uid="{00000000-0005-0000-0000-000049150000}"/>
    <cellStyle name="SAPBEXaggItemX 2 2 11" xfId="37939" xr:uid="{00000000-0005-0000-0000-00004A150000}"/>
    <cellStyle name="SAPBEXaggItemX 2 2 2" xfId="2726" xr:uid="{00000000-0005-0000-0000-00004B150000}"/>
    <cellStyle name="SAPBEXaggItemX 2 2 2 2" xfId="7900" xr:uid="{00000000-0005-0000-0000-00004C150000}"/>
    <cellStyle name="SAPBEXaggItemX 2 2 2 2 2" xfId="23931" xr:uid="{00000000-0005-0000-0000-00004D150000}"/>
    <cellStyle name="SAPBEXaggItemX 2 2 2 3" xfId="10726" xr:uid="{00000000-0005-0000-0000-00004E150000}"/>
    <cellStyle name="SAPBEXaggItemX 2 2 2 3 2" xfId="26595" xr:uid="{00000000-0005-0000-0000-00004F150000}"/>
    <cellStyle name="SAPBEXaggItemX 2 2 2 4" xfId="14260" xr:uid="{00000000-0005-0000-0000-000050150000}"/>
    <cellStyle name="SAPBEXaggItemX 2 2 2 4 2" xfId="29783" xr:uid="{00000000-0005-0000-0000-000051150000}"/>
    <cellStyle name="SAPBEXaggItemX 2 2 2 5" xfId="16078" xr:uid="{00000000-0005-0000-0000-000052150000}"/>
    <cellStyle name="SAPBEXaggItemX 2 2 2 5 2" xfId="31217" xr:uid="{00000000-0005-0000-0000-000053150000}"/>
    <cellStyle name="SAPBEXaggItemX 2 2 2 6" xfId="18692" xr:uid="{00000000-0005-0000-0000-000054150000}"/>
    <cellStyle name="SAPBEXaggItemX 2 2 2 6 2" xfId="33640" xr:uid="{00000000-0005-0000-0000-000055150000}"/>
    <cellStyle name="SAPBEXaggItemX 2 2 2 7" xfId="21007" xr:uid="{00000000-0005-0000-0000-000056150000}"/>
    <cellStyle name="SAPBEXaggItemX 2 2 2 7 2" xfId="35933" xr:uid="{00000000-0005-0000-0000-000057150000}"/>
    <cellStyle name="SAPBEXaggItemX 2 2 2 8" xfId="6168" xr:uid="{00000000-0005-0000-0000-000058150000}"/>
    <cellStyle name="SAPBEXaggItemX 2 2 3" xfId="4791" xr:uid="{00000000-0005-0000-0000-000059150000}"/>
    <cellStyle name="SAPBEXaggItemX 2 2 3 2" xfId="9946" xr:uid="{00000000-0005-0000-0000-00005A150000}"/>
    <cellStyle name="SAPBEXaggItemX 2 2 3 2 2" xfId="25937" xr:uid="{00000000-0005-0000-0000-00005B150000}"/>
    <cellStyle name="SAPBEXaggItemX 2 2 3 3" xfId="12764" xr:uid="{00000000-0005-0000-0000-00005C150000}"/>
    <cellStyle name="SAPBEXaggItemX 2 2 3 3 2" xfId="28608" xr:uid="{00000000-0005-0000-0000-00005D150000}"/>
    <cellStyle name="SAPBEXaggItemX 2 2 3 4" xfId="15210" xr:uid="{00000000-0005-0000-0000-00005E150000}"/>
    <cellStyle name="SAPBEXaggItemX 2 2 3 4 2" xfId="30623" xr:uid="{00000000-0005-0000-0000-00005F150000}"/>
    <cellStyle name="SAPBEXaggItemX 2 2 3 5" xfId="18087" xr:uid="{00000000-0005-0000-0000-000060150000}"/>
    <cellStyle name="SAPBEXaggItemX 2 2 3 5 2" xfId="33203" xr:uid="{00000000-0005-0000-0000-000061150000}"/>
    <cellStyle name="SAPBEXaggItemX 2 2 3 6" xfId="20695" xr:uid="{00000000-0005-0000-0000-000062150000}"/>
    <cellStyle name="SAPBEXaggItemX 2 2 3 6 2" xfId="35632" xr:uid="{00000000-0005-0000-0000-000063150000}"/>
    <cellStyle name="SAPBEXaggItemX 2 2 3 7" xfId="13684" xr:uid="{00000000-0005-0000-0000-000064150000}"/>
    <cellStyle name="SAPBEXaggItemX 2 2 3 7 2" xfId="29304" xr:uid="{00000000-0005-0000-0000-000065150000}"/>
    <cellStyle name="SAPBEXaggItemX 2 2 4" xfId="5183" xr:uid="{00000000-0005-0000-0000-000066150000}"/>
    <cellStyle name="SAPBEXaggItemX 2 2 4 2" xfId="22522" xr:uid="{00000000-0005-0000-0000-000067150000}"/>
    <cellStyle name="SAPBEXaggItemX 2 2 5" xfId="6905" xr:uid="{00000000-0005-0000-0000-000068150000}"/>
    <cellStyle name="SAPBEXaggItemX 2 2 5 2" xfId="23327" xr:uid="{00000000-0005-0000-0000-000069150000}"/>
    <cellStyle name="SAPBEXaggItemX 2 2 6" xfId="13074" xr:uid="{00000000-0005-0000-0000-00006A150000}"/>
    <cellStyle name="SAPBEXaggItemX 2 2 6 2" xfId="28855" xr:uid="{00000000-0005-0000-0000-00006B150000}"/>
    <cellStyle name="SAPBEXaggItemX 2 2 7" xfId="5816" xr:uid="{00000000-0005-0000-0000-00006C150000}"/>
    <cellStyle name="SAPBEXaggItemX 2 2 7 2" xfId="22841" xr:uid="{00000000-0005-0000-0000-00006D150000}"/>
    <cellStyle name="SAPBEXaggItemX 2 2 8" xfId="15956" xr:uid="{00000000-0005-0000-0000-00006E150000}"/>
    <cellStyle name="SAPBEXaggItemX 2 2 8 2" xfId="31126" xr:uid="{00000000-0005-0000-0000-00006F150000}"/>
    <cellStyle name="SAPBEXaggItemX 2 2 9" xfId="10343" xr:uid="{00000000-0005-0000-0000-000070150000}"/>
    <cellStyle name="SAPBEXaggItemX 2 2 9 2" xfId="26281" xr:uid="{00000000-0005-0000-0000-000071150000}"/>
    <cellStyle name="SAPBEXaggItemX 2 3" xfId="2725" xr:uid="{00000000-0005-0000-0000-000072150000}"/>
    <cellStyle name="SAPBEXaggItemX 2 3 2" xfId="7899" xr:uid="{00000000-0005-0000-0000-000073150000}"/>
    <cellStyle name="SAPBEXaggItemX 2 3 2 2" xfId="23930" xr:uid="{00000000-0005-0000-0000-000074150000}"/>
    <cellStyle name="SAPBEXaggItemX 2 3 3" xfId="10725" xr:uid="{00000000-0005-0000-0000-000075150000}"/>
    <cellStyle name="SAPBEXaggItemX 2 3 3 2" xfId="26594" xr:uid="{00000000-0005-0000-0000-000076150000}"/>
    <cellStyle name="SAPBEXaggItemX 2 3 4" xfId="14654" xr:uid="{00000000-0005-0000-0000-000077150000}"/>
    <cellStyle name="SAPBEXaggItemX 2 3 4 2" xfId="30154" xr:uid="{00000000-0005-0000-0000-000078150000}"/>
    <cellStyle name="SAPBEXaggItemX 2 3 5" xfId="16077" xr:uid="{00000000-0005-0000-0000-000079150000}"/>
    <cellStyle name="SAPBEXaggItemX 2 3 5 2" xfId="31216" xr:uid="{00000000-0005-0000-0000-00007A150000}"/>
    <cellStyle name="SAPBEXaggItemX 2 3 6" xfId="18691" xr:uid="{00000000-0005-0000-0000-00007B150000}"/>
    <cellStyle name="SAPBEXaggItemX 2 3 6 2" xfId="33639" xr:uid="{00000000-0005-0000-0000-00007C150000}"/>
    <cellStyle name="SAPBEXaggItemX 2 3 7" xfId="21006" xr:uid="{00000000-0005-0000-0000-00007D150000}"/>
    <cellStyle name="SAPBEXaggItemX 2 3 7 2" xfId="35932" xr:uid="{00000000-0005-0000-0000-00007E150000}"/>
    <cellStyle name="SAPBEXaggItemX 2 3 8" xfId="6167" xr:uid="{00000000-0005-0000-0000-00007F150000}"/>
    <cellStyle name="SAPBEXaggItemX 2 3 9" xfId="22174" xr:uid="{00000000-0005-0000-0000-000080150000}"/>
    <cellStyle name="SAPBEXaggItemX 2 4" xfId="4792" xr:uid="{00000000-0005-0000-0000-000081150000}"/>
    <cellStyle name="SAPBEXaggItemX 2 4 2" xfId="9947" xr:uid="{00000000-0005-0000-0000-000082150000}"/>
    <cellStyle name="SAPBEXaggItemX 2 4 2 2" xfId="25938" xr:uid="{00000000-0005-0000-0000-000083150000}"/>
    <cellStyle name="SAPBEXaggItemX 2 4 3" xfId="12765" xr:uid="{00000000-0005-0000-0000-000084150000}"/>
    <cellStyle name="SAPBEXaggItemX 2 4 3 2" xfId="28609" xr:uid="{00000000-0005-0000-0000-000085150000}"/>
    <cellStyle name="SAPBEXaggItemX 2 4 4" xfId="13660" xr:uid="{00000000-0005-0000-0000-000086150000}"/>
    <cellStyle name="SAPBEXaggItemX 2 4 4 2" xfId="29281" xr:uid="{00000000-0005-0000-0000-000087150000}"/>
    <cellStyle name="SAPBEXaggItemX 2 4 5" xfId="18088" xr:uid="{00000000-0005-0000-0000-000088150000}"/>
    <cellStyle name="SAPBEXaggItemX 2 4 5 2" xfId="33204" xr:uid="{00000000-0005-0000-0000-000089150000}"/>
    <cellStyle name="SAPBEXaggItemX 2 4 6" xfId="20696" xr:uid="{00000000-0005-0000-0000-00008A150000}"/>
    <cellStyle name="SAPBEXaggItemX 2 4 6 2" xfId="35633" xr:uid="{00000000-0005-0000-0000-00008B150000}"/>
    <cellStyle name="SAPBEXaggItemX 2 4 7" xfId="15552" xr:uid="{00000000-0005-0000-0000-00008C150000}"/>
    <cellStyle name="SAPBEXaggItemX 2 4 7 2" xfId="30902" xr:uid="{00000000-0005-0000-0000-00008D150000}"/>
    <cellStyle name="SAPBEXaggItemX 2 5" xfId="5184" xr:uid="{00000000-0005-0000-0000-00008E150000}"/>
    <cellStyle name="SAPBEXaggItemX 2 5 2" xfId="22523" xr:uid="{00000000-0005-0000-0000-00008F150000}"/>
    <cellStyle name="SAPBEXaggItemX 2 6" xfId="7737" xr:uid="{00000000-0005-0000-0000-000090150000}"/>
    <cellStyle name="SAPBEXaggItemX 2 6 2" xfId="23807" xr:uid="{00000000-0005-0000-0000-000091150000}"/>
    <cellStyle name="SAPBEXaggItemX 2 7" xfId="14750" xr:uid="{00000000-0005-0000-0000-000092150000}"/>
    <cellStyle name="SAPBEXaggItemX 2 7 2" xfId="30212" xr:uid="{00000000-0005-0000-0000-000093150000}"/>
    <cellStyle name="SAPBEXaggItemX 2 8" xfId="13772" xr:uid="{00000000-0005-0000-0000-000094150000}"/>
    <cellStyle name="SAPBEXaggItemX 2 8 2" xfId="29370" xr:uid="{00000000-0005-0000-0000-000095150000}"/>
    <cellStyle name="SAPBEXaggItemX 2 9" xfId="10626" xr:uid="{00000000-0005-0000-0000-000096150000}"/>
    <cellStyle name="SAPBEXaggItemX 2 9 2" xfId="26512" xr:uid="{00000000-0005-0000-0000-000097150000}"/>
    <cellStyle name="SAPBEXaggItemX 20" xfId="6759" xr:uid="{00000000-0005-0000-0000-000098150000}"/>
    <cellStyle name="SAPBEXaggItemX 20 2" xfId="23234" xr:uid="{00000000-0005-0000-0000-000099150000}"/>
    <cellStyle name="SAPBEXaggItemX 21" xfId="7010" xr:uid="{00000000-0005-0000-0000-00009A150000}"/>
    <cellStyle name="SAPBEXaggItemX 21 2" xfId="23386" xr:uid="{00000000-0005-0000-0000-00009B150000}"/>
    <cellStyle name="SAPBEXaggItemX 22" xfId="6019" xr:uid="{00000000-0005-0000-0000-00009C150000}"/>
    <cellStyle name="SAPBEXaggItemX 22 2" xfId="22984" xr:uid="{00000000-0005-0000-0000-00009D150000}"/>
    <cellStyle name="SAPBEXaggItemX 3" xfId="586" xr:uid="{00000000-0005-0000-0000-00009E150000}"/>
    <cellStyle name="SAPBEXaggItemX 3 10" xfId="4988" xr:uid="{00000000-0005-0000-0000-00009F150000}"/>
    <cellStyle name="SAPBEXaggItemX 3 2" xfId="1974" xr:uid="{00000000-0005-0000-0000-0000A0150000}"/>
    <cellStyle name="SAPBEXaggItemX 3 2 2" xfId="4789" xr:uid="{00000000-0005-0000-0000-0000A1150000}"/>
    <cellStyle name="SAPBEXaggItemX 3 2 2 2" xfId="9944" xr:uid="{00000000-0005-0000-0000-0000A2150000}"/>
    <cellStyle name="SAPBEXaggItemX 3 2 2 2 2" xfId="25935" xr:uid="{00000000-0005-0000-0000-0000A3150000}"/>
    <cellStyle name="SAPBEXaggItemX 3 2 2 3" xfId="12762" xr:uid="{00000000-0005-0000-0000-0000A4150000}"/>
    <cellStyle name="SAPBEXaggItemX 3 2 2 3 2" xfId="28606" xr:uid="{00000000-0005-0000-0000-0000A5150000}"/>
    <cellStyle name="SAPBEXaggItemX 3 2 2 4" xfId="15211" xr:uid="{00000000-0005-0000-0000-0000A6150000}"/>
    <cellStyle name="SAPBEXaggItemX 3 2 2 4 2" xfId="30624" xr:uid="{00000000-0005-0000-0000-0000A7150000}"/>
    <cellStyle name="SAPBEXaggItemX 3 2 2 5" xfId="18085" xr:uid="{00000000-0005-0000-0000-0000A8150000}"/>
    <cellStyle name="SAPBEXaggItemX 3 2 2 5 2" xfId="33201" xr:uid="{00000000-0005-0000-0000-0000A9150000}"/>
    <cellStyle name="SAPBEXaggItemX 3 2 2 6" xfId="20693" xr:uid="{00000000-0005-0000-0000-0000AA150000}"/>
    <cellStyle name="SAPBEXaggItemX 3 2 2 6 2" xfId="35630" xr:uid="{00000000-0005-0000-0000-0000AB150000}"/>
    <cellStyle name="SAPBEXaggItemX 3 2 2 7" xfId="15549" xr:uid="{00000000-0005-0000-0000-0000AC150000}"/>
    <cellStyle name="SAPBEXaggItemX 3 2 2 7 2" xfId="30901" xr:uid="{00000000-0005-0000-0000-0000AD150000}"/>
    <cellStyle name="SAPBEXaggItemX 3 2 3" xfId="7220" xr:uid="{00000000-0005-0000-0000-0000AE150000}"/>
    <cellStyle name="SAPBEXaggItemX 3 2 3 2" xfId="23488" xr:uid="{00000000-0005-0000-0000-0000AF150000}"/>
    <cellStyle name="SAPBEXaggItemX 3 2 4" xfId="7443" xr:uid="{00000000-0005-0000-0000-0000B0150000}"/>
    <cellStyle name="SAPBEXaggItemX 3 2 4 2" xfId="23632" xr:uid="{00000000-0005-0000-0000-0000B1150000}"/>
    <cellStyle name="SAPBEXaggItemX 3 2 5" xfId="13775" xr:uid="{00000000-0005-0000-0000-0000B2150000}"/>
    <cellStyle name="SAPBEXaggItemX 3 2 5 2" xfId="29371" xr:uid="{00000000-0005-0000-0000-0000B3150000}"/>
    <cellStyle name="SAPBEXaggItemX 3 2 6" xfId="5919" xr:uid="{00000000-0005-0000-0000-0000B4150000}"/>
    <cellStyle name="SAPBEXaggItemX 3 2 6 2" xfId="22900" xr:uid="{00000000-0005-0000-0000-0000B5150000}"/>
    <cellStyle name="SAPBEXaggItemX 3 2 7" xfId="15702" xr:uid="{00000000-0005-0000-0000-0000B6150000}"/>
    <cellStyle name="SAPBEXaggItemX 3 2 7 2" xfId="30990" xr:uid="{00000000-0005-0000-0000-0000B7150000}"/>
    <cellStyle name="SAPBEXaggItemX 3 3" xfId="4790" xr:uid="{00000000-0005-0000-0000-0000B8150000}"/>
    <cellStyle name="SAPBEXaggItemX 3 3 2" xfId="9945" xr:uid="{00000000-0005-0000-0000-0000B9150000}"/>
    <cellStyle name="SAPBEXaggItemX 3 3 2 2" xfId="25936" xr:uid="{00000000-0005-0000-0000-0000BA150000}"/>
    <cellStyle name="SAPBEXaggItemX 3 3 3" xfId="12763" xr:uid="{00000000-0005-0000-0000-0000BB150000}"/>
    <cellStyle name="SAPBEXaggItemX 3 3 3 2" xfId="28607" xr:uid="{00000000-0005-0000-0000-0000BC150000}"/>
    <cellStyle name="SAPBEXaggItemX 3 3 4" xfId="13659" xr:uid="{00000000-0005-0000-0000-0000BD150000}"/>
    <cellStyle name="SAPBEXaggItemX 3 3 4 2" xfId="29280" xr:uid="{00000000-0005-0000-0000-0000BE150000}"/>
    <cellStyle name="SAPBEXaggItemX 3 3 5" xfId="18086" xr:uid="{00000000-0005-0000-0000-0000BF150000}"/>
    <cellStyle name="SAPBEXaggItemX 3 3 5 2" xfId="33202" xr:uid="{00000000-0005-0000-0000-0000C0150000}"/>
    <cellStyle name="SAPBEXaggItemX 3 3 6" xfId="20694" xr:uid="{00000000-0005-0000-0000-0000C1150000}"/>
    <cellStyle name="SAPBEXaggItemX 3 3 6 2" xfId="35631" xr:uid="{00000000-0005-0000-0000-0000C2150000}"/>
    <cellStyle name="SAPBEXaggItemX 3 3 7" xfId="13624" xr:uid="{00000000-0005-0000-0000-0000C3150000}"/>
    <cellStyle name="SAPBEXaggItemX 3 3 7 2" xfId="29246" xr:uid="{00000000-0005-0000-0000-0000C4150000}"/>
    <cellStyle name="SAPBEXaggItemX 3 4" xfId="5654" xr:uid="{00000000-0005-0000-0000-0000C5150000}"/>
    <cellStyle name="SAPBEXaggItemX 3 4 2" xfId="22759" xr:uid="{00000000-0005-0000-0000-0000C6150000}"/>
    <cellStyle name="SAPBEXaggItemX 3 5" xfId="6904" xr:uid="{00000000-0005-0000-0000-0000C7150000}"/>
    <cellStyle name="SAPBEXaggItemX 3 5 2" xfId="23326" xr:uid="{00000000-0005-0000-0000-0000C8150000}"/>
    <cellStyle name="SAPBEXaggItemX 3 6" xfId="13244" xr:uid="{00000000-0005-0000-0000-0000C9150000}"/>
    <cellStyle name="SAPBEXaggItemX 3 6 2" xfId="29002" xr:uid="{00000000-0005-0000-0000-0000CA150000}"/>
    <cellStyle name="SAPBEXaggItemX 3 7" xfId="10553" xr:uid="{00000000-0005-0000-0000-0000CB150000}"/>
    <cellStyle name="SAPBEXaggItemX 3 7 2" xfId="26474" xr:uid="{00000000-0005-0000-0000-0000CC150000}"/>
    <cellStyle name="SAPBEXaggItemX 3 8" xfId="15955" xr:uid="{00000000-0005-0000-0000-0000CD150000}"/>
    <cellStyle name="SAPBEXaggItemX 3 8 2" xfId="31125" xr:uid="{00000000-0005-0000-0000-0000CE150000}"/>
    <cellStyle name="SAPBEXaggItemX 3 9" xfId="15114" xr:uid="{00000000-0005-0000-0000-0000CF150000}"/>
    <cellStyle name="SAPBEXaggItemX 3 9 2" xfId="30538" xr:uid="{00000000-0005-0000-0000-0000D0150000}"/>
    <cellStyle name="SAPBEXaggItemX 4" xfId="587" xr:uid="{00000000-0005-0000-0000-0000D1150000}"/>
    <cellStyle name="SAPBEXaggItemX 4 10" xfId="20776" xr:uid="{00000000-0005-0000-0000-0000D2150000}"/>
    <cellStyle name="SAPBEXaggItemX 4 10 2" xfId="35713" xr:uid="{00000000-0005-0000-0000-0000D3150000}"/>
    <cellStyle name="SAPBEXaggItemX 4 11" xfId="4989" xr:uid="{00000000-0005-0000-0000-0000D4150000}"/>
    <cellStyle name="SAPBEXaggItemX 4 12" xfId="37940" xr:uid="{00000000-0005-0000-0000-0000D5150000}"/>
    <cellStyle name="SAPBEXaggItemX 4 2" xfId="2728" xr:uid="{00000000-0005-0000-0000-0000D6150000}"/>
    <cellStyle name="SAPBEXaggItemX 4 2 2" xfId="4787" xr:uid="{00000000-0005-0000-0000-0000D7150000}"/>
    <cellStyle name="SAPBEXaggItemX 4 2 2 2" xfId="9942" xr:uid="{00000000-0005-0000-0000-0000D8150000}"/>
    <cellStyle name="SAPBEXaggItemX 4 2 2 2 2" xfId="25933" xr:uid="{00000000-0005-0000-0000-0000D9150000}"/>
    <cellStyle name="SAPBEXaggItemX 4 2 2 3" xfId="12760" xr:uid="{00000000-0005-0000-0000-0000DA150000}"/>
    <cellStyle name="SAPBEXaggItemX 4 2 2 3 2" xfId="28604" xr:uid="{00000000-0005-0000-0000-0000DB150000}"/>
    <cellStyle name="SAPBEXaggItemX 4 2 2 4" xfId="5516" xr:uid="{00000000-0005-0000-0000-0000DC150000}"/>
    <cellStyle name="SAPBEXaggItemX 4 2 2 4 2" xfId="22712" xr:uid="{00000000-0005-0000-0000-0000DD150000}"/>
    <cellStyle name="SAPBEXaggItemX 4 2 2 5" xfId="18083" xr:uid="{00000000-0005-0000-0000-0000DE150000}"/>
    <cellStyle name="SAPBEXaggItemX 4 2 2 5 2" xfId="33199" xr:uid="{00000000-0005-0000-0000-0000DF150000}"/>
    <cellStyle name="SAPBEXaggItemX 4 2 2 6" xfId="20691" xr:uid="{00000000-0005-0000-0000-0000E0150000}"/>
    <cellStyle name="SAPBEXaggItemX 4 2 2 6 2" xfId="35628" xr:uid="{00000000-0005-0000-0000-0000E1150000}"/>
    <cellStyle name="SAPBEXaggItemX 4 2 2 7" xfId="10398" xr:uid="{00000000-0005-0000-0000-0000E2150000}"/>
    <cellStyle name="SAPBEXaggItemX 4 2 2 7 2" xfId="26325" xr:uid="{00000000-0005-0000-0000-0000E3150000}"/>
    <cellStyle name="SAPBEXaggItemX 4 2 3" xfId="7902" xr:uid="{00000000-0005-0000-0000-0000E4150000}"/>
    <cellStyle name="SAPBEXaggItemX 4 2 3 2" xfId="23933" xr:uid="{00000000-0005-0000-0000-0000E5150000}"/>
    <cellStyle name="SAPBEXaggItemX 4 2 4" xfId="10728" xr:uid="{00000000-0005-0000-0000-0000E6150000}"/>
    <cellStyle name="SAPBEXaggItemX 4 2 4 2" xfId="26597" xr:uid="{00000000-0005-0000-0000-0000E7150000}"/>
    <cellStyle name="SAPBEXaggItemX 4 2 5" xfId="13193" xr:uid="{00000000-0005-0000-0000-0000E8150000}"/>
    <cellStyle name="SAPBEXaggItemX 4 2 5 2" xfId="28970" xr:uid="{00000000-0005-0000-0000-0000E9150000}"/>
    <cellStyle name="SAPBEXaggItemX 4 2 6" xfId="16080" xr:uid="{00000000-0005-0000-0000-0000EA150000}"/>
    <cellStyle name="SAPBEXaggItemX 4 2 6 2" xfId="31219" xr:uid="{00000000-0005-0000-0000-0000EB150000}"/>
    <cellStyle name="SAPBEXaggItemX 4 2 7" xfId="18694" xr:uid="{00000000-0005-0000-0000-0000EC150000}"/>
    <cellStyle name="SAPBEXaggItemX 4 2 7 2" xfId="33642" xr:uid="{00000000-0005-0000-0000-0000ED150000}"/>
    <cellStyle name="SAPBEXaggItemX 4 3" xfId="2727" xr:uid="{00000000-0005-0000-0000-0000EE150000}"/>
    <cellStyle name="SAPBEXaggItemX 4 3 2" xfId="7901" xr:uid="{00000000-0005-0000-0000-0000EF150000}"/>
    <cellStyle name="SAPBEXaggItemX 4 3 2 2" xfId="23932" xr:uid="{00000000-0005-0000-0000-0000F0150000}"/>
    <cellStyle name="SAPBEXaggItemX 4 3 3" xfId="10727" xr:uid="{00000000-0005-0000-0000-0000F1150000}"/>
    <cellStyle name="SAPBEXaggItemX 4 3 3 2" xfId="26596" xr:uid="{00000000-0005-0000-0000-0000F2150000}"/>
    <cellStyle name="SAPBEXaggItemX 4 3 4" xfId="13796" xr:uid="{00000000-0005-0000-0000-0000F3150000}"/>
    <cellStyle name="SAPBEXaggItemX 4 3 4 2" xfId="29384" xr:uid="{00000000-0005-0000-0000-0000F4150000}"/>
    <cellStyle name="SAPBEXaggItemX 4 3 5" xfId="16079" xr:uid="{00000000-0005-0000-0000-0000F5150000}"/>
    <cellStyle name="SAPBEXaggItemX 4 3 5 2" xfId="31218" xr:uid="{00000000-0005-0000-0000-0000F6150000}"/>
    <cellStyle name="SAPBEXaggItemX 4 3 6" xfId="18693" xr:uid="{00000000-0005-0000-0000-0000F7150000}"/>
    <cellStyle name="SAPBEXaggItemX 4 3 6 2" xfId="33641" xr:uid="{00000000-0005-0000-0000-0000F8150000}"/>
    <cellStyle name="SAPBEXaggItemX 4 3 7" xfId="21008" xr:uid="{00000000-0005-0000-0000-0000F9150000}"/>
    <cellStyle name="SAPBEXaggItemX 4 3 7 2" xfId="35934" xr:uid="{00000000-0005-0000-0000-0000FA150000}"/>
    <cellStyle name="SAPBEXaggItemX 4 3 8" xfId="6169" xr:uid="{00000000-0005-0000-0000-0000FB150000}"/>
    <cellStyle name="SAPBEXaggItemX 4 4" xfId="4788" xr:uid="{00000000-0005-0000-0000-0000FC150000}"/>
    <cellStyle name="SAPBEXaggItemX 4 4 2" xfId="9943" xr:uid="{00000000-0005-0000-0000-0000FD150000}"/>
    <cellStyle name="SAPBEXaggItemX 4 4 2 2" xfId="25934" xr:uid="{00000000-0005-0000-0000-0000FE150000}"/>
    <cellStyle name="SAPBEXaggItemX 4 4 3" xfId="12761" xr:uid="{00000000-0005-0000-0000-0000FF150000}"/>
    <cellStyle name="SAPBEXaggItemX 4 4 3 2" xfId="28605" xr:uid="{00000000-0005-0000-0000-000000160000}"/>
    <cellStyle name="SAPBEXaggItemX 4 4 4" xfId="13658" xr:uid="{00000000-0005-0000-0000-000001160000}"/>
    <cellStyle name="SAPBEXaggItemX 4 4 4 2" xfId="29279" xr:uid="{00000000-0005-0000-0000-000002160000}"/>
    <cellStyle name="SAPBEXaggItemX 4 4 5" xfId="18084" xr:uid="{00000000-0005-0000-0000-000003160000}"/>
    <cellStyle name="SAPBEXaggItemX 4 4 5 2" xfId="33200" xr:uid="{00000000-0005-0000-0000-000004160000}"/>
    <cellStyle name="SAPBEXaggItemX 4 4 6" xfId="20692" xr:uid="{00000000-0005-0000-0000-000005160000}"/>
    <cellStyle name="SAPBEXaggItemX 4 4 6 2" xfId="35629" xr:uid="{00000000-0005-0000-0000-000006160000}"/>
    <cellStyle name="SAPBEXaggItemX 4 4 7" xfId="7438" xr:uid="{00000000-0005-0000-0000-000007160000}"/>
    <cellStyle name="SAPBEXaggItemX 4 4 7 2" xfId="23629" xr:uid="{00000000-0005-0000-0000-000008160000}"/>
    <cellStyle name="SAPBEXaggItemX 4 5" xfId="5653" xr:uid="{00000000-0005-0000-0000-000009160000}"/>
    <cellStyle name="SAPBEXaggItemX 4 5 2" xfId="22758" xr:uid="{00000000-0005-0000-0000-00000A160000}"/>
    <cellStyle name="SAPBEXaggItemX 4 6" xfId="5731" xr:uid="{00000000-0005-0000-0000-00000B160000}"/>
    <cellStyle name="SAPBEXaggItemX 4 6 2" xfId="22785" xr:uid="{00000000-0005-0000-0000-00000C160000}"/>
    <cellStyle name="SAPBEXaggItemX 4 7" xfId="13303" xr:uid="{00000000-0005-0000-0000-00000D160000}"/>
    <cellStyle name="SAPBEXaggItemX 4 7 2" xfId="29037" xr:uid="{00000000-0005-0000-0000-00000E160000}"/>
    <cellStyle name="SAPBEXaggItemX 4 8" xfId="7316" xr:uid="{00000000-0005-0000-0000-00000F160000}"/>
    <cellStyle name="SAPBEXaggItemX 4 8 2" xfId="23529" xr:uid="{00000000-0005-0000-0000-000010160000}"/>
    <cellStyle name="SAPBEXaggItemX 4 9" xfId="15954" xr:uid="{00000000-0005-0000-0000-000011160000}"/>
    <cellStyle name="SAPBEXaggItemX 4 9 2" xfId="31124" xr:uid="{00000000-0005-0000-0000-000012160000}"/>
    <cellStyle name="SAPBEXaggItemX 5" xfId="2729" xr:uid="{00000000-0005-0000-0000-000013160000}"/>
    <cellStyle name="SAPBEXaggItemX 5 2" xfId="2730" xr:uid="{00000000-0005-0000-0000-000014160000}"/>
    <cellStyle name="SAPBEXaggItemX 5 2 2" xfId="4785" xr:uid="{00000000-0005-0000-0000-000015160000}"/>
    <cellStyle name="SAPBEXaggItemX 5 2 2 2" xfId="9940" xr:uid="{00000000-0005-0000-0000-000016160000}"/>
    <cellStyle name="SAPBEXaggItemX 5 2 2 2 2" xfId="25931" xr:uid="{00000000-0005-0000-0000-000017160000}"/>
    <cellStyle name="SAPBEXaggItemX 5 2 2 3" xfId="12758" xr:uid="{00000000-0005-0000-0000-000018160000}"/>
    <cellStyle name="SAPBEXaggItemX 5 2 2 3 2" xfId="28602" xr:uid="{00000000-0005-0000-0000-000019160000}"/>
    <cellStyle name="SAPBEXaggItemX 5 2 2 4" xfId="13657" xr:uid="{00000000-0005-0000-0000-00001A160000}"/>
    <cellStyle name="SAPBEXaggItemX 5 2 2 4 2" xfId="29278" xr:uid="{00000000-0005-0000-0000-00001B160000}"/>
    <cellStyle name="SAPBEXaggItemX 5 2 2 5" xfId="18081" xr:uid="{00000000-0005-0000-0000-00001C160000}"/>
    <cellStyle name="SAPBEXaggItemX 5 2 2 5 2" xfId="33197" xr:uid="{00000000-0005-0000-0000-00001D160000}"/>
    <cellStyle name="SAPBEXaggItemX 5 2 2 6" xfId="20689" xr:uid="{00000000-0005-0000-0000-00001E160000}"/>
    <cellStyle name="SAPBEXaggItemX 5 2 2 6 2" xfId="35626" xr:uid="{00000000-0005-0000-0000-00001F160000}"/>
    <cellStyle name="SAPBEXaggItemX 5 2 2 7" xfId="13429" xr:uid="{00000000-0005-0000-0000-000020160000}"/>
    <cellStyle name="SAPBEXaggItemX 5 2 2 7 2" xfId="29092" xr:uid="{00000000-0005-0000-0000-000021160000}"/>
    <cellStyle name="SAPBEXaggItemX 5 2 3" xfId="7904" xr:uid="{00000000-0005-0000-0000-000022160000}"/>
    <cellStyle name="SAPBEXaggItemX 5 2 3 2" xfId="23935" xr:uid="{00000000-0005-0000-0000-000023160000}"/>
    <cellStyle name="SAPBEXaggItemX 5 2 4" xfId="10730" xr:uid="{00000000-0005-0000-0000-000024160000}"/>
    <cellStyle name="SAPBEXaggItemX 5 2 4 2" xfId="26599" xr:uid="{00000000-0005-0000-0000-000025160000}"/>
    <cellStyle name="SAPBEXaggItemX 5 2 5" xfId="15068" xr:uid="{00000000-0005-0000-0000-000026160000}"/>
    <cellStyle name="SAPBEXaggItemX 5 2 5 2" xfId="30515" xr:uid="{00000000-0005-0000-0000-000027160000}"/>
    <cellStyle name="SAPBEXaggItemX 5 2 6" xfId="16082" xr:uid="{00000000-0005-0000-0000-000028160000}"/>
    <cellStyle name="SAPBEXaggItemX 5 2 6 2" xfId="31221" xr:uid="{00000000-0005-0000-0000-000029160000}"/>
    <cellStyle name="SAPBEXaggItemX 5 2 7" xfId="18696" xr:uid="{00000000-0005-0000-0000-00002A160000}"/>
    <cellStyle name="SAPBEXaggItemX 5 2 7 2" xfId="33644" xr:uid="{00000000-0005-0000-0000-00002B160000}"/>
    <cellStyle name="SAPBEXaggItemX 5 3" xfId="4786" xr:uid="{00000000-0005-0000-0000-00002C160000}"/>
    <cellStyle name="SAPBEXaggItemX 5 3 2" xfId="9941" xr:uid="{00000000-0005-0000-0000-00002D160000}"/>
    <cellStyle name="SAPBEXaggItemX 5 3 2 2" xfId="25932" xr:uid="{00000000-0005-0000-0000-00002E160000}"/>
    <cellStyle name="SAPBEXaggItemX 5 3 3" xfId="12759" xr:uid="{00000000-0005-0000-0000-00002F160000}"/>
    <cellStyle name="SAPBEXaggItemX 5 3 3 2" xfId="28603" xr:uid="{00000000-0005-0000-0000-000030160000}"/>
    <cellStyle name="SAPBEXaggItemX 5 3 4" xfId="15212" xr:uid="{00000000-0005-0000-0000-000031160000}"/>
    <cellStyle name="SAPBEXaggItemX 5 3 4 2" xfId="30625" xr:uid="{00000000-0005-0000-0000-000032160000}"/>
    <cellStyle name="SAPBEXaggItemX 5 3 5" xfId="18082" xr:uid="{00000000-0005-0000-0000-000033160000}"/>
    <cellStyle name="SAPBEXaggItemX 5 3 5 2" xfId="33198" xr:uid="{00000000-0005-0000-0000-000034160000}"/>
    <cellStyle name="SAPBEXaggItemX 5 3 6" xfId="20690" xr:uid="{00000000-0005-0000-0000-000035160000}"/>
    <cellStyle name="SAPBEXaggItemX 5 3 6 2" xfId="35627" xr:uid="{00000000-0005-0000-0000-000036160000}"/>
    <cellStyle name="SAPBEXaggItemX 5 3 7" xfId="15478" xr:uid="{00000000-0005-0000-0000-000037160000}"/>
    <cellStyle name="SAPBEXaggItemX 5 3 7 2" xfId="30844" xr:uid="{00000000-0005-0000-0000-000038160000}"/>
    <cellStyle name="SAPBEXaggItemX 5 4" xfId="7903" xr:uid="{00000000-0005-0000-0000-000039160000}"/>
    <cellStyle name="SAPBEXaggItemX 5 4 2" xfId="23934" xr:uid="{00000000-0005-0000-0000-00003A160000}"/>
    <cellStyle name="SAPBEXaggItemX 5 5" xfId="10729" xr:uid="{00000000-0005-0000-0000-00003B160000}"/>
    <cellStyle name="SAPBEXaggItemX 5 5 2" xfId="26598" xr:uid="{00000000-0005-0000-0000-00003C160000}"/>
    <cellStyle name="SAPBEXaggItemX 5 6" xfId="13522" xr:uid="{00000000-0005-0000-0000-00003D160000}"/>
    <cellStyle name="SAPBEXaggItemX 5 6 2" xfId="29147" xr:uid="{00000000-0005-0000-0000-00003E160000}"/>
    <cellStyle name="SAPBEXaggItemX 5 7" xfId="16081" xr:uid="{00000000-0005-0000-0000-00003F160000}"/>
    <cellStyle name="SAPBEXaggItemX 5 7 2" xfId="31220" xr:uid="{00000000-0005-0000-0000-000040160000}"/>
    <cellStyle name="SAPBEXaggItemX 5 8" xfId="18695" xr:uid="{00000000-0005-0000-0000-000041160000}"/>
    <cellStyle name="SAPBEXaggItemX 5 8 2" xfId="33643" xr:uid="{00000000-0005-0000-0000-000042160000}"/>
    <cellStyle name="SAPBEXaggItemX 6" xfId="2731" xr:uid="{00000000-0005-0000-0000-000043160000}"/>
    <cellStyle name="SAPBEXaggItemX 6 2" xfId="2732" xr:uid="{00000000-0005-0000-0000-000044160000}"/>
    <cellStyle name="SAPBEXaggItemX 6 2 2" xfId="4783" xr:uid="{00000000-0005-0000-0000-000045160000}"/>
    <cellStyle name="SAPBEXaggItemX 6 2 2 2" xfId="9938" xr:uid="{00000000-0005-0000-0000-000046160000}"/>
    <cellStyle name="SAPBEXaggItemX 6 2 2 2 2" xfId="25929" xr:uid="{00000000-0005-0000-0000-000047160000}"/>
    <cellStyle name="SAPBEXaggItemX 6 2 2 3" xfId="12756" xr:uid="{00000000-0005-0000-0000-000048160000}"/>
    <cellStyle name="SAPBEXaggItemX 6 2 2 3 2" xfId="28600" xr:uid="{00000000-0005-0000-0000-000049160000}"/>
    <cellStyle name="SAPBEXaggItemX 6 2 2 4" xfId="7493" xr:uid="{00000000-0005-0000-0000-00004A160000}"/>
    <cellStyle name="SAPBEXaggItemX 6 2 2 4 2" xfId="23670" xr:uid="{00000000-0005-0000-0000-00004B160000}"/>
    <cellStyle name="SAPBEXaggItemX 6 2 2 5" xfId="18079" xr:uid="{00000000-0005-0000-0000-00004C160000}"/>
    <cellStyle name="SAPBEXaggItemX 6 2 2 5 2" xfId="33195" xr:uid="{00000000-0005-0000-0000-00004D160000}"/>
    <cellStyle name="SAPBEXaggItemX 6 2 2 6" xfId="20687" xr:uid="{00000000-0005-0000-0000-00004E160000}"/>
    <cellStyle name="SAPBEXaggItemX 6 2 2 6 2" xfId="35624" xr:uid="{00000000-0005-0000-0000-00004F160000}"/>
    <cellStyle name="SAPBEXaggItemX 6 2 2 7" xfId="20927" xr:uid="{00000000-0005-0000-0000-000050160000}"/>
    <cellStyle name="SAPBEXaggItemX 6 2 2 7 2" xfId="35853" xr:uid="{00000000-0005-0000-0000-000051160000}"/>
    <cellStyle name="SAPBEXaggItemX 6 2 3" xfId="7906" xr:uid="{00000000-0005-0000-0000-000052160000}"/>
    <cellStyle name="SAPBEXaggItemX 6 2 3 2" xfId="23937" xr:uid="{00000000-0005-0000-0000-000053160000}"/>
    <cellStyle name="SAPBEXaggItemX 6 2 4" xfId="10732" xr:uid="{00000000-0005-0000-0000-000054160000}"/>
    <cellStyle name="SAPBEXaggItemX 6 2 4 2" xfId="26601" xr:uid="{00000000-0005-0000-0000-000055160000}"/>
    <cellStyle name="SAPBEXaggItemX 6 2 5" xfId="13194" xr:uid="{00000000-0005-0000-0000-000056160000}"/>
    <cellStyle name="SAPBEXaggItemX 6 2 5 2" xfId="28971" xr:uid="{00000000-0005-0000-0000-000057160000}"/>
    <cellStyle name="SAPBEXaggItemX 6 2 6" xfId="16084" xr:uid="{00000000-0005-0000-0000-000058160000}"/>
    <cellStyle name="SAPBEXaggItemX 6 2 6 2" xfId="31223" xr:uid="{00000000-0005-0000-0000-000059160000}"/>
    <cellStyle name="SAPBEXaggItemX 6 2 7" xfId="18698" xr:uid="{00000000-0005-0000-0000-00005A160000}"/>
    <cellStyle name="SAPBEXaggItemX 6 2 7 2" xfId="33646" xr:uid="{00000000-0005-0000-0000-00005B160000}"/>
    <cellStyle name="SAPBEXaggItemX 6 3" xfId="4784" xr:uid="{00000000-0005-0000-0000-00005C160000}"/>
    <cellStyle name="SAPBEXaggItemX 6 3 2" xfId="9939" xr:uid="{00000000-0005-0000-0000-00005D160000}"/>
    <cellStyle name="SAPBEXaggItemX 6 3 2 2" xfId="25930" xr:uid="{00000000-0005-0000-0000-00005E160000}"/>
    <cellStyle name="SAPBEXaggItemX 6 3 3" xfId="12757" xr:uid="{00000000-0005-0000-0000-00005F160000}"/>
    <cellStyle name="SAPBEXaggItemX 6 3 3 2" xfId="28601" xr:uid="{00000000-0005-0000-0000-000060160000}"/>
    <cellStyle name="SAPBEXaggItemX 6 3 4" xfId="12927" xr:uid="{00000000-0005-0000-0000-000061160000}"/>
    <cellStyle name="SAPBEXaggItemX 6 3 4 2" xfId="28766" xr:uid="{00000000-0005-0000-0000-000062160000}"/>
    <cellStyle name="SAPBEXaggItemX 6 3 5" xfId="18080" xr:uid="{00000000-0005-0000-0000-000063160000}"/>
    <cellStyle name="SAPBEXaggItemX 6 3 5 2" xfId="33196" xr:uid="{00000000-0005-0000-0000-000064160000}"/>
    <cellStyle name="SAPBEXaggItemX 6 3 6" xfId="20688" xr:uid="{00000000-0005-0000-0000-000065160000}"/>
    <cellStyle name="SAPBEXaggItemX 6 3 6 2" xfId="35625" xr:uid="{00000000-0005-0000-0000-000066160000}"/>
    <cellStyle name="SAPBEXaggItemX 6 3 7" xfId="22068" xr:uid="{00000000-0005-0000-0000-000067160000}"/>
    <cellStyle name="SAPBEXaggItemX 6 3 7 2" xfId="36985" xr:uid="{00000000-0005-0000-0000-000068160000}"/>
    <cellStyle name="SAPBEXaggItemX 6 4" xfId="7905" xr:uid="{00000000-0005-0000-0000-000069160000}"/>
    <cellStyle name="SAPBEXaggItemX 6 4 2" xfId="23936" xr:uid="{00000000-0005-0000-0000-00006A160000}"/>
    <cellStyle name="SAPBEXaggItemX 6 5" xfId="10731" xr:uid="{00000000-0005-0000-0000-00006B160000}"/>
    <cellStyle name="SAPBEXaggItemX 6 5 2" xfId="26600" xr:uid="{00000000-0005-0000-0000-00006C160000}"/>
    <cellStyle name="SAPBEXaggItemX 6 6" xfId="15069" xr:uid="{00000000-0005-0000-0000-00006D160000}"/>
    <cellStyle name="SAPBEXaggItemX 6 6 2" xfId="30516" xr:uid="{00000000-0005-0000-0000-00006E160000}"/>
    <cellStyle name="SAPBEXaggItemX 6 7" xfId="16083" xr:uid="{00000000-0005-0000-0000-00006F160000}"/>
    <cellStyle name="SAPBEXaggItemX 6 7 2" xfId="31222" xr:uid="{00000000-0005-0000-0000-000070160000}"/>
    <cellStyle name="SAPBEXaggItemX 6 8" xfId="18697" xr:uid="{00000000-0005-0000-0000-000071160000}"/>
    <cellStyle name="SAPBEXaggItemX 6 8 2" xfId="33645" xr:uid="{00000000-0005-0000-0000-000072160000}"/>
    <cellStyle name="SAPBEXaggItemX 7" xfId="2733" xr:uid="{00000000-0005-0000-0000-000073160000}"/>
    <cellStyle name="SAPBEXaggItemX 7 2" xfId="2734" xr:uid="{00000000-0005-0000-0000-000074160000}"/>
    <cellStyle name="SAPBEXaggItemX 7 2 2" xfId="4781" xr:uid="{00000000-0005-0000-0000-000075160000}"/>
    <cellStyle name="SAPBEXaggItemX 7 2 2 2" xfId="9936" xr:uid="{00000000-0005-0000-0000-000076160000}"/>
    <cellStyle name="SAPBEXaggItemX 7 2 2 2 2" xfId="25927" xr:uid="{00000000-0005-0000-0000-000077160000}"/>
    <cellStyle name="SAPBEXaggItemX 7 2 2 3" xfId="12754" xr:uid="{00000000-0005-0000-0000-000078160000}"/>
    <cellStyle name="SAPBEXaggItemX 7 2 2 3 2" xfId="28598" xr:uid="{00000000-0005-0000-0000-000079160000}"/>
    <cellStyle name="SAPBEXaggItemX 7 2 2 4" xfId="15213" xr:uid="{00000000-0005-0000-0000-00007A160000}"/>
    <cellStyle name="SAPBEXaggItemX 7 2 2 4 2" xfId="30626" xr:uid="{00000000-0005-0000-0000-00007B160000}"/>
    <cellStyle name="SAPBEXaggItemX 7 2 2 5" xfId="18077" xr:uid="{00000000-0005-0000-0000-00007C160000}"/>
    <cellStyle name="SAPBEXaggItemX 7 2 2 5 2" xfId="33193" xr:uid="{00000000-0005-0000-0000-00007D160000}"/>
    <cellStyle name="SAPBEXaggItemX 7 2 2 6" xfId="20685" xr:uid="{00000000-0005-0000-0000-00007E160000}"/>
    <cellStyle name="SAPBEXaggItemX 7 2 2 6 2" xfId="35622" xr:uid="{00000000-0005-0000-0000-00007F160000}"/>
    <cellStyle name="SAPBEXaggItemX 7 2 2 7" xfId="18455" xr:uid="{00000000-0005-0000-0000-000080160000}"/>
    <cellStyle name="SAPBEXaggItemX 7 2 2 7 2" xfId="33491" xr:uid="{00000000-0005-0000-0000-000081160000}"/>
    <cellStyle name="SAPBEXaggItemX 7 2 3" xfId="7908" xr:uid="{00000000-0005-0000-0000-000082160000}"/>
    <cellStyle name="SAPBEXaggItemX 7 2 3 2" xfId="23939" xr:uid="{00000000-0005-0000-0000-000083160000}"/>
    <cellStyle name="SAPBEXaggItemX 7 2 4" xfId="10734" xr:uid="{00000000-0005-0000-0000-000084160000}"/>
    <cellStyle name="SAPBEXaggItemX 7 2 4 2" xfId="26603" xr:uid="{00000000-0005-0000-0000-000085160000}"/>
    <cellStyle name="SAPBEXaggItemX 7 2 5" xfId="14657" xr:uid="{00000000-0005-0000-0000-000086160000}"/>
    <cellStyle name="SAPBEXaggItemX 7 2 5 2" xfId="30157" xr:uid="{00000000-0005-0000-0000-000087160000}"/>
    <cellStyle name="SAPBEXaggItemX 7 2 6" xfId="16086" xr:uid="{00000000-0005-0000-0000-000088160000}"/>
    <cellStyle name="SAPBEXaggItemX 7 2 6 2" xfId="31225" xr:uid="{00000000-0005-0000-0000-000089160000}"/>
    <cellStyle name="SAPBEXaggItemX 7 2 7" xfId="18700" xr:uid="{00000000-0005-0000-0000-00008A160000}"/>
    <cellStyle name="SAPBEXaggItemX 7 2 7 2" xfId="33648" xr:uid="{00000000-0005-0000-0000-00008B160000}"/>
    <cellStyle name="SAPBEXaggItemX 7 3" xfId="4782" xr:uid="{00000000-0005-0000-0000-00008C160000}"/>
    <cellStyle name="SAPBEXaggItemX 7 3 2" xfId="9937" xr:uid="{00000000-0005-0000-0000-00008D160000}"/>
    <cellStyle name="SAPBEXaggItemX 7 3 2 2" xfId="25928" xr:uid="{00000000-0005-0000-0000-00008E160000}"/>
    <cellStyle name="SAPBEXaggItemX 7 3 3" xfId="12755" xr:uid="{00000000-0005-0000-0000-00008F160000}"/>
    <cellStyle name="SAPBEXaggItemX 7 3 3 2" xfId="28599" xr:uid="{00000000-0005-0000-0000-000090160000}"/>
    <cellStyle name="SAPBEXaggItemX 7 3 4" xfId="5770" xr:uid="{00000000-0005-0000-0000-000091160000}"/>
    <cellStyle name="SAPBEXaggItemX 7 3 4 2" xfId="22805" xr:uid="{00000000-0005-0000-0000-000092160000}"/>
    <cellStyle name="SAPBEXaggItemX 7 3 5" xfId="18078" xr:uid="{00000000-0005-0000-0000-000093160000}"/>
    <cellStyle name="SAPBEXaggItemX 7 3 5 2" xfId="33194" xr:uid="{00000000-0005-0000-0000-000094160000}"/>
    <cellStyle name="SAPBEXaggItemX 7 3 6" xfId="20686" xr:uid="{00000000-0005-0000-0000-000095160000}"/>
    <cellStyle name="SAPBEXaggItemX 7 3 6 2" xfId="35623" xr:uid="{00000000-0005-0000-0000-000096160000}"/>
    <cellStyle name="SAPBEXaggItemX 7 3 7" xfId="15249" xr:uid="{00000000-0005-0000-0000-000097160000}"/>
    <cellStyle name="SAPBEXaggItemX 7 3 7 2" xfId="30660" xr:uid="{00000000-0005-0000-0000-000098160000}"/>
    <cellStyle name="SAPBEXaggItemX 7 4" xfId="7907" xr:uid="{00000000-0005-0000-0000-000099160000}"/>
    <cellStyle name="SAPBEXaggItemX 7 4 2" xfId="23938" xr:uid="{00000000-0005-0000-0000-00009A160000}"/>
    <cellStyle name="SAPBEXaggItemX 7 5" xfId="10733" xr:uid="{00000000-0005-0000-0000-00009B160000}"/>
    <cellStyle name="SAPBEXaggItemX 7 5 2" xfId="26602" xr:uid="{00000000-0005-0000-0000-00009C160000}"/>
    <cellStyle name="SAPBEXaggItemX 7 6" xfId="15360" xr:uid="{00000000-0005-0000-0000-00009D160000}"/>
    <cellStyle name="SAPBEXaggItemX 7 6 2" xfId="30768" xr:uid="{00000000-0005-0000-0000-00009E160000}"/>
    <cellStyle name="SAPBEXaggItemX 7 7" xfId="16085" xr:uid="{00000000-0005-0000-0000-00009F160000}"/>
    <cellStyle name="SAPBEXaggItemX 7 7 2" xfId="31224" xr:uid="{00000000-0005-0000-0000-0000A0160000}"/>
    <cellStyle name="SAPBEXaggItemX 7 8" xfId="18699" xr:uid="{00000000-0005-0000-0000-0000A1160000}"/>
    <cellStyle name="SAPBEXaggItemX 7 8 2" xfId="33647" xr:uid="{00000000-0005-0000-0000-0000A2160000}"/>
    <cellStyle name="SAPBEXaggItemX 8" xfId="2735" xr:uid="{00000000-0005-0000-0000-0000A3160000}"/>
    <cellStyle name="SAPBEXaggItemX 8 2" xfId="4780" xr:uid="{00000000-0005-0000-0000-0000A4160000}"/>
    <cellStyle name="SAPBEXaggItemX 8 2 2" xfId="9935" xr:uid="{00000000-0005-0000-0000-0000A5160000}"/>
    <cellStyle name="SAPBEXaggItemX 8 2 2 2" xfId="25926" xr:uid="{00000000-0005-0000-0000-0000A6160000}"/>
    <cellStyle name="SAPBEXaggItemX 8 2 3" xfId="12753" xr:uid="{00000000-0005-0000-0000-0000A7160000}"/>
    <cellStyle name="SAPBEXaggItemX 8 2 3 2" xfId="28597" xr:uid="{00000000-0005-0000-0000-0000A8160000}"/>
    <cellStyle name="SAPBEXaggItemX 8 2 4" xfId="13656" xr:uid="{00000000-0005-0000-0000-0000A9160000}"/>
    <cellStyle name="SAPBEXaggItemX 8 2 4 2" xfId="29277" xr:uid="{00000000-0005-0000-0000-0000AA160000}"/>
    <cellStyle name="SAPBEXaggItemX 8 2 5" xfId="18076" xr:uid="{00000000-0005-0000-0000-0000AB160000}"/>
    <cellStyle name="SAPBEXaggItemX 8 2 5 2" xfId="33192" xr:uid="{00000000-0005-0000-0000-0000AC160000}"/>
    <cellStyle name="SAPBEXaggItemX 8 2 6" xfId="20684" xr:uid="{00000000-0005-0000-0000-0000AD160000}"/>
    <cellStyle name="SAPBEXaggItemX 8 2 6 2" xfId="35621" xr:uid="{00000000-0005-0000-0000-0000AE160000}"/>
    <cellStyle name="SAPBEXaggItemX 8 2 7" xfId="10738" xr:uid="{00000000-0005-0000-0000-0000AF160000}"/>
    <cellStyle name="SAPBEXaggItemX 8 2 7 2" xfId="26606" xr:uid="{00000000-0005-0000-0000-0000B0160000}"/>
    <cellStyle name="SAPBEXaggItemX 8 3" xfId="7909" xr:uid="{00000000-0005-0000-0000-0000B1160000}"/>
    <cellStyle name="SAPBEXaggItemX 8 3 2" xfId="23940" xr:uid="{00000000-0005-0000-0000-0000B2160000}"/>
    <cellStyle name="SAPBEXaggItemX 8 4" xfId="10735" xr:uid="{00000000-0005-0000-0000-0000B3160000}"/>
    <cellStyle name="SAPBEXaggItemX 8 4 2" xfId="26604" xr:uid="{00000000-0005-0000-0000-0000B4160000}"/>
    <cellStyle name="SAPBEXaggItemX 8 5" xfId="7425" xr:uid="{00000000-0005-0000-0000-0000B5160000}"/>
    <cellStyle name="SAPBEXaggItemX 8 5 2" xfId="23618" xr:uid="{00000000-0005-0000-0000-0000B6160000}"/>
    <cellStyle name="SAPBEXaggItemX 8 6" xfId="16087" xr:uid="{00000000-0005-0000-0000-0000B7160000}"/>
    <cellStyle name="SAPBEXaggItemX 8 6 2" xfId="31226" xr:uid="{00000000-0005-0000-0000-0000B8160000}"/>
    <cellStyle name="SAPBEXaggItemX 8 7" xfId="18701" xr:uid="{00000000-0005-0000-0000-0000B9160000}"/>
    <cellStyle name="SAPBEXaggItemX 8 7 2" xfId="33649" xr:uid="{00000000-0005-0000-0000-0000BA160000}"/>
    <cellStyle name="SAPBEXaggItemX 9" xfId="2736" xr:uid="{00000000-0005-0000-0000-0000BB160000}"/>
    <cellStyle name="SAPBEXaggItemX 9 2" xfId="4779" xr:uid="{00000000-0005-0000-0000-0000BC160000}"/>
    <cellStyle name="SAPBEXaggItemX 9 2 2" xfId="9934" xr:uid="{00000000-0005-0000-0000-0000BD160000}"/>
    <cellStyle name="SAPBEXaggItemX 9 2 2 2" xfId="25925" xr:uid="{00000000-0005-0000-0000-0000BE160000}"/>
    <cellStyle name="SAPBEXaggItemX 9 2 3" xfId="12752" xr:uid="{00000000-0005-0000-0000-0000BF160000}"/>
    <cellStyle name="SAPBEXaggItemX 9 2 3 2" xfId="28596" xr:uid="{00000000-0005-0000-0000-0000C0160000}"/>
    <cellStyle name="SAPBEXaggItemX 9 2 4" xfId="12856" xr:uid="{00000000-0005-0000-0000-0000C1160000}"/>
    <cellStyle name="SAPBEXaggItemX 9 2 4 2" xfId="28698" xr:uid="{00000000-0005-0000-0000-0000C2160000}"/>
    <cellStyle name="SAPBEXaggItemX 9 2 5" xfId="18075" xr:uid="{00000000-0005-0000-0000-0000C3160000}"/>
    <cellStyle name="SAPBEXaggItemX 9 2 5 2" xfId="33191" xr:uid="{00000000-0005-0000-0000-0000C4160000}"/>
    <cellStyle name="SAPBEXaggItemX 9 2 6" xfId="20683" xr:uid="{00000000-0005-0000-0000-0000C5160000}"/>
    <cellStyle name="SAPBEXaggItemX 9 2 6 2" xfId="35620" xr:uid="{00000000-0005-0000-0000-0000C6160000}"/>
    <cellStyle name="SAPBEXaggItemX 9 2 7" xfId="15822" xr:uid="{00000000-0005-0000-0000-0000C7160000}"/>
    <cellStyle name="SAPBEXaggItemX 9 2 7 2" xfId="31063" xr:uid="{00000000-0005-0000-0000-0000C8160000}"/>
    <cellStyle name="SAPBEXaggItemX 9 3" xfId="7910" xr:uid="{00000000-0005-0000-0000-0000C9160000}"/>
    <cellStyle name="SAPBEXaggItemX 9 3 2" xfId="23941" xr:uid="{00000000-0005-0000-0000-0000CA160000}"/>
    <cellStyle name="SAPBEXaggItemX 9 4" xfId="10736" xr:uid="{00000000-0005-0000-0000-0000CB160000}"/>
    <cellStyle name="SAPBEXaggItemX 9 4 2" xfId="26605" xr:uid="{00000000-0005-0000-0000-0000CC160000}"/>
    <cellStyle name="SAPBEXaggItemX 9 5" xfId="13064" xr:uid="{00000000-0005-0000-0000-0000CD160000}"/>
    <cellStyle name="SAPBEXaggItemX 9 5 2" xfId="28848" xr:uid="{00000000-0005-0000-0000-0000CE160000}"/>
    <cellStyle name="SAPBEXaggItemX 9 6" xfId="16088" xr:uid="{00000000-0005-0000-0000-0000CF160000}"/>
    <cellStyle name="SAPBEXaggItemX 9 6 2" xfId="31227" xr:uid="{00000000-0005-0000-0000-0000D0160000}"/>
    <cellStyle name="SAPBEXaggItemX 9 7" xfId="18702" xr:uid="{00000000-0005-0000-0000-0000D1160000}"/>
    <cellStyle name="SAPBEXaggItemX 9 7 2" xfId="33650" xr:uid="{00000000-0005-0000-0000-0000D2160000}"/>
    <cellStyle name="SAPBEXaggItemX_2009 Fleet segmentation" xfId="588" xr:uid="{00000000-0005-0000-0000-0000D3160000}"/>
    <cellStyle name="SAPBEXchaText" xfId="70" xr:uid="{00000000-0005-0000-0000-0000D4160000}"/>
    <cellStyle name="SAPBEXchaText 10" xfId="589" xr:uid="{00000000-0005-0000-0000-0000D5160000}"/>
    <cellStyle name="SAPBEXchaText 10 2" xfId="5220" xr:uid="{00000000-0005-0000-0000-0000D6160000}"/>
    <cellStyle name="SAPBEXchaText 10 2 2" xfId="37210" xr:uid="{00000000-0005-0000-0000-0000D7160000}"/>
    <cellStyle name="SAPBEXchaText 10 3" xfId="7736" xr:uid="{00000000-0005-0000-0000-0000D8160000}"/>
    <cellStyle name="SAPBEXchaText 10 4" xfId="11780" xr:uid="{00000000-0005-0000-0000-0000D9160000}"/>
    <cellStyle name="SAPBEXchaText 10 5" xfId="5714" xr:uid="{00000000-0005-0000-0000-0000DA160000}"/>
    <cellStyle name="SAPBEXchaText 10 6" xfId="15953" xr:uid="{00000000-0005-0000-0000-0000DB160000}"/>
    <cellStyle name="SAPBEXchaText 10 7" xfId="18578" xr:uid="{00000000-0005-0000-0000-0000DC160000}"/>
    <cellStyle name="SAPBEXchaText 10 8" xfId="22305" xr:uid="{00000000-0005-0000-0000-0000DD160000}"/>
    <cellStyle name="SAPBEXchaText 11" xfId="1782" xr:uid="{00000000-0005-0000-0000-0000DE160000}"/>
    <cellStyle name="SAPBEXchaText 11 2" xfId="7070" xr:uid="{00000000-0005-0000-0000-0000DF160000}"/>
    <cellStyle name="SAPBEXchaText 11 2 2" xfId="37831" xr:uid="{00000000-0005-0000-0000-0000E0160000}"/>
    <cellStyle name="SAPBEXchaText 11 3" xfId="6537" xr:uid="{00000000-0005-0000-0000-0000E1160000}"/>
    <cellStyle name="SAPBEXchaText 11 4" xfId="7588" xr:uid="{00000000-0005-0000-0000-0000E2160000}"/>
    <cellStyle name="SAPBEXchaText 11 5" xfId="13766" xr:uid="{00000000-0005-0000-0000-0000E3160000}"/>
    <cellStyle name="SAPBEXchaText 11 6" xfId="6645" xr:uid="{00000000-0005-0000-0000-0000E4160000}"/>
    <cellStyle name="SAPBEXchaText 11 7" xfId="6959" xr:uid="{00000000-0005-0000-0000-0000E5160000}"/>
    <cellStyle name="SAPBEXchaText 11 8" xfId="23012" xr:uid="{00000000-0005-0000-0000-0000E6160000}"/>
    <cellStyle name="SAPBEXchaText 2" xfId="590" xr:uid="{00000000-0005-0000-0000-0000E7160000}"/>
    <cellStyle name="SAPBEXchaText 2 10" xfId="22306" xr:uid="{00000000-0005-0000-0000-0000E8160000}"/>
    <cellStyle name="SAPBEXchaText 2 11" xfId="37941" xr:uid="{00000000-0005-0000-0000-0000E9160000}"/>
    <cellStyle name="SAPBEXchaText 2 2" xfId="591" xr:uid="{00000000-0005-0000-0000-0000EA160000}"/>
    <cellStyle name="SAPBEXchaText 2 2 10" xfId="4990" xr:uid="{00000000-0005-0000-0000-0000EB160000}"/>
    <cellStyle name="SAPBEXchaText 2 2 2" xfId="592" xr:uid="{00000000-0005-0000-0000-0000EC160000}"/>
    <cellStyle name="SAPBEXchaText 2 2 2 2" xfId="5652" xr:uid="{00000000-0005-0000-0000-0000ED160000}"/>
    <cellStyle name="SAPBEXchaText 2 2 2 2 2" xfId="22757" xr:uid="{00000000-0005-0000-0000-0000EE160000}"/>
    <cellStyle name="SAPBEXchaText 2 2 2 3" xfId="6903" xr:uid="{00000000-0005-0000-0000-0000EF160000}"/>
    <cellStyle name="SAPBEXchaText 2 2 2 3 2" xfId="23325" xr:uid="{00000000-0005-0000-0000-0000F0160000}"/>
    <cellStyle name="SAPBEXchaText 2 2 2 4" xfId="7559" xr:uid="{00000000-0005-0000-0000-0000F1160000}"/>
    <cellStyle name="SAPBEXchaText 2 2 2 4 2" xfId="23716" xr:uid="{00000000-0005-0000-0000-0000F2160000}"/>
    <cellStyle name="SAPBEXchaText 2 2 2 5" xfId="15469" xr:uid="{00000000-0005-0000-0000-0000F3160000}"/>
    <cellStyle name="SAPBEXchaText 2 2 2 5 2" xfId="30837" xr:uid="{00000000-0005-0000-0000-0000F4160000}"/>
    <cellStyle name="SAPBEXchaText 2 2 2 6" xfId="15950" xr:uid="{00000000-0005-0000-0000-0000F5160000}"/>
    <cellStyle name="SAPBEXchaText 2 2 2 6 2" xfId="31122" xr:uid="{00000000-0005-0000-0000-0000F6160000}"/>
    <cellStyle name="SAPBEXchaText 2 2 2 7" xfId="18575" xr:uid="{00000000-0005-0000-0000-0000F7160000}"/>
    <cellStyle name="SAPBEXchaText 2 2 2 7 2" xfId="33542" xr:uid="{00000000-0005-0000-0000-0000F8160000}"/>
    <cellStyle name="SAPBEXchaText 2 2 2 8" xfId="4991" xr:uid="{00000000-0005-0000-0000-0000F9160000}"/>
    <cellStyle name="SAPBEXchaText 2 2 3" xfId="2027" xr:uid="{00000000-0005-0000-0000-0000FA160000}"/>
    <cellStyle name="SAPBEXchaText 2 2 3 2" xfId="7270" xr:uid="{00000000-0005-0000-0000-0000FB160000}"/>
    <cellStyle name="SAPBEXchaText 2 2 3 2 2" xfId="37888" xr:uid="{00000000-0005-0000-0000-0000FC160000}"/>
    <cellStyle name="SAPBEXchaText 2 2 3 3" xfId="7395" xr:uid="{00000000-0005-0000-0000-0000FD160000}"/>
    <cellStyle name="SAPBEXchaText 2 2 3 4" xfId="10341" xr:uid="{00000000-0005-0000-0000-0000FE160000}"/>
    <cellStyle name="SAPBEXchaText 2 2 3 5" xfId="15562" xr:uid="{00000000-0005-0000-0000-0000FF160000}"/>
    <cellStyle name="SAPBEXchaText 2 2 3 6" xfId="18263" xr:uid="{00000000-0005-0000-0000-000000170000}"/>
    <cellStyle name="SAPBEXchaText 2 2 3 7" xfId="20860" xr:uid="{00000000-0005-0000-0000-000001170000}"/>
    <cellStyle name="SAPBEXchaText 2 2 3 8" xfId="23069" xr:uid="{00000000-0005-0000-0000-000002170000}"/>
    <cellStyle name="SAPBEXchaText 2 2 4" xfId="5175" xr:uid="{00000000-0005-0000-0000-000003170000}"/>
    <cellStyle name="SAPBEXchaText 2 2 4 2" xfId="22520" xr:uid="{00000000-0005-0000-0000-000004170000}"/>
    <cellStyle name="SAPBEXchaText 2 2 5" xfId="5732" xr:uid="{00000000-0005-0000-0000-000005170000}"/>
    <cellStyle name="SAPBEXchaText 2 2 5 2" xfId="22786" xr:uid="{00000000-0005-0000-0000-000006170000}"/>
    <cellStyle name="SAPBEXchaText 2 2 6" xfId="11779" xr:uid="{00000000-0005-0000-0000-000007170000}"/>
    <cellStyle name="SAPBEXchaText 2 2 6 2" xfId="27645" xr:uid="{00000000-0005-0000-0000-000008170000}"/>
    <cellStyle name="SAPBEXchaText 2 2 7" xfId="11817" xr:uid="{00000000-0005-0000-0000-000009170000}"/>
    <cellStyle name="SAPBEXchaText 2 2 7 2" xfId="27668" xr:uid="{00000000-0005-0000-0000-00000A170000}"/>
    <cellStyle name="SAPBEXchaText 2 2 8" xfId="15951" xr:uid="{00000000-0005-0000-0000-00000B170000}"/>
    <cellStyle name="SAPBEXchaText 2 2 8 2" xfId="31123" xr:uid="{00000000-0005-0000-0000-00000C170000}"/>
    <cellStyle name="SAPBEXchaText 2 2 9" xfId="18576" xr:uid="{00000000-0005-0000-0000-00000D170000}"/>
    <cellStyle name="SAPBEXchaText 2 2 9 2" xfId="33543" xr:uid="{00000000-0005-0000-0000-00000E170000}"/>
    <cellStyle name="SAPBEXchaText 2 3" xfId="2737" xr:uid="{00000000-0005-0000-0000-00000F170000}"/>
    <cellStyle name="SAPBEXchaText 2 3 2" xfId="22146" xr:uid="{00000000-0005-0000-0000-000010170000}"/>
    <cellStyle name="SAPBEXchaText 2 3 3" xfId="37912" xr:uid="{00000000-0005-0000-0000-000011170000}"/>
    <cellStyle name="SAPBEXchaText 2 4" xfId="5182" xr:uid="{00000000-0005-0000-0000-000012170000}"/>
    <cellStyle name="SAPBEXchaText 2 4 2" xfId="37209" xr:uid="{00000000-0005-0000-0000-000013170000}"/>
    <cellStyle name="SAPBEXchaText 2 5" xfId="7735" xr:uid="{00000000-0005-0000-0000-000014170000}"/>
    <cellStyle name="SAPBEXchaText 2 6" xfId="6637" xr:uid="{00000000-0005-0000-0000-000015170000}"/>
    <cellStyle name="SAPBEXchaText 2 7" xfId="14250" xr:uid="{00000000-0005-0000-0000-000016170000}"/>
    <cellStyle name="SAPBEXchaText 2 8" xfId="15952" xr:uid="{00000000-0005-0000-0000-000017170000}"/>
    <cellStyle name="SAPBEXchaText 2 9" xfId="18577" xr:uid="{00000000-0005-0000-0000-000018170000}"/>
    <cellStyle name="SAPBEXchaText 3" xfId="593" xr:uid="{00000000-0005-0000-0000-000019170000}"/>
    <cellStyle name="SAPBEXchaText 3 2" xfId="2738" xr:uid="{00000000-0005-0000-0000-00001A170000}"/>
    <cellStyle name="SAPBEXchaText 3 2 2" xfId="22147" xr:uid="{00000000-0005-0000-0000-00001B170000}"/>
    <cellStyle name="SAPBEXchaText 3 3" xfId="22215" xr:uid="{00000000-0005-0000-0000-00001C170000}"/>
    <cellStyle name="SAPBEXchaText 3 4" xfId="37904" xr:uid="{00000000-0005-0000-0000-00001D170000}"/>
    <cellStyle name="SAPBEXchaText 4" xfId="594" xr:uid="{00000000-0005-0000-0000-00001E170000}"/>
    <cellStyle name="SAPBEXchaText 4 10" xfId="22307" xr:uid="{00000000-0005-0000-0000-00001F170000}"/>
    <cellStyle name="SAPBEXchaText 4 2" xfId="595" xr:uid="{00000000-0005-0000-0000-000020170000}"/>
    <cellStyle name="SAPBEXchaText 4 2 2" xfId="5649" xr:uid="{00000000-0005-0000-0000-000021170000}"/>
    <cellStyle name="SAPBEXchaText 4 2 2 2" xfId="37811" xr:uid="{00000000-0005-0000-0000-000022170000}"/>
    <cellStyle name="SAPBEXchaText 4 2 3" xfId="7730" xr:uid="{00000000-0005-0000-0000-000023170000}"/>
    <cellStyle name="SAPBEXchaText 4 2 4" xfId="13304" xr:uid="{00000000-0005-0000-0000-000024170000}"/>
    <cellStyle name="SAPBEXchaText 4 2 5" xfId="6971" xr:uid="{00000000-0005-0000-0000-000025170000}"/>
    <cellStyle name="SAPBEXchaText 4 2 6" xfId="15948" xr:uid="{00000000-0005-0000-0000-000026170000}"/>
    <cellStyle name="SAPBEXchaText 4 2 7" xfId="18573" xr:uid="{00000000-0005-0000-0000-000027170000}"/>
    <cellStyle name="SAPBEXchaText 4 2 8" xfId="22308" xr:uid="{00000000-0005-0000-0000-000028170000}"/>
    <cellStyle name="SAPBEXchaText 4 3" xfId="5650" xr:uid="{00000000-0005-0000-0000-000029170000}"/>
    <cellStyle name="SAPBEXchaText 4 3 2" xfId="37812" xr:uid="{00000000-0005-0000-0000-00002A170000}"/>
    <cellStyle name="SAPBEXchaText 4 4" xfId="7731" xr:uid="{00000000-0005-0000-0000-00002B170000}"/>
    <cellStyle name="SAPBEXchaText 4 5" xfId="6636" xr:uid="{00000000-0005-0000-0000-00002C170000}"/>
    <cellStyle name="SAPBEXchaText 4 6" xfId="10555" xr:uid="{00000000-0005-0000-0000-00002D170000}"/>
    <cellStyle name="SAPBEXchaText 4 7" xfId="15949" xr:uid="{00000000-0005-0000-0000-00002E170000}"/>
    <cellStyle name="SAPBEXchaText 4 8" xfId="18574" xr:uid="{00000000-0005-0000-0000-00002F170000}"/>
    <cellStyle name="SAPBEXchaText 4 9" xfId="22167" xr:uid="{00000000-0005-0000-0000-000030170000}"/>
    <cellStyle name="SAPBEXchaText 5" xfId="596" xr:uid="{00000000-0005-0000-0000-000031170000}"/>
    <cellStyle name="SAPBEXchaText 5 10" xfId="4992" xr:uid="{00000000-0005-0000-0000-000032170000}"/>
    <cellStyle name="SAPBEXchaText 5 11" xfId="37942" xr:uid="{00000000-0005-0000-0000-000033170000}"/>
    <cellStyle name="SAPBEXchaText 5 2" xfId="597" xr:uid="{00000000-0005-0000-0000-000034170000}"/>
    <cellStyle name="SAPBEXchaText 5 2 2" xfId="5647" xr:uid="{00000000-0005-0000-0000-000035170000}"/>
    <cellStyle name="SAPBEXchaText 5 2 2 2" xfId="22755" xr:uid="{00000000-0005-0000-0000-000036170000}"/>
    <cellStyle name="SAPBEXchaText 5 2 3" xfId="7728" xr:uid="{00000000-0005-0000-0000-000037170000}"/>
    <cellStyle name="SAPBEXchaText 5 2 3 2" xfId="23803" xr:uid="{00000000-0005-0000-0000-000038170000}"/>
    <cellStyle name="SAPBEXchaText 5 2 4" xfId="6649" xr:uid="{00000000-0005-0000-0000-000039170000}"/>
    <cellStyle name="SAPBEXchaText 5 2 4 2" xfId="23157" xr:uid="{00000000-0005-0000-0000-00003A170000}"/>
    <cellStyle name="SAPBEXchaText 5 2 5" xfId="13025" xr:uid="{00000000-0005-0000-0000-00003B170000}"/>
    <cellStyle name="SAPBEXchaText 5 2 5 2" xfId="28824" xr:uid="{00000000-0005-0000-0000-00003C170000}"/>
    <cellStyle name="SAPBEXchaText 5 2 6" xfId="15946" xr:uid="{00000000-0005-0000-0000-00003D170000}"/>
    <cellStyle name="SAPBEXchaText 5 2 6 2" xfId="31120" xr:uid="{00000000-0005-0000-0000-00003E170000}"/>
    <cellStyle name="SAPBEXchaText 5 2 7" xfId="18571" xr:uid="{00000000-0005-0000-0000-00003F170000}"/>
    <cellStyle name="SAPBEXchaText 5 2 7 2" xfId="33540" xr:uid="{00000000-0005-0000-0000-000040170000}"/>
    <cellStyle name="SAPBEXchaText 5 2 8" xfId="4993" xr:uid="{00000000-0005-0000-0000-000041170000}"/>
    <cellStyle name="SAPBEXchaText 5 2 9" xfId="37943" xr:uid="{00000000-0005-0000-0000-000042170000}"/>
    <cellStyle name="SAPBEXchaText 5 3" xfId="598" xr:uid="{00000000-0005-0000-0000-000043170000}"/>
    <cellStyle name="SAPBEXchaText 5 3 2" xfId="5646" xr:uid="{00000000-0005-0000-0000-000044170000}"/>
    <cellStyle name="SAPBEXchaText 5 3 2 2" xfId="22754" xr:uid="{00000000-0005-0000-0000-000045170000}"/>
    <cellStyle name="SAPBEXchaText 5 3 3" xfId="7727" xr:uid="{00000000-0005-0000-0000-000046170000}"/>
    <cellStyle name="SAPBEXchaText 5 3 3 2" xfId="23802" xr:uid="{00000000-0005-0000-0000-000047170000}"/>
    <cellStyle name="SAPBEXchaText 5 3 4" xfId="7059" xr:uid="{00000000-0005-0000-0000-000048170000}"/>
    <cellStyle name="SAPBEXchaText 5 3 4 2" xfId="23401" xr:uid="{00000000-0005-0000-0000-000049170000}"/>
    <cellStyle name="SAPBEXchaText 5 3 5" xfId="13507" xr:uid="{00000000-0005-0000-0000-00004A170000}"/>
    <cellStyle name="SAPBEXchaText 5 3 5 2" xfId="29135" xr:uid="{00000000-0005-0000-0000-00004B170000}"/>
    <cellStyle name="SAPBEXchaText 5 3 6" xfId="15945" xr:uid="{00000000-0005-0000-0000-00004C170000}"/>
    <cellStyle name="SAPBEXchaText 5 3 6 2" xfId="31119" xr:uid="{00000000-0005-0000-0000-00004D170000}"/>
    <cellStyle name="SAPBEXchaText 5 3 7" xfId="18570" xr:uid="{00000000-0005-0000-0000-00004E170000}"/>
    <cellStyle name="SAPBEXchaText 5 3 7 2" xfId="33539" xr:uid="{00000000-0005-0000-0000-00004F170000}"/>
    <cellStyle name="SAPBEXchaText 5 3 8" xfId="4994" xr:uid="{00000000-0005-0000-0000-000050170000}"/>
    <cellStyle name="SAPBEXchaText 5 3 9" xfId="37944" xr:uid="{00000000-0005-0000-0000-000051170000}"/>
    <cellStyle name="SAPBEXchaText 5 4" xfId="5648" xr:uid="{00000000-0005-0000-0000-000052170000}"/>
    <cellStyle name="SAPBEXchaText 5 4 2" xfId="22756" xr:uid="{00000000-0005-0000-0000-000053170000}"/>
    <cellStyle name="SAPBEXchaText 5 5" xfId="7729" xr:uid="{00000000-0005-0000-0000-000054170000}"/>
    <cellStyle name="SAPBEXchaText 5 5 2" xfId="23804" xr:uid="{00000000-0005-0000-0000-000055170000}"/>
    <cellStyle name="SAPBEXchaText 5 6" xfId="7061" xr:uid="{00000000-0005-0000-0000-000056170000}"/>
    <cellStyle name="SAPBEXchaText 5 6 2" xfId="23402" xr:uid="{00000000-0005-0000-0000-000057170000}"/>
    <cellStyle name="SAPBEXchaText 5 7" xfId="6733" xr:uid="{00000000-0005-0000-0000-000058170000}"/>
    <cellStyle name="SAPBEXchaText 5 7 2" xfId="23215" xr:uid="{00000000-0005-0000-0000-000059170000}"/>
    <cellStyle name="SAPBEXchaText 5 8" xfId="15947" xr:uid="{00000000-0005-0000-0000-00005A170000}"/>
    <cellStyle name="SAPBEXchaText 5 8 2" xfId="31121" xr:uid="{00000000-0005-0000-0000-00005B170000}"/>
    <cellStyle name="SAPBEXchaText 5 9" xfId="18572" xr:uid="{00000000-0005-0000-0000-00005C170000}"/>
    <cellStyle name="SAPBEXchaText 5 9 2" xfId="33541" xr:uid="{00000000-0005-0000-0000-00005D170000}"/>
    <cellStyle name="SAPBEXchaText 6" xfId="599" xr:uid="{00000000-0005-0000-0000-00005E170000}"/>
    <cellStyle name="SAPBEXchaText 6 2" xfId="600" xr:uid="{00000000-0005-0000-0000-00005F170000}"/>
    <cellStyle name="SAPBEXchaText 6 2 2" xfId="5644" xr:uid="{00000000-0005-0000-0000-000060170000}"/>
    <cellStyle name="SAPBEXchaText 6 2 2 2" xfId="37065" xr:uid="{00000000-0005-0000-0000-000061170000}"/>
    <cellStyle name="SAPBEXchaText 6 2 3" xfId="7725" xr:uid="{00000000-0005-0000-0000-000062170000}"/>
    <cellStyle name="SAPBEXchaText 6 2 4" xfId="6635" xr:uid="{00000000-0005-0000-0000-000063170000}"/>
    <cellStyle name="SAPBEXchaText 6 2 5" xfId="15371" xr:uid="{00000000-0005-0000-0000-000064170000}"/>
    <cellStyle name="SAPBEXchaText 6 2 6" xfId="15943" xr:uid="{00000000-0005-0000-0000-000065170000}"/>
    <cellStyle name="SAPBEXchaText 6 2 7" xfId="18568" xr:uid="{00000000-0005-0000-0000-000066170000}"/>
    <cellStyle name="SAPBEXchaText 6 2 8" xfId="22310" xr:uid="{00000000-0005-0000-0000-000067170000}"/>
    <cellStyle name="SAPBEXchaText 6 3" xfId="5645" xr:uid="{00000000-0005-0000-0000-000068170000}"/>
    <cellStyle name="SAPBEXchaText 6 3 2" xfId="37208" xr:uid="{00000000-0005-0000-0000-000069170000}"/>
    <cellStyle name="SAPBEXchaText 6 4" xfId="7726" xr:uid="{00000000-0005-0000-0000-00006A170000}"/>
    <cellStyle name="SAPBEXchaText 6 5" xfId="13305" xr:uid="{00000000-0005-0000-0000-00006B170000}"/>
    <cellStyle name="SAPBEXchaText 6 6" xfId="5713" xr:uid="{00000000-0005-0000-0000-00006C170000}"/>
    <cellStyle name="SAPBEXchaText 6 7" xfId="15944" xr:uid="{00000000-0005-0000-0000-00006D170000}"/>
    <cellStyle name="SAPBEXchaText 6 8" xfId="18569" xr:uid="{00000000-0005-0000-0000-00006E170000}"/>
    <cellStyle name="SAPBEXchaText 6 9" xfId="22309" xr:uid="{00000000-0005-0000-0000-00006F170000}"/>
    <cellStyle name="SAPBEXchaText 7" xfId="601" xr:uid="{00000000-0005-0000-0000-000070170000}"/>
    <cellStyle name="SAPBEXchaText 7 2" xfId="602" xr:uid="{00000000-0005-0000-0000-000071170000}"/>
    <cellStyle name="SAPBEXchaText 7 2 2" xfId="5642" xr:uid="{00000000-0005-0000-0000-000072170000}"/>
    <cellStyle name="SAPBEXchaText 7 2 2 2" xfId="37207" xr:uid="{00000000-0005-0000-0000-000073170000}"/>
    <cellStyle name="SAPBEXchaText 7 2 3" xfId="7723" xr:uid="{00000000-0005-0000-0000-000074170000}"/>
    <cellStyle name="SAPBEXchaText 7 2 4" xfId="15457" xr:uid="{00000000-0005-0000-0000-000075170000}"/>
    <cellStyle name="SAPBEXchaText 7 2 5" xfId="14249" xr:uid="{00000000-0005-0000-0000-000076170000}"/>
    <cellStyle name="SAPBEXchaText 7 2 6" xfId="15941" xr:uid="{00000000-0005-0000-0000-000077170000}"/>
    <cellStyle name="SAPBEXchaText 7 2 7" xfId="18566" xr:uid="{00000000-0005-0000-0000-000078170000}"/>
    <cellStyle name="SAPBEXchaText 7 2 8" xfId="22312" xr:uid="{00000000-0005-0000-0000-000079170000}"/>
    <cellStyle name="SAPBEXchaText 7 3" xfId="5643" xr:uid="{00000000-0005-0000-0000-00007A170000}"/>
    <cellStyle name="SAPBEXchaText 7 3 2" xfId="37064" xr:uid="{00000000-0005-0000-0000-00007B170000}"/>
    <cellStyle name="SAPBEXchaText 7 4" xfId="7724" xr:uid="{00000000-0005-0000-0000-00007C170000}"/>
    <cellStyle name="SAPBEXchaText 7 5" xfId="13306" xr:uid="{00000000-0005-0000-0000-00007D170000}"/>
    <cellStyle name="SAPBEXchaText 7 6" xfId="7781" xr:uid="{00000000-0005-0000-0000-00007E170000}"/>
    <cellStyle name="SAPBEXchaText 7 7" xfId="15942" xr:uid="{00000000-0005-0000-0000-00007F170000}"/>
    <cellStyle name="SAPBEXchaText 7 8" xfId="18567" xr:uid="{00000000-0005-0000-0000-000080170000}"/>
    <cellStyle name="SAPBEXchaText 7 9" xfId="22311" xr:uid="{00000000-0005-0000-0000-000081170000}"/>
    <cellStyle name="SAPBEXchaText 8" xfId="603" xr:uid="{00000000-0005-0000-0000-000082170000}"/>
    <cellStyle name="SAPBEXchaText 8 2" xfId="604" xr:uid="{00000000-0005-0000-0000-000083170000}"/>
    <cellStyle name="SAPBEXchaText 8 2 2" xfId="5640" xr:uid="{00000000-0005-0000-0000-000084170000}"/>
    <cellStyle name="SAPBEXchaText 8 2 2 2" xfId="37205" xr:uid="{00000000-0005-0000-0000-000085170000}"/>
    <cellStyle name="SAPBEXchaText 8 2 3" xfId="7721" xr:uid="{00000000-0005-0000-0000-000086170000}"/>
    <cellStyle name="SAPBEXchaText 8 2 4" xfId="6632" xr:uid="{00000000-0005-0000-0000-000087170000}"/>
    <cellStyle name="SAPBEXchaText 8 2 5" xfId="13506" xr:uid="{00000000-0005-0000-0000-000088170000}"/>
    <cellStyle name="SAPBEXchaText 8 2 6" xfId="15939" xr:uid="{00000000-0005-0000-0000-000089170000}"/>
    <cellStyle name="SAPBEXchaText 8 2 7" xfId="18564" xr:uid="{00000000-0005-0000-0000-00008A170000}"/>
    <cellStyle name="SAPBEXchaText 8 2 8" xfId="22314" xr:uid="{00000000-0005-0000-0000-00008B170000}"/>
    <cellStyle name="SAPBEXchaText 8 3" xfId="5641" xr:uid="{00000000-0005-0000-0000-00008C170000}"/>
    <cellStyle name="SAPBEXchaText 8 3 2" xfId="37206" xr:uid="{00000000-0005-0000-0000-00008D170000}"/>
    <cellStyle name="SAPBEXchaText 8 4" xfId="7722" xr:uid="{00000000-0005-0000-0000-00008E170000}"/>
    <cellStyle name="SAPBEXchaText 8 5" xfId="6723" xr:uid="{00000000-0005-0000-0000-00008F170000}"/>
    <cellStyle name="SAPBEXchaText 8 6" xfId="15485" xr:uid="{00000000-0005-0000-0000-000090170000}"/>
    <cellStyle name="SAPBEXchaText 8 7" xfId="15940" xr:uid="{00000000-0005-0000-0000-000091170000}"/>
    <cellStyle name="SAPBEXchaText 8 8" xfId="18565" xr:uid="{00000000-0005-0000-0000-000092170000}"/>
    <cellStyle name="SAPBEXchaText 8 9" xfId="22313" xr:uid="{00000000-0005-0000-0000-000093170000}"/>
    <cellStyle name="SAPBEXchaText 9" xfId="605" xr:uid="{00000000-0005-0000-0000-000094170000}"/>
    <cellStyle name="SAPBEXchaText_(chuck) OpEx On-going GRC Forecast Sum 4-20-10" xfId="2739" xr:uid="{00000000-0005-0000-0000-000095170000}"/>
    <cellStyle name="SAPBEXexcBad" xfId="71" xr:uid="{00000000-0005-0000-0000-000096170000}"/>
    <cellStyle name="SAPBEXexcBad7" xfId="72" xr:uid="{00000000-0005-0000-0000-000097170000}"/>
    <cellStyle name="SAPBEXexcBad7 10" xfId="606" xr:uid="{00000000-0005-0000-0000-000098170000}"/>
    <cellStyle name="SAPBEXexcBad7 10 10" xfId="22315" xr:uid="{00000000-0005-0000-0000-000099170000}"/>
    <cellStyle name="SAPBEXexcBad7 10 2" xfId="2740" xr:uid="{00000000-0005-0000-0000-00009A170000}"/>
    <cellStyle name="SAPBEXexcBad7 10 2 2" xfId="7912" xr:uid="{00000000-0005-0000-0000-00009B170000}"/>
    <cellStyle name="SAPBEXexcBad7 10 2 2 2" xfId="23942" xr:uid="{00000000-0005-0000-0000-00009C170000}"/>
    <cellStyle name="SAPBEXexcBad7 10 2 3" xfId="10739" xr:uid="{00000000-0005-0000-0000-00009D170000}"/>
    <cellStyle name="SAPBEXexcBad7 10 2 3 2" xfId="26607" xr:uid="{00000000-0005-0000-0000-00009E170000}"/>
    <cellStyle name="SAPBEXexcBad7 10 2 4" xfId="13523" xr:uid="{00000000-0005-0000-0000-00009F170000}"/>
    <cellStyle name="SAPBEXexcBad7 10 2 4 2" xfId="29148" xr:uid="{00000000-0005-0000-0000-0000A0170000}"/>
    <cellStyle name="SAPBEXexcBad7 10 2 5" xfId="16091" xr:uid="{00000000-0005-0000-0000-0000A1170000}"/>
    <cellStyle name="SAPBEXexcBad7 10 2 5 2" xfId="31230" xr:uid="{00000000-0005-0000-0000-0000A2170000}"/>
    <cellStyle name="SAPBEXexcBad7 10 2 6" xfId="18703" xr:uid="{00000000-0005-0000-0000-0000A3170000}"/>
    <cellStyle name="SAPBEXexcBad7 10 2 6 2" xfId="33651" xr:uid="{00000000-0005-0000-0000-0000A4170000}"/>
    <cellStyle name="SAPBEXexcBad7 10 2 7" xfId="21011" xr:uid="{00000000-0005-0000-0000-0000A5170000}"/>
    <cellStyle name="SAPBEXexcBad7 10 2 7 2" xfId="35937" xr:uid="{00000000-0005-0000-0000-0000A6170000}"/>
    <cellStyle name="SAPBEXexcBad7 10 2 8" xfId="6170" xr:uid="{00000000-0005-0000-0000-0000A7170000}"/>
    <cellStyle name="SAPBEXexcBad7 10 3" xfId="4778" xr:uid="{00000000-0005-0000-0000-0000A8170000}"/>
    <cellStyle name="SAPBEXexcBad7 10 3 2" xfId="9933" xr:uid="{00000000-0005-0000-0000-0000A9170000}"/>
    <cellStyle name="SAPBEXexcBad7 10 3 2 2" xfId="25924" xr:uid="{00000000-0005-0000-0000-0000AA170000}"/>
    <cellStyle name="SAPBEXexcBad7 10 3 3" xfId="12751" xr:uid="{00000000-0005-0000-0000-0000AB170000}"/>
    <cellStyle name="SAPBEXexcBad7 10 3 3 2" xfId="28595" xr:uid="{00000000-0005-0000-0000-0000AC170000}"/>
    <cellStyle name="SAPBEXexcBad7 10 3 4" xfId="15214" xr:uid="{00000000-0005-0000-0000-0000AD170000}"/>
    <cellStyle name="SAPBEXexcBad7 10 3 4 2" xfId="30627" xr:uid="{00000000-0005-0000-0000-0000AE170000}"/>
    <cellStyle name="SAPBEXexcBad7 10 3 5" xfId="18074" xr:uid="{00000000-0005-0000-0000-0000AF170000}"/>
    <cellStyle name="SAPBEXexcBad7 10 3 5 2" xfId="33190" xr:uid="{00000000-0005-0000-0000-0000B0170000}"/>
    <cellStyle name="SAPBEXexcBad7 10 3 6" xfId="20682" xr:uid="{00000000-0005-0000-0000-0000B1170000}"/>
    <cellStyle name="SAPBEXexcBad7 10 3 6 2" xfId="35619" xr:uid="{00000000-0005-0000-0000-0000B2170000}"/>
    <cellStyle name="SAPBEXexcBad7 10 3 7" xfId="7454" xr:uid="{00000000-0005-0000-0000-0000B3170000}"/>
    <cellStyle name="SAPBEXexcBad7 10 3 7 2" xfId="23640" xr:uid="{00000000-0005-0000-0000-0000B4170000}"/>
    <cellStyle name="SAPBEXexcBad7 10 4" xfId="5638" xr:uid="{00000000-0005-0000-0000-0000B5170000}"/>
    <cellStyle name="SAPBEXexcBad7 10 4 2" xfId="37204" xr:uid="{00000000-0005-0000-0000-0000B6170000}"/>
    <cellStyle name="SAPBEXexcBad7 10 5" xfId="7719" xr:uid="{00000000-0005-0000-0000-0000B7170000}"/>
    <cellStyle name="SAPBEXexcBad7 10 6" xfId="7058" xr:uid="{00000000-0005-0000-0000-0000B8170000}"/>
    <cellStyle name="SAPBEXexcBad7 10 7" xfId="15372" xr:uid="{00000000-0005-0000-0000-0000B9170000}"/>
    <cellStyle name="SAPBEXexcBad7 10 8" xfId="15938" xr:uid="{00000000-0005-0000-0000-0000BA170000}"/>
    <cellStyle name="SAPBEXexcBad7 10 9" xfId="18563" xr:uid="{00000000-0005-0000-0000-0000BB170000}"/>
    <cellStyle name="SAPBEXexcBad7 11" xfId="1783" xr:uid="{00000000-0005-0000-0000-0000BC170000}"/>
    <cellStyle name="SAPBEXexcBad7 11 10" xfId="23013" xr:uid="{00000000-0005-0000-0000-0000BD170000}"/>
    <cellStyle name="SAPBEXexcBad7 11 2" xfId="2741" xr:uid="{00000000-0005-0000-0000-0000BE170000}"/>
    <cellStyle name="SAPBEXexcBad7 11 2 2" xfId="7913" xr:uid="{00000000-0005-0000-0000-0000BF170000}"/>
    <cellStyle name="SAPBEXexcBad7 11 2 2 2" xfId="23943" xr:uid="{00000000-0005-0000-0000-0000C0170000}"/>
    <cellStyle name="SAPBEXexcBad7 11 2 3" xfId="10740" xr:uid="{00000000-0005-0000-0000-0000C1170000}"/>
    <cellStyle name="SAPBEXexcBad7 11 2 3 2" xfId="26608" xr:uid="{00000000-0005-0000-0000-0000C2170000}"/>
    <cellStyle name="SAPBEXexcBad7 11 2 4" xfId="13190" xr:uid="{00000000-0005-0000-0000-0000C3170000}"/>
    <cellStyle name="SAPBEXexcBad7 11 2 4 2" xfId="28969" xr:uid="{00000000-0005-0000-0000-0000C4170000}"/>
    <cellStyle name="SAPBEXexcBad7 11 2 5" xfId="16092" xr:uid="{00000000-0005-0000-0000-0000C5170000}"/>
    <cellStyle name="SAPBEXexcBad7 11 2 5 2" xfId="31231" xr:uid="{00000000-0005-0000-0000-0000C6170000}"/>
    <cellStyle name="SAPBEXexcBad7 11 2 6" xfId="18704" xr:uid="{00000000-0005-0000-0000-0000C7170000}"/>
    <cellStyle name="SAPBEXexcBad7 11 2 6 2" xfId="33652" xr:uid="{00000000-0005-0000-0000-0000C8170000}"/>
    <cellStyle name="SAPBEXexcBad7 11 2 7" xfId="21012" xr:uid="{00000000-0005-0000-0000-0000C9170000}"/>
    <cellStyle name="SAPBEXexcBad7 11 2 7 2" xfId="35938" xr:uid="{00000000-0005-0000-0000-0000CA170000}"/>
    <cellStyle name="SAPBEXexcBad7 11 2 8" xfId="6171" xr:uid="{00000000-0005-0000-0000-0000CB170000}"/>
    <cellStyle name="SAPBEXexcBad7 11 3" xfId="4777" xr:uid="{00000000-0005-0000-0000-0000CC170000}"/>
    <cellStyle name="SAPBEXexcBad7 11 3 2" xfId="9932" xr:uid="{00000000-0005-0000-0000-0000CD170000}"/>
    <cellStyle name="SAPBEXexcBad7 11 3 2 2" xfId="25923" xr:uid="{00000000-0005-0000-0000-0000CE170000}"/>
    <cellStyle name="SAPBEXexcBad7 11 3 3" xfId="12750" xr:uid="{00000000-0005-0000-0000-0000CF170000}"/>
    <cellStyle name="SAPBEXexcBad7 11 3 3 2" xfId="28594" xr:uid="{00000000-0005-0000-0000-0000D0170000}"/>
    <cellStyle name="SAPBEXexcBad7 11 3 4" xfId="13655" xr:uid="{00000000-0005-0000-0000-0000D1170000}"/>
    <cellStyle name="SAPBEXexcBad7 11 3 4 2" xfId="29276" xr:uid="{00000000-0005-0000-0000-0000D2170000}"/>
    <cellStyle name="SAPBEXexcBad7 11 3 5" xfId="18073" xr:uid="{00000000-0005-0000-0000-0000D3170000}"/>
    <cellStyle name="SAPBEXexcBad7 11 3 5 2" xfId="33189" xr:uid="{00000000-0005-0000-0000-0000D4170000}"/>
    <cellStyle name="SAPBEXexcBad7 11 3 6" xfId="20681" xr:uid="{00000000-0005-0000-0000-0000D5170000}"/>
    <cellStyle name="SAPBEXexcBad7 11 3 6 2" xfId="35618" xr:uid="{00000000-0005-0000-0000-0000D6170000}"/>
    <cellStyle name="SAPBEXexcBad7 11 3 7" xfId="5886" xr:uid="{00000000-0005-0000-0000-0000D7170000}"/>
    <cellStyle name="SAPBEXexcBad7 11 3 7 2" xfId="22879" xr:uid="{00000000-0005-0000-0000-0000D8170000}"/>
    <cellStyle name="SAPBEXexcBad7 11 4" xfId="7071" xr:uid="{00000000-0005-0000-0000-0000D9170000}"/>
    <cellStyle name="SAPBEXexcBad7 11 4 2" xfId="37832" xr:uid="{00000000-0005-0000-0000-0000DA170000}"/>
    <cellStyle name="SAPBEXexcBad7 11 5" xfId="6536" xr:uid="{00000000-0005-0000-0000-0000DB170000}"/>
    <cellStyle name="SAPBEXexcBad7 11 6" xfId="7565" xr:uid="{00000000-0005-0000-0000-0000DC170000}"/>
    <cellStyle name="SAPBEXexcBad7 11 7" xfId="13402" xr:uid="{00000000-0005-0000-0000-0000DD170000}"/>
    <cellStyle name="SAPBEXexcBad7 11 8" xfId="15799" xr:uid="{00000000-0005-0000-0000-0000DE170000}"/>
    <cellStyle name="SAPBEXexcBad7 11 9" xfId="13426" xr:uid="{00000000-0005-0000-0000-0000DF170000}"/>
    <cellStyle name="SAPBEXexcBad7 12" xfId="2742" xr:uid="{00000000-0005-0000-0000-0000E0170000}"/>
    <cellStyle name="SAPBEXexcBad7 12 2" xfId="4776" xr:uid="{00000000-0005-0000-0000-0000E1170000}"/>
    <cellStyle name="SAPBEXexcBad7 12 2 2" xfId="9931" xr:uid="{00000000-0005-0000-0000-0000E2170000}"/>
    <cellStyle name="SAPBEXexcBad7 12 2 2 2" xfId="25922" xr:uid="{00000000-0005-0000-0000-0000E3170000}"/>
    <cellStyle name="SAPBEXexcBad7 12 2 3" xfId="12749" xr:uid="{00000000-0005-0000-0000-0000E4170000}"/>
    <cellStyle name="SAPBEXexcBad7 12 2 3 2" xfId="28593" xr:uid="{00000000-0005-0000-0000-0000E5170000}"/>
    <cellStyle name="SAPBEXexcBad7 12 2 4" xfId="10480" xr:uid="{00000000-0005-0000-0000-0000E6170000}"/>
    <cellStyle name="SAPBEXexcBad7 12 2 4 2" xfId="26402" xr:uid="{00000000-0005-0000-0000-0000E7170000}"/>
    <cellStyle name="SAPBEXexcBad7 12 2 5" xfId="18072" xr:uid="{00000000-0005-0000-0000-0000E8170000}"/>
    <cellStyle name="SAPBEXexcBad7 12 2 5 2" xfId="33188" xr:uid="{00000000-0005-0000-0000-0000E9170000}"/>
    <cellStyle name="SAPBEXexcBad7 12 2 6" xfId="20680" xr:uid="{00000000-0005-0000-0000-0000EA170000}"/>
    <cellStyle name="SAPBEXexcBad7 12 2 6 2" xfId="35617" xr:uid="{00000000-0005-0000-0000-0000EB170000}"/>
    <cellStyle name="SAPBEXexcBad7 12 2 7" xfId="18456" xr:uid="{00000000-0005-0000-0000-0000EC170000}"/>
    <cellStyle name="SAPBEXexcBad7 12 2 7 2" xfId="33492" xr:uid="{00000000-0005-0000-0000-0000ED170000}"/>
    <cellStyle name="SAPBEXexcBad7 12 3" xfId="7914" xr:uid="{00000000-0005-0000-0000-0000EE170000}"/>
    <cellStyle name="SAPBEXexcBad7 12 3 2" xfId="23944" xr:uid="{00000000-0005-0000-0000-0000EF170000}"/>
    <cellStyle name="SAPBEXexcBad7 12 4" xfId="10741" xr:uid="{00000000-0005-0000-0000-0000F0170000}"/>
    <cellStyle name="SAPBEXexcBad7 12 4 2" xfId="26609" xr:uid="{00000000-0005-0000-0000-0000F1170000}"/>
    <cellStyle name="SAPBEXexcBad7 12 5" xfId="15358" xr:uid="{00000000-0005-0000-0000-0000F2170000}"/>
    <cellStyle name="SAPBEXexcBad7 12 5 2" xfId="30767" xr:uid="{00000000-0005-0000-0000-0000F3170000}"/>
    <cellStyle name="SAPBEXexcBad7 12 6" xfId="16093" xr:uid="{00000000-0005-0000-0000-0000F4170000}"/>
    <cellStyle name="SAPBEXexcBad7 12 6 2" xfId="31232" xr:uid="{00000000-0005-0000-0000-0000F5170000}"/>
    <cellStyle name="SAPBEXexcBad7 12 7" xfId="18705" xr:uid="{00000000-0005-0000-0000-0000F6170000}"/>
    <cellStyle name="SAPBEXexcBad7 12 7 2" xfId="33653" xr:uid="{00000000-0005-0000-0000-0000F7170000}"/>
    <cellStyle name="SAPBEXexcBad7 13" xfId="2743" xr:uid="{00000000-0005-0000-0000-0000F8170000}"/>
    <cellStyle name="SAPBEXexcBad7 13 2" xfId="4775" xr:uid="{00000000-0005-0000-0000-0000F9170000}"/>
    <cellStyle name="SAPBEXexcBad7 13 2 2" xfId="9930" xr:uid="{00000000-0005-0000-0000-0000FA170000}"/>
    <cellStyle name="SAPBEXexcBad7 13 2 2 2" xfId="25921" xr:uid="{00000000-0005-0000-0000-0000FB170000}"/>
    <cellStyle name="SAPBEXexcBad7 13 2 3" xfId="12748" xr:uid="{00000000-0005-0000-0000-0000FC170000}"/>
    <cellStyle name="SAPBEXexcBad7 13 2 3 2" xfId="28592" xr:uid="{00000000-0005-0000-0000-0000FD170000}"/>
    <cellStyle name="SAPBEXexcBad7 13 2 4" xfId="10481" xr:uid="{00000000-0005-0000-0000-0000FE170000}"/>
    <cellStyle name="SAPBEXexcBad7 13 2 4 2" xfId="26403" xr:uid="{00000000-0005-0000-0000-0000FF170000}"/>
    <cellStyle name="SAPBEXexcBad7 13 2 5" xfId="18071" xr:uid="{00000000-0005-0000-0000-000000180000}"/>
    <cellStyle name="SAPBEXexcBad7 13 2 5 2" xfId="33187" xr:uid="{00000000-0005-0000-0000-000001180000}"/>
    <cellStyle name="SAPBEXexcBad7 13 2 6" xfId="20679" xr:uid="{00000000-0005-0000-0000-000002180000}"/>
    <cellStyle name="SAPBEXexcBad7 13 2 6 2" xfId="35616" xr:uid="{00000000-0005-0000-0000-000003180000}"/>
    <cellStyle name="SAPBEXexcBad7 13 2 7" xfId="6958" xr:uid="{00000000-0005-0000-0000-000004180000}"/>
    <cellStyle name="SAPBEXexcBad7 13 2 7 2" xfId="23357" xr:uid="{00000000-0005-0000-0000-000005180000}"/>
    <cellStyle name="SAPBEXexcBad7 13 3" xfId="7915" xr:uid="{00000000-0005-0000-0000-000006180000}"/>
    <cellStyle name="SAPBEXexcBad7 13 3 2" xfId="23945" xr:uid="{00000000-0005-0000-0000-000007180000}"/>
    <cellStyle name="SAPBEXexcBad7 13 4" xfId="10742" xr:uid="{00000000-0005-0000-0000-000008180000}"/>
    <cellStyle name="SAPBEXexcBad7 13 4 2" xfId="26610" xr:uid="{00000000-0005-0000-0000-000009180000}"/>
    <cellStyle name="SAPBEXexcBad7 13 5" xfId="13189" xr:uid="{00000000-0005-0000-0000-00000A180000}"/>
    <cellStyle name="SAPBEXexcBad7 13 5 2" xfId="28968" xr:uid="{00000000-0005-0000-0000-00000B180000}"/>
    <cellStyle name="SAPBEXexcBad7 13 6" xfId="16094" xr:uid="{00000000-0005-0000-0000-00000C180000}"/>
    <cellStyle name="SAPBEXexcBad7 13 6 2" xfId="31233" xr:uid="{00000000-0005-0000-0000-00000D180000}"/>
    <cellStyle name="SAPBEXexcBad7 13 7" xfId="18706" xr:uid="{00000000-0005-0000-0000-00000E180000}"/>
    <cellStyle name="SAPBEXexcBad7 13 7 2" xfId="33654" xr:uid="{00000000-0005-0000-0000-00000F180000}"/>
    <cellStyle name="SAPBEXexcBad7 14" xfId="2744" xr:uid="{00000000-0005-0000-0000-000010180000}"/>
    <cellStyle name="SAPBEXexcBad7 14 2" xfId="4774" xr:uid="{00000000-0005-0000-0000-000011180000}"/>
    <cellStyle name="SAPBEXexcBad7 14 2 2" xfId="9929" xr:uid="{00000000-0005-0000-0000-000012180000}"/>
    <cellStyle name="SAPBEXexcBad7 14 2 2 2" xfId="25920" xr:uid="{00000000-0005-0000-0000-000013180000}"/>
    <cellStyle name="SAPBEXexcBad7 14 2 3" xfId="12747" xr:uid="{00000000-0005-0000-0000-000014180000}"/>
    <cellStyle name="SAPBEXexcBad7 14 2 3 2" xfId="28591" xr:uid="{00000000-0005-0000-0000-000015180000}"/>
    <cellStyle name="SAPBEXexcBad7 14 2 4" xfId="15216" xr:uid="{00000000-0005-0000-0000-000016180000}"/>
    <cellStyle name="SAPBEXexcBad7 14 2 4 2" xfId="30629" xr:uid="{00000000-0005-0000-0000-000017180000}"/>
    <cellStyle name="SAPBEXexcBad7 14 2 5" xfId="18070" xr:uid="{00000000-0005-0000-0000-000018180000}"/>
    <cellStyle name="SAPBEXexcBad7 14 2 5 2" xfId="33186" xr:uid="{00000000-0005-0000-0000-000019180000}"/>
    <cellStyle name="SAPBEXexcBad7 14 2 6" xfId="20678" xr:uid="{00000000-0005-0000-0000-00001A180000}"/>
    <cellStyle name="SAPBEXexcBad7 14 2 6 2" xfId="35615" xr:uid="{00000000-0005-0000-0000-00001B180000}"/>
    <cellStyle name="SAPBEXexcBad7 14 2 7" xfId="10164" xr:uid="{00000000-0005-0000-0000-00001C180000}"/>
    <cellStyle name="SAPBEXexcBad7 14 2 7 2" xfId="26131" xr:uid="{00000000-0005-0000-0000-00001D180000}"/>
    <cellStyle name="SAPBEXexcBad7 14 3" xfId="7916" xr:uid="{00000000-0005-0000-0000-00001E180000}"/>
    <cellStyle name="SAPBEXexcBad7 14 3 2" xfId="23946" xr:uid="{00000000-0005-0000-0000-00001F180000}"/>
    <cellStyle name="SAPBEXexcBad7 14 4" xfId="10743" xr:uid="{00000000-0005-0000-0000-000020180000}"/>
    <cellStyle name="SAPBEXexcBad7 14 4 2" xfId="26611" xr:uid="{00000000-0005-0000-0000-000021180000}"/>
    <cellStyle name="SAPBEXexcBad7 14 5" xfId="13524" xr:uid="{00000000-0005-0000-0000-000022180000}"/>
    <cellStyle name="SAPBEXexcBad7 14 5 2" xfId="29149" xr:uid="{00000000-0005-0000-0000-000023180000}"/>
    <cellStyle name="SAPBEXexcBad7 14 6" xfId="16095" xr:uid="{00000000-0005-0000-0000-000024180000}"/>
    <cellStyle name="SAPBEXexcBad7 14 6 2" xfId="31234" xr:uid="{00000000-0005-0000-0000-000025180000}"/>
    <cellStyle name="SAPBEXexcBad7 14 7" xfId="18707" xr:uid="{00000000-0005-0000-0000-000026180000}"/>
    <cellStyle name="SAPBEXexcBad7 14 7 2" xfId="33655" xr:uid="{00000000-0005-0000-0000-000027180000}"/>
    <cellStyle name="SAPBEXexcBad7 15" xfId="2745" xr:uid="{00000000-0005-0000-0000-000028180000}"/>
    <cellStyle name="SAPBEXexcBad7 15 2" xfId="4773" xr:uid="{00000000-0005-0000-0000-000029180000}"/>
    <cellStyle name="SAPBEXexcBad7 15 2 2" xfId="9928" xr:uid="{00000000-0005-0000-0000-00002A180000}"/>
    <cellStyle name="SAPBEXexcBad7 15 2 2 2" xfId="25919" xr:uid="{00000000-0005-0000-0000-00002B180000}"/>
    <cellStyle name="SAPBEXexcBad7 15 2 3" xfId="12746" xr:uid="{00000000-0005-0000-0000-00002C180000}"/>
    <cellStyle name="SAPBEXexcBad7 15 2 3 2" xfId="28590" xr:uid="{00000000-0005-0000-0000-00002D180000}"/>
    <cellStyle name="SAPBEXexcBad7 15 2 4" xfId="13653" xr:uid="{00000000-0005-0000-0000-00002E180000}"/>
    <cellStyle name="SAPBEXexcBad7 15 2 4 2" xfId="29274" xr:uid="{00000000-0005-0000-0000-00002F180000}"/>
    <cellStyle name="SAPBEXexcBad7 15 2 5" xfId="18069" xr:uid="{00000000-0005-0000-0000-000030180000}"/>
    <cellStyle name="SAPBEXexcBad7 15 2 5 2" xfId="33185" xr:uid="{00000000-0005-0000-0000-000031180000}"/>
    <cellStyle name="SAPBEXexcBad7 15 2 6" xfId="20677" xr:uid="{00000000-0005-0000-0000-000032180000}"/>
    <cellStyle name="SAPBEXexcBad7 15 2 6 2" xfId="35614" xr:uid="{00000000-0005-0000-0000-000033180000}"/>
    <cellStyle name="SAPBEXexcBad7 15 2 7" xfId="13625" xr:uid="{00000000-0005-0000-0000-000034180000}"/>
    <cellStyle name="SAPBEXexcBad7 15 2 7 2" xfId="29247" xr:uid="{00000000-0005-0000-0000-000035180000}"/>
    <cellStyle name="SAPBEXexcBad7 15 3" xfId="7917" xr:uid="{00000000-0005-0000-0000-000036180000}"/>
    <cellStyle name="SAPBEXexcBad7 15 3 2" xfId="23947" xr:uid="{00000000-0005-0000-0000-000037180000}"/>
    <cellStyle name="SAPBEXexcBad7 15 4" xfId="10744" xr:uid="{00000000-0005-0000-0000-000038180000}"/>
    <cellStyle name="SAPBEXexcBad7 15 4 2" xfId="26612" xr:uid="{00000000-0005-0000-0000-000039180000}"/>
    <cellStyle name="SAPBEXexcBad7 15 5" xfId="13188" xr:uid="{00000000-0005-0000-0000-00003A180000}"/>
    <cellStyle name="SAPBEXexcBad7 15 5 2" xfId="28967" xr:uid="{00000000-0005-0000-0000-00003B180000}"/>
    <cellStyle name="SAPBEXexcBad7 15 6" xfId="16096" xr:uid="{00000000-0005-0000-0000-00003C180000}"/>
    <cellStyle name="SAPBEXexcBad7 15 6 2" xfId="31235" xr:uid="{00000000-0005-0000-0000-00003D180000}"/>
    <cellStyle name="SAPBEXexcBad7 15 7" xfId="18708" xr:uid="{00000000-0005-0000-0000-00003E180000}"/>
    <cellStyle name="SAPBEXexcBad7 15 7 2" xfId="33656" xr:uid="{00000000-0005-0000-0000-00003F180000}"/>
    <cellStyle name="SAPBEXexcBad7 16" xfId="2746" xr:uid="{00000000-0005-0000-0000-000040180000}"/>
    <cellStyle name="SAPBEXexcBad7 16 2" xfId="4772" xr:uid="{00000000-0005-0000-0000-000041180000}"/>
    <cellStyle name="SAPBEXexcBad7 16 2 2" xfId="9927" xr:uid="{00000000-0005-0000-0000-000042180000}"/>
    <cellStyle name="SAPBEXexcBad7 16 2 2 2" xfId="25918" xr:uid="{00000000-0005-0000-0000-000043180000}"/>
    <cellStyle name="SAPBEXexcBad7 16 2 3" xfId="12745" xr:uid="{00000000-0005-0000-0000-000044180000}"/>
    <cellStyle name="SAPBEXexcBad7 16 2 3 2" xfId="28589" xr:uid="{00000000-0005-0000-0000-000045180000}"/>
    <cellStyle name="SAPBEXexcBad7 16 2 4" xfId="15215" xr:uid="{00000000-0005-0000-0000-000046180000}"/>
    <cellStyle name="SAPBEXexcBad7 16 2 4 2" xfId="30628" xr:uid="{00000000-0005-0000-0000-000047180000}"/>
    <cellStyle name="SAPBEXexcBad7 16 2 5" xfId="18068" xr:uid="{00000000-0005-0000-0000-000048180000}"/>
    <cellStyle name="SAPBEXexcBad7 16 2 5 2" xfId="33184" xr:uid="{00000000-0005-0000-0000-000049180000}"/>
    <cellStyle name="SAPBEXexcBad7 16 2 6" xfId="20676" xr:uid="{00000000-0005-0000-0000-00004A180000}"/>
    <cellStyle name="SAPBEXexcBad7 16 2 6 2" xfId="35613" xr:uid="{00000000-0005-0000-0000-00004B180000}"/>
    <cellStyle name="SAPBEXexcBad7 16 2 7" xfId="5889" xr:uid="{00000000-0005-0000-0000-00004C180000}"/>
    <cellStyle name="SAPBEXexcBad7 16 2 7 2" xfId="22882" xr:uid="{00000000-0005-0000-0000-00004D180000}"/>
    <cellStyle name="SAPBEXexcBad7 16 3" xfId="7918" xr:uid="{00000000-0005-0000-0000-00004E180000}"/>
    <cellStyle name="SAPBEXexcBad7 16 3 2" xfId="23948" xr:uid="{00000000-0005-0000-0000-00004F180000}"/>
    <cellStyle name="SAPBEXexcBad7 16 4" xfId="10745" xr:uid="{00000000-0005-0000-0000-000050180000}"/>
    <cellStyle name="SAPBEXexcBad7 16 4 2" xfId="26613" xr:uid="{00000000-0005-0000-0000-000051180000}"/>
    <cellStyle name="SAPBEXexcBad7 16 5" xfId="15357" xr:uid="{00000000-0005-0000-0000-000052180000}"/>
    <cellStyle name="SAPBEXexcBad7 16 5 2" xfId="30766" xr:uid="{00000000-0005-0000-0000-000053180000}"/>
    <cellStyle name="SAPBEXexcBad7 16 6" xfId="16097" xr:uid="{00000000-0005-0000-0000-000054180000}"/>
    <cellStyle name="SAPBEXexcBad7 16 6 2" xfId="31236" xr:uid="{00000000-0005-0000-0000-000055180000}"/>
    <cellStyle name="SAPBEXexcBad7 16 7" xfId="18709" xr:uid="{00000000-0005-0000-0000-000056180000}"/>
    <cellStyle name="SAPBEXexcBad7 16 7 2" xfId="33657" xr:uid="{00000000-0005-0000-0000-000057180000}"/>
    <cellStyle name="SAPBEXexcBad7 17" xfId="2747" xr:uid="{00000000-0005-0000-0000-000058180000}"/>
    <cellStyle name="SAPBEXexcBad7 17 2" xfId="4771" xr:uid="{00000000-0005-0000-0000-000059180000}"/>
    <cellStyle name="SAPBEXexcBad7 17 2 2" xfId="9926" xr:uid="{00000000-0005-0000-0000-00005A180000}"/>
    <cellStyle name="SAPBEXexcBad7 17 2 2 2" xfId="25917" xr:uid="{00000000-0005-0000-0000-00005B180000}"/>
    <cellStyle name="SAPBEXexcBad7 17 2 3" xfId="12744" xr:uid="{00000000-0005-0000-0000-00005C180000}"/>
    <cellStyle name="SAPBEXexcBad7 17 2 3 2" xfId="28588" xr:uid="{00000000-0005-0000-0000-00005D180000}"/>
    <cellStyle name="SAPBEXexcBad7 17 2 4" xfId="13654" xr:uid="{00000000-0005-0000-0000-00005E180000}"/>
    <cellStyle name="SAPBEXexcBad7 17 2 4 2" xfId="29275" xr:uid="{00000000-0005-0000-0000-00005F180000}"/>
    <cellStyle name="SAPBEXexcBad7 17 2 5" xfId="18067" xr:uid="{00000000-0005-0000-0000-000060180000}"/>
    <cellStyle name="SAPBEXexcBad7 17 2 5 2" xfId="33183" xr:uid="{00000000-0005-0000-0000-000061180000}"/>
    <cellStyle name="SAPBEXexcBad7 17 2 6" xfId="20675" xr:uid="{00000000-0005-0000-0000-000062180000}"/>
    <cellStyle name="SAPBEXexcBad7 17 2 6 2" xfId="35612" xr:uid="{00000000-0005-0000-0000-000063180000}"/>
    <cellStyle name="SAPBEXexcBad7 17 2 7" xfId="20926" xr:uid="{00000000-0005-0000-0000-000064180000}"/>
    <cellStyle name="SAPBEXexcBad7 17 2 7 2" xfId="35852" xr:uid="{00000000-0005-0000-0000-000065180000}"/>
    <cellStyle name="SAPBEXexcBad7 17 3" xfId="7919" xr:uid="{00000000-0005-0000-0000-000066180000}"/>
    <cellStyle name="SAPBEXexcBad7 17 3 2" xfId="23949" xr:uid="{00000000-0005-0000-0000-000067180000}"/>
    <cellStyle name="SAPBEXexcBad7 17 4" xfId="10746" xr:uid="{00000000-0005-0000-0000-000068180000}"/>
    <cellStyle name="SAPBEXexcBad7 17 4 2" xfId="26614" xr:uid="{00000000-0005-0000-0000-000069180000}"/>
    <cellStyle name="SAPBEXexcBad7 17 5" xfId="13187" xr:uid="{00000000-0005-0000-0000-00006A180000}"/>
    <cellStyle name="SAPBEXexcBad7 17 5 2" xfId="28966" xr:uid="{00000000-0005-0000-0000-00006B180000}"/>
    <cellStyle name="SAPBEXexcBad7 17 6" xfId="16098" xr:uid="{00000000-0005-0000-0000-00006C180000}"/>
    <cellStyle name="SAPBEXexcBad7 17 6 2" xfId="31237" xr:uid="{00000000-0005-0000-0000-00006D180000}"/>
    <cellStyle name="SAPBEXexcBad7 17 7" xfId="18710" xr:uid="{00000000-0005-0000-0000-00006E180000}"/>
    <cellStyle name="SAPBEXexcBad7 17 7 2" xfId="33658" xr:uid="{00000000-0005-0000-0000-00006F180000}"/>
    <cellStyle name="SAPBEXexcBad7 18" xfId="4910" xr:uid="{00000000-0005-0000-0000-000070180000}"/>
    <cellStyle name="SAPBEXexcBad7 18 2" xfId="10065" xr:uid="{00000000-0005-0000-0000-000071180000}"/>
    <cellStyle name="SAPBEXexcBad7 18 2 2" xfId="26047" xr:uid="{00000000-0005-0000-0000-000072180000}"/>
    <cellStyle name="SAPBEXexcBad7 18 3" xfId="12883" xr:uid="{00000000-0005-0000-0000-000073180000}"/>
    <cellStyle name="SAPBEXexcBad7 18 3 2" xfId="28724" xr:uid="{00000000-0005-0000-0000-000074180000}"/>
    <cellStyle name="SAPBEXexcBad7 18 4" xfId="15169" xr:uid="{00000000-0005-0000-0000-000075180000}"/>
    <cellStyle name="SAPBEXexcBad7 18 4 2" xfId="30585" xr:uid="{00000000-0005-0000-0000-000076180000}"/>
    <cellStyle name="SAPBEXexcBad7 18 5" xfId="18204" xr:uid="{00000000-0005-0000-0000-000077180000}"/>
    <cellStyle name="SAPBEXexcBad7 18 5 2" xfId="33310" xr:uid="{00000000-0005-0000-0000-000078180000}"/>
    <cellStyle name="SAPBEXexcBad7 18 6" xfId="20811" xr:uid="{00000000-0005-0000-0000-000079180000}"/>
    <cellStyle name="SAPBEXexcBad7 18 6 2" xfId="35744" xr:uid="{00000000-0005-0000-0000-00007A180000}"/>
    <cellStyle name="SAPBEXexcBad7 18 7" xfId="20957" xr:uid="{00000000-0005-0000-0000-00007B180000}"/>
    <cellStyle name="SAPBEXexcBad7 18 7 2" xfId="35883" xr:uid="{00000000-0005-0000-0000-00007C180000}"/>
    <cellStyle name="SAPBEXexcBad7 19" xfId="6014" xr:uid="{00000000-0005-0000-0000-00007D180000}"/>
    <cellStyle name="SAPBEXexcBad7 19 2" xfId="22979" xr:uid="{00000000-0005-0000-0000-00007E180000}"/>
    <cellStyle name="SAPBEXexcBad7 2" xfId="607" xr:uid="{00000000-0005-0000-0000-00007F180000}"/>
    <cellStyle name="SAPBEXexcBad7 2 10" xfId="6973" xr:uid="{00000000-0005-0000-0000-000080180000}"/>
    <cellStyle name="SAPBEXexcBad7 2 11" xfId="15937" xr:uid="{00000000-0005-0000-0000-000081180000}"/>
    <cellStyle name="SAPBEXexcBad7 2 12" xfId="18562" xr:uid="{00000000-0005-0000-0000-000082180000}"/>
    <cellStyle name="SAPBEXexcBad7 2 13" xfId="22316" xr:uid="{00000000-0005-0000-0000-000083180000}"/>
    <cellStyle name="SAPBEXexcBad7 2 14" xfId="37945" xr:uid="{00000000-0005-0000-0000-000084180000}"/>
    <cellStyle name="SAPBEXexcBad7 2 2" xfId="608" xr:uid="{00000000-0005-0000-0000-000085180000}"/>
    <cellStyle name="SAPBEXexcBad7 2 2 10" xfId="4995" xr:uid="{00000000-0005-0000-0000-000086180000}"/>
    <cellStyle name="SAPBEXexcBad7 2 2 11" xfId="37946" xr:uid="{00000000-0005-0000-0000-000087180000}"/>
    <cellStyle name="SAPBEXexcBad7 2 2 2" xfId="2749" xr:uid="{00000000-0005-0000-0000-000088180000}"/>
    <cellStyle name="SAPBEXexcBad7 2 2 2 2" xfId="7921" xr:uid="{00000000-0005-0000-0000-000089180000}"/>
    <cellStyle name="SAPBEXexcBad7 2 2 2 2 2" xfId="23951" xr:uid="{00000000-0005-0000-0000-00008A180000}"/>
    <cellStyle name="SAPBEXexcBad7 2 2 2 3" xfId="10748" xr:uid="{00000000-0005-0000-0000-00008B180000}"/>
    <cellStyle name="SAPBEXexcBad7 2 2 2 3 2" xfId="26616" xr:uid="{00000000-0005-0000-0000-00008C180000}"/>
    <cellStyle name="SAPBEXexcBad7 2 2 2 4" xfId="13186" xr:uid="{00000000-0005-0000-0000-00008D180000}"/>
    <cellStyle name="SAPBEXexcBad7 2 2 2 4 2" xfId="28965" xr:uid="{00000000-0005-0000-0000-00008E180000}"/>
    <cellStyle name="SAPBEXexcBad7 2 2 2 5" xfId="16100" xr:uid="{00000000-0005-0000-0000-00008F180000}"/>
    <cellStyle name="SAPBEXexcBad7 2 2 2 5 2" xfId="31239" xr:uid="{00000000-0005-0000-0000-000090180000}"/>
    <cellStyle name="SAPBEXexcBad7 2 2 2 6" xfId="18712" xr:uid="{00000000-0005-0000-0000-000091180000}"/>
    <cellStyle name="SAPBEXexcBad7 2 2 2 6 2" xfId="33660" xr:uid="{00000000-0005-0000-0000-000092180000}"/>
    <cellStyle name="SAPBEXexcBad7 2 2 2 7" xfId="21016" xr:uid="{00000000-0005-0000-0000-000093180000}"/>
    <cellStyle name="SAPBEXexcBad7 2 2 2 7 2" xfId="35942" xr:uid="{00000000-0005-0000-0000-000094180000}"/>
    <cellStyle name="SAPBEXexcBad7 2 2 2 8" xfId="6173" xr:uid="{00000000-0005-0000-0000-000095180000}"/>
    <cellStyle name="SAPBEXexcBad7 2 2 3" xfId="4769" xr:uid="{00000000-0005-0000-0000-000096180000}"/>
    <cellStyle name="SAPBEXexcBad7 2 2 3 2" xfId="9924" xr:uid="{00000000-0005-0000-0000-000097180000}"/>
    <cellStyle name="SAPBEXexcBad7 2 2 3 2 2" xfId="25915" xr:uid="{00000000-0005-0000-0000-000098180000}"/>
    <cellStyle name="SAPBEXexcBad7 2 2 3 3" xfId="12742" xr:uid="{00000000-0005-0000-0000-000099180000}"/>
    <cellStyle name="SAPBEXexcBad7 2 2 3 3 2" xfId="28586" xr:uid="{00000000-0005-0000-0000-00009A180000}"/>
    <cellStyle name="SAPBEXexcBad7 2 2 3 4" xfId="10483" xr:uid="{00000000-0005-0000-0000-00009B180000}"/>
    <cellStyle name="SAPBEXexcBad7 2 2 3 4 2" xfId="26405" xr:uid="{00000000-0005-0000-0000-00009C180000}"/>
    <cellStyle name="SAPBEXexcBad7 2 2 3 5" xfId="18065" xr:uid="{00000000-0005-0000-0000-00009D180000}"/>
    <cellStyle name="SAPBEXexcBad7 2 2 3 5 2" xfId="33181" xr:uid="{00000000-0005-0000-0000-00009E180000}"/>
    <cellStyle name="SAPBEXexcBad7 2 2 3 6" xfId="20673" xr:uid="{00000000-0005-0000-0000-00009F180000}"/>
    <cellStyle name="SAPBEXexcBad7 2 2 3 6 2" xfId="35610" xr:uid="{00000000-0005-0000-0000-0000A0180000}"/>
    <cellStyle name="SAPBEXexcBad7 2 2 3 7" xfId="18389" xr:uid="{00000000-0005-0000-0000-0000A1180000}"/>
    <cellStyle name="SAPBEXexcBad7 2 2 3 7 2" xfId="33450" xr:uid="{00000000-0005-0000-0000-0000A2180000}"/>
    <cellStyle name="SAPBEXexcBad7 2 2 4" xfId="5636" xr:uid="{00000000-0005-0000-0000-0000A3180000}"/>
    <cellStyle name="SAPBEXexcBad7 2 2 4 2" xfId="22753" xr:uid="{00000000-0005-0000-0000-0000A4180000}"/>
    <cellStyle name="SAPBEXexcBad7 2 2 5" xfId="7717" xr:uid="{00000000-0005-0000-0000-0000A5180000}"/>
    <cellStyle name="SAPBEXexcBad7 2 2 5 2" xfId="23800" xr:uid="{00000000-0005-0000-0000-0000A6180000}"/>
    <cellStyle name="SAPBEXexcBad7 2 2 6" xfId="6928" xr:uid="{00000000-0005-0000-0000-0000A7180000}"/>
    <cellStyle name="SAPBEXexcBad7 2 2 6 2" xfId="23338" xr:uid="{00000000-0005-0000-0000-0000A8180000}"/>
    <cellStyle name="SAPBEXexcBad7 2 2 7" xfId="14248" xr:uid="{00000000-0005-0000-0000-0000A9180000}"/>
    <cellStyle name="SAPBEXexcBad7 2 2 7 2" xfId="29775" xr:uid="{00000000-0005-0000-0000-0000AA180000}"/>
    <cellStyle name="SAPBEXexcBad7 2 2 8" xfId="15936" xr:uid="{00000000-0005-0000-0000-0000AB180000}"/>
    <cellStyle name="SAPBEXexcBad7 2 2 8 2" xfId="31118" xr:uid="{00000000-0005-0000-0000-0000AC180000}"/>
    <cellStyle name="SAPBEXexcBad7 2 2 9" xfId="18561" xr:uid="{00000000-0005-0000-0000-0000AD180000}"/>
    <cellStyle name="SAPBEXexcBad7 2 2 9 2" xfId="33538" xr:uid="{00000000-0005-0000-0000-0000AE180000}"/>
    <cellStyle name="SAPBEXexcBad7 2 3" xfId="1784" xr:uid="{00000000-0005-0000-0000-0000AF180000}"/>
    <cellStyle name="SAPBEXexcBad7 2 3 2" xfId="7072" xr:uid="{00000000-0005-0000-0000-0000B0180000}"/>
    <cellStyle name="SAPBEXexcBad7 2 3 2 2" xfId="37833" xr:uid="{00000000-0005-0000-0000-0000B1180000}"/>
    <cellStyle name="SAPBEXexcBad7 2 3 3" xfId="6535" xr:uid="{00000000-0005-0000-0000-0000B2180000}"/>
    <cellStyle name="SAPBEXexcBad7 2 3 4" xfId="8978" xr:uid="{00000000-0005-0000-0000-0000B3180000}"/>
    <cellStyle name="SAPBEXexcBad7 2 3 5" xfId="13039" xr:uid="{00000000-0005-0000-0000-0000B4180000}"/>
    <cellStyle name="SAPBEXexcBad7 2 3 6" xfId="12956" xr:uid="{00000000-0005-0000-0000-0000B5180000}"/>
    <cellStyle name="SAPBEXexcBad7 2 3 7" xfId="10737" xr:uid="{00000000-0005-0000-0000-0000B6180000}"/>
    <cellStyle name="SAPBEXexcBad7 2 3 8" xfId="23014" xr:uid="{00000000-0005-0000-0000-0000B7180000}"/>
    <cellStyle name="SAPBEXexcBad7 2 4" xfId="1785" xr:uid="{00000000-0005-0000-0000-0000B8180000}"/>
    <cellStyle name="SAPBEXexcBad7 2 4 2" xfId="7073" xr:uid="{00000000-0005-0000-0000-0000B9180000}"/>
    <cellStyle name="SAPBEXexcBad7 2 4 2 2" xfId="37834" xr:uid="{00000000-0005-0000-0000-0000BA180000}"/>
    <cellStyle name="SAPBEXexcBad7 2 4 3" xfId="6534" xr:uid="{00000000-0005-0000-0000-0000BB180000}"/>
    <cellStyle name="SAPBEXexcBad7 2 4 4" xfId="13774" xr:uid="{00000000-0005-0000-0000-0000BC180000}"/>
    <cellStyle name="SAPBEXexcBad7 2 4 5" xfId="13401" xr:uid="{00000000-0005-0000-0000-0000BD180000}"/>
    <cellStyle name="SAPBEXexcBad7 2 4 6" xfId="12998" xr:uid="{00000000-0005-0000-0000-0000BE180000}"/>
    <cellStyle name="SAPBEXexcBad7 2 4 7" xfId="13255" xr:uid="{00000000-0005-0000-0000-0000BF180000}"/>
    <cellStyle name="SAPBEXexcBad7 2 4 8" xfId="23015" xr:uid="{00000000-0005-0000-0000-0000C0180000}"/>
    <cellStyle name="SAPBEXexcBad7 2 5" xfId="2748" xr:uid="{00000000-0005-0000-0000-0000C1180000}"/>
    <cellStyle name="SAPBEXexcBad7 2 5 2" xfId="7920" xr:uid="{00000000-0005-0000-0000-0000C2180000}"/>
    <cellStyle name="SAPBEXexcBad7 2 5 2 2" xfId="23950" xr:uid="{00000000-0005-0000-0000-0000C3180000}"/>
    <cellStyle name="SAPBEXexcBad7 2 5 3" xfId="10747" xr:uid="{00000000-0005-0000-0000-0000C4180000}"/>
    <cellStyle name="SAPBEXexcBad7 2 5 3 2" xfId="26615" xr:uid="{00000000-0005-0000-0000-0000C5180000}"/>
    <cellStyle name="SAPBEXexcBad7 2 5 4" xfId="13525" xr:uid="{00000000-0005-0000-0000-0000C6180000}"/>
    <cellStyle name="SAPBEXexcBad7 2 5 4 2" xfId="29150" xr:uid="{00000000-0005-0000-0000-0000C7180000}"/>
    <cellStyle name="SAPBEXexcBad7 2 5 5" xfId="16099" xr:uid="{00000000-0005-0000-0000-0000C8180000}"/>
    <cellStyle name="SAPBEXexcBad7 2 5 5 2" xfId="31238" xr:uid="{00000000-0005-0000-0000-0000C9180000}"/>
    <cellStyle name="SAPBEXexcBad7 2 5 6" xfId="18711" xr:uid="{00000000-0005-0000-0000-0000CA180000}"/>
    <cellStyle name="SAPBEXexcBad7 2 5 6 2" xfId="33659" xr:uid="{00000000-0005-0000-0000-0000CB180000}"/>
    <cellStyle name="SAPBEXexcBad7 2 5 7" xfId="21015" xr:uid="{00000000-0005-0000-0000-0000CC180000}"/>
    <cellStyle name="SAPBEXexcBad7 2 5 7 2" xfId="35941" xr:uid="{00000000-0005-0000-0000-0000CD180000}"/>
    <cellStyle name="SAPBEXexcBad7 2 5 8" xfId="6172" xr:uid="{00000000-0005-0000-0000-0000CE180000}"/>
    <cellStyle name="SAPBEXexcBad7 2 6" xfId="4770" xr:uid="{00000000-0005-0000-0000-0000CF180000}"/>
    <cellStyle name="SAPBEXexcBad7 2 6 2" xfId="9925" xr:uid="{00000000-0005-0000-0000-0000D0180000}"/>
    <cellStyle name="SAPBEXexcBad7 2 6 2 2" xfId="25916" xr:uid="{00000000-0005-0000-0000-0000D1180000}"/>
    <cellStyle name="SAPBEXexcBad7 2 6 3" xfId="12743" xr:uid="{00000000-0005-0000-0000-0000D2180000}"/>
    <cellStyle name="SAPBEXexcBad7 2 6 3 2" xfId="28587" xr:uid="{00000000-0005-0000-0000-0000D3180000}"/>
    <cellStyle name="SAPBEXexcBad7 2 6 4" xfId="10482" xr:uid="{00000000-0005-0000-0000-0000D4180000}"/>
    <cellStyle name="SAPBEXexcBad7 2 6 4 2" xfId="26404" xr:uid="{00000000-0005-0000-0000-0000D5180000}"/>
    <cellStyle name="SAPBEXexcBad7 2 6 5" xfId="18066" xr:uid="{00000000-0005-0000-0000-0000D6180000}"/>
    <cellStyle name="SAPBEXexcBad7 2 6 5 2" xfId="33182" xr:uid="{00000000-0005-0000-0000-0000D7180000}"/>
    <cellStyle name="SAPBEXexcBad7 2 6 6" xfId="20674" xr:uid="{00000000-0005-0000-0000-0000D8180000}"/>
    <cellStyle name="SAPBEXexcBad7 2 6 6 2" xfId="35611" xr:uid="{00000000-0005-0000-0000-0000D9180000}"/>
    <cellStyle name="SAPBEXexcBad7 2 6 7" xfId="18388" xr:uid="{00000000-0005-0000-0000-0000DA180000}"/>
    <cellStyle name="SAPBEXexcBad7 2 6 7 2" xfId="33449" xr:uid="{00000000-0005-0000-0000-0000DB180000}"/>
    <cellStyle name="SAPBEXexcBad7 2 7" xfId="5637" xr:uid="{00000000-0005-0000-0000-0000DC180000}"/>
    <cellStyle name="SAPBEXexcBad7 2 7 2" xfId="37203" xr:uid="{00000000-0005-0000-0000-0000DD180000}"/>
    <cellStyle name="SAPBEXexcBad7 2 8" xfId="7718" xr:uid="{00000000-0005-0000-0000-0000DE180000}"/>
    <cellStyle name="SAPBEXexcBad7 2 9" xfId="13307" xr:uid="{00000000-0005-0000-0000-0000DF180000}"/>
    <cellStyle name="SAPBEXexcBad7 2_CC - Div XRef" xfId="1786" xr:uid="{00000000-0005-0000-0000-0000E0180000}"/>
    <cellStyle name="SAPBEXexcBad7 20" xfId="7183" xr:uid="{00000000-0005-0000-0000-0000E1180000}"/>
    <cellStyle name="SAPBEXexcBad7 20 2" xfId="23462" xr:uid="{00000000-0005-0000-0000-0000E2180000}"/>
    <cellStyle name="SAPBEXexcBad7 21" xfId="6947" xr:uid="{00000000-0005-0000-0000-0000E3180000}"/>
    <cellStyle name="SAPBEXexcBad7 21 2" xfId="23351" xr:uid="{00000000-0005-0000-0000-0000E4180000}"/>
    <cellStyle name="SAPBEXexcBad7 22" xfId="14713" xr:uid="{00000000-0005-0000-0000-0000E5180000}"/>
    <cellStyle name="SAPBEXexcBad7 22 2" xfId="30190" xr:uid="{00000000-0005-0000-0000-0000E6180000}"/>
    <cellStyle name="SAPBEXexcBad7 23" xfId="13482" xr:uid="{00000000-0005-0000-0000-0000E7180000}"/>
    <cellStyle name="SAPBEXexcBad7 23 2" xfId="29123" xr:uid="{00000000-0005-0000-0000-0000E8180000}"/>
    <cellStyle name="SAPBEXexcBad7 3" xfId="609" xr:uid="{00000000-0005-0000-0000-0000E9180000}"/>
    <cellStyle name="SAPBEXexcBad7 3 2" xfId="610" xr:uid="{00000000-0005-0000-0000-0000EA180000}"/>
    <cellStyle name="SAPBEXexcBad7 3 2 2" xfId="4767" xr:uid="{00000000-0005-0000-0000-0000EB180000}"/>
    <cellStyle name="SAPBEXexcBad7 3 2 2 2" xfId="9922" xr:uid="{00000000-0005-0000-0000-0000EC180000}"/>
    <cellStyle name="SAPBEXexcBad7 3 2 2 2 2" xfId="25913" xr:uid="{00000000-0005-0000-0000-0000ED180000}"/>
    <cellStyle name="SAPBEXexcBad7 3 2 2 3" xfId="12740" xr:uid="{00000000-0005-0000-0000-0000EE180000}"/>
    <cellStyle name="SAPBEXexcBad7 3 2 2 3 2" xfId="28584" xr:uid="{00000000-0005-0000-0000-0000EF180000}"/>
    <cellStyle name="SAPBEXexcBad7 3 2 2 4" xfId="13651" xr:uid="{00000000-0005-0000-0000-0000F0180000}"/>
    <cellStyle name="SAPBEXexcBad7 3 2 2 4 2" xfId="29272" xr:uid="{00000000-0005-0000-0000-0000F1180000}"/>
    <cellStyle name="SAPBEXexcBad7 3 2 2 5" xfId="18063" xr:uid="{00000000-0005-0000-0000-0000F2180000}"/>
    <cellStyle name="SAPBEXexcBad7 3 2 2 5 2" xfId="33179" xr:uid="{00000000-0005-0000-0000-0000F3180000}"/>
    <cellStyle name="SAPBEXexcBad7 3 2 2 6" xfId="20671" xr:uid="{00000000-0005-0000-0000-0000F4180000}"/>
    <cellStyle name="SAPBEXexcBad7 3 2 2 6 2" xfId="35608" xr:uid="{00000000-0005-0000-0000-0000F5180000}"/>
    <cellStyle name="SAPBEXexcBad7 3 2 2 7" xfId="13003" xr:uid="{00000000-0005-0000-0000-0000F6180000}"/>
    <cellStyle name="SAPBEXexcBad7 3 2 2 7 2" xfId="28804" xr:uid="{00000000-0005-0000-0000-0000F7180000}"/>
    <cellStyle name="SAPBEXexcBad7 3 2 3" xfId="5634" xr:uid="{00000000-0005-0000-0000-0000F8180000}"/>
    <cellStyle name="SAPBEXexcBad7 3 2 3 2" xfId="22751" xr:uid="{00000000-0005-0000-0000-0000F9180000}"/>
    <cellStyle name="SAPBEXexcBad7 3 2 4" xfId="7715" xr:uid="{00000000-0005-0000-0000-0000FA180000}"/>
    <cellStyle name="SAPBEXexcBad7 3 2 4 2" xfId="23798" xr:uid="{00000000-0005-0000-0000-0000FB180000}"/>
    <cellStyle name="SAPBEXexcBad7 3 2 5" xfId="15517" xr:uid="{00000000-0005-0000-0000-0000FC180000}"/>
    <cellStyle name="SAPBEXexcBad7 3 2 5 2" xfId="30872" xr:uid="{00000000-0005-0000-0000-0000FD180000}"/>
    <cellStyle name="SAPBEXexcBad7 3 2 6" xfId="10268" xr:uid="{00000000-0005-0000-0000-0000FE180000}"/>
    <cellStyle name="SAPBEXexcBad7 3 2 6 2" xfId="26220" xr:uid="{00000000-0005-0000-0000-0000FF180000}"/>
    <cellStyle name="SAPBEXexcBad7 3 2 7" xfId="15935" xr:uid="{00000000-0005-0000-0000-000000190000}"/>
    <cellStyle name="SAPBEXexcBad7 3 2 7 2" xfId="31117" xr:uid="{00000000-0005-0000-0000-000001190000}"/>
    <cellStyle name="SAPBEXexcBad7 3 3" xfId="4768" xr:uid="{00000000-0005-0000-0000-000002190000}"/>
    <cellStyle name="SAPBEXexcBad7 3 3 2" xfId="9923" xr:uid="{00000000-0005-0000-0000-000003190000}"/>
    <cellStyle name="SAPBEXexcBad7 3 3 2 2" xfId="25914" xr:uid="{00000000-0005-0000-0000-000004190000}"/>
    <cellStyle name="SAPBEXexcBad7 3 3 3" xfId="12741" xr:uid="{00000000-0005-0000-0000-000005190000}"/>
    <cellStyle name="SAPBEXexcBad7 3 3 3 2" xfId="28585" xr:uid="{00000000-0005-0000-0000-000006190000}"/>
    <cellStyle name="SAPBEXexcBad7 3 3 4" xfId="15218" xr:uid="{00000000-0005-0000-0000-000007190000}"/>
    <cellStyle name="SAPBEXexcBad7 3 3 4 2" xfId="30631" xr:uid="{00000000-0005-0000-0000-000008190000}"/>
    <cellStyle name="SAPBEXexcBad7 3 3 5" xfId="18064" xr:uid="{00000000-0005-0000-0000-000009190000}"/>
    <cellStyle name="SAPBEXexcBad7 3 3 5 2" xfId="33180" xr:uid="{00000000-0005-0000-0000-00000A190000}"/>
    <cellStyle name="SAPBEXexcBad7 3 3 6" xfId="20672" xr:uid="{00000000-0005-0000-0000-00000B190000}"/>
    <cellStyle name="SAPBEXexcBad7 3 3 6 2" xfId="35609" xr:uid="{00000000-0005-0000-0000-00000C190000}"/>
    <cellStyle name="SAPBEXexcBad7 3 3 7" xfId="18423" xr:uid="{00000000-0005-0000-0000-00000D190000}"/>
    <cellStyle name="SAPBEXexcBad7 3 3 7 2" xfId="33477" xr:uid="{00000000-0005-0000-0000-00000E190000}"/>
    <cellStyle name="SAPBEXexcBad7 3 4" xfId="5635" xr:uid="{00000000-0005-0000-0000-00000F190000}"/>
    <cellStyle name="SAPBEXexcBad7 3 4 2" xfId="22752" xr:uid="{00000000-0005-0000-0000-000010190000}"/>
    <cellStyle name="SAPBEXexcBad7 3 5" xfId="7716" xr:uid="{00000000-0005-0000-0000-000011190000}"/>
    <cellStyle name="SAPBEXexcBad7 3 5 2" xfId="23799" xr:uid="{00000000-0005-0000-0000-000012190000}"/>
    <cellStyle name="SAPBEXexcBad7 3 6" xfId="6650" xr:uid="{00000000-0005-0000-0000-000013190000}"/>
    <cellStyle name="SAPBEXexcBad7 3 6 2" xfId="23158" xr:uid="{00000000-0005-0000-0000-000014190000}"/>
    <cellStyle name="SAPBEXexcBad7 3 7" xfId="14664" xr:uid="{00000000-0005-0000-0000-000015190000}"/>
    <cellStyle name="SAPBEXexcBad7 3 7 2" xfId="30162" xr:uid="{00000000-0005-0000-0000-000016190000}"/>
    <cellStyle name="SAPBEXexcBad7 3 8" xfId="10582" xr:uid="{00000000-0005-0000-0000-000017190000}"/>
    <cellStyle name="SAPBEXexcBad7 3 8 2" xfId="26489" xr:uid="{00000000-0005-0000-0000-000018190000}"/>
    <cellStyle name="SAPBEXexcBad7 4" xfId="611" xr:uid="{00000000-0005-0000-0000-000019190000}"/>
    <cellStyle name="SAPBEXexcBad7 4 10" xfId="18560" xr:uid="{00000000-0005-0000-0000-00001A190000}"/>
    <cellStyle name="SAPBEXexcBad7 4 10 2" xfId="33537" xr:uid="{00000000-0005-0000-0000-00001B190000}"/>
    <cellStyle name="SAPBEXexcBad7 4 11" xfId="4996" xr:uid="{00000000-0005-0000-0000-00001C190000}"/>
    <cellStyle name="SAPBEXexcBad7 4 12" xfId="37947" xr:uid="{00000000-0005-0000-0000-00001D190000}"/>
    <cellStyle name="SAPBEXexcBad7 4 2" xfId="2751" xr:uid="{00000000-0005-0000-0000-00001E190000}"/>
    <cellStyle name="SAPBEXexcBad7 4 2 2" xfId="4765" xr:uid="{00000000-0005-0000-0000-00001F190000}"/>
    <cellStyle name="SAPBEXexcBad7 4 2 2 2" xfId="9920" xr:uid="{00000000-0005-0000-0000-000020190000}"/>
    <cellStyle name="SAPBEXexcBad7 4 2 2 2 2" xfId="25911" xr:uid="{00000000-0005-0000-0000-000021190000}"/>
    <cellStyle name="SAPBEXexcBad7 4 2 2 3" xfId="12738" xr:uid="{00000000-0005-0000-0000-000022190000}"/>
    <cellStyle name="SAPBEXexcBad7 4 2 2 3 2" xfId="28582" xr:uid="{00000000-0005-0000-0000-000023190000}"/>
    <cellStyle name="SAPBEXexcBad7 4 2 2 4" xfId="13652" xr:uid="{00000000-0005-0000-0000-000024190000}"/>
    <cellStyle name="SAPBEXexcBad7 4 2 2 4 2" xfId="29273" xr:uid="{00000000-0005-0000-0000-000025190000}"/>
    <cellStyle name="SAPBEXexcBad7 4 2 2 5" xfId="18061" xr:uid="{00000000-0005-0000-0000-000026190000}"/>
    <cellStyle name="SAPBEXexcBad7 4 2 2 5 2" xfId="33177" xr:uid="{00000000-0005-0000-0000-000027190000}"/>
    <cellStyle name="SAPBEXexcBad7 4 2 2 6" xfId="20669" xr:uid="{00000000-0005-0000-0000-000028190000}"/>
    <cellStyle name="SAPBEXexcBad7 4 2 2 6 2" xfId="35606" xr:uid="{00000000-0005-0000-0000-000029190000}"/>
    <cellStyle name="SAPBEXexcBad7 4 2 2 7" xfId="21805" xr:uid="{00000000-0005-0000-0000-00002A190000}"/>
    <cellStyle name="SAPBEXexcBad7 4 2 2 7 2" xfId="36724" xr:uid="{00000000-0005-0000-0000-00002B190000}"/>
    <cellStyle name="SAPBEXexcBad7 4 2 3" xfId="7923" xr:uid="{00000000-0005-0000-0000-00002C190000}"/>
    <cellStyle name="SAPBEXexcBad7 4 2 3 2" xfId="23953" xr:uid="{00000000-0005-0000-0000-00002D190000}"/>
    <cellStyle name="SAPBEXexcBad7 4 2 4" xfId="10750" xr:uid="{00000000-0005-0000-0000-00002E190000}"/>
    <cellStyle name="SAPBEXexcBad7 4 2 4 2" xfId="26618" xr:uid="{00000000-0005-0000-0000-00002F190000}"/>
    <cellStyle name="SAPBEXexcBad7 4 2 5" xfId="10368" xr:uid="{00000000-0005-0000-0000-000030190000}"/>
    <cellStyle name="SAPBEXexcBad7 4 2 5 2" xfId="26306" xr:uid="{00000000-0005-0000-0000-000031190000}"/>
    <cellStyle name="SAPBEXexcBad7 4 2 6" xfId="16102" xr:uid="{00000000-0005-0000-0000-000032190000}"/>
    <cellStyle name="SAPBEXexcBad7 4 2 6 2" xfId="31241" xr:uid="{00000000-0005-0000-0000-000033190000}"/>
    <cellStyle name="SAPBEXexcBad7 4 2 7" xfId="18714" xr:uid="{00000000-0005-0000-0000-000034190000}"/>
    <cellStyle name="SAPBEXexcBad7 4 2 7 2" xfId="33662" xr:uid="{00000000-0005-0000-0000-000035190000}"/>
    <cellStyle name="SAPBEXexcBad7 4 3" xfId="2750" xr:uid="{00000000-0005-0000-0000-000036190000}"/>
    <cellStyle name="SAPBEXexcBad7 4 3 2" xfId="7922" xr:uid="{00000000-0005-0000-0000-000037190000}"/>
    <cellStyle name="SAPBEXexcBad7 4 3 2 2" xfId="23952" xr:uid="{00000000-0005-0000-0000-000038190000}"/>
    <cellStyle name="SAPBEXexcBad7 4 3 3" xfId="10749" xr:uid="{00000000-0005-0000-0000-000039190000}"/>
    <cellStyle name="SAPBEXexcBad7 4 3 3 2" xfId="26617" xr:uid="{00000000-0005-0000-0000-00003A190000}"/>
    <cellStyle name="SAPBEXexcBad7 4 3 4" xfId="15356" xr:uid="{00000000-0005-0000-0000-00003B190000}"/>
    <cellStyle name="SAPBEXexcBad7 4 3 4 2" xfId="30765" xr:uid="{00000000-0005-0000-0000-00003C190000}"/>
    <cellStyle name="SAPBEXexcBad7 4 3 5" xfId="16101" xr:uid="{00000000-0005-0000-0000-00003D190000}"/>
    <cellStyle name="SAPBEXexcBad7 4 3 5 2" xfId="31240" xr:uid="{00000000-0005-0000-0000-00003E190000}"/>
    <cellStyle name="SAPBEXexcBad7 4 3 6" xfId="18713" xr:uid="{00000000-0005-0000-0000-00003F190000}"/>
    <cellStyle name="SAPBEXexcBad7 4 3 6 2" xfId="33661" xr:uid="{00000000-0005-0000-0000-000040190000}"/>
    <cellStyle name="SAPBEXexcBad7 4 3 7" xfId="21017" xr:uid="{00000000-0005-0000-0000-000041190000}"/>
    <cellStyle name="SAPBEXexcBad7 4 3 7 2" xfId="35943" xr:uid="{00000000-0005-0000-0000-000042190000}"/>
    <cellStyle name="SAPBEXexcBad7 4 3 8" xfId="6174" xr:uid="{00000000-0005-0000-0000-000043190000}"/>
    <cellStyle name="SAPBEXexcBad7 4 4" xfId="4766" xr:uid="{00000000-0005-0000-0000-000044190000}"/>
    <cellStyle name="SAPBEXexcBad7 4 4 2" xfId="9921" xr:uid="{00000000-0005-0000-0000-000045190000}"/>
    <cellStyle name="SAPBEXexcBad7 4 4 2 2" xfId="25912" xr:uid="{00000000-0005-0000-0000-000046190000}"/>
    <cellStyle name="SAPBEXexcBad7 4 4 3" xfId="12739" xr:uid="{00000000-0005-0000-0000-000047190000}"/>
    <cellStyle name="SAPBEXexcBad7 4 4 3 2" xfId="28583" xr:uid="{00000000-0005-0000-0000-000048190000}"/>
    <cellStyle name="SAPBEXexcBad7 4 4 4" xfId="15217" xr:uid="{00000000-0005-0000-0000-000049190000}"/>
    <cellStyle name="SAPBEXexcBad7 4 4 4 2" xfId="30630" xr:uid="{00000000-0005-0000-0000-00004A190000}"/>
    <cellStyle name="SAPBEXexcBad7 4 4 5" xfId="18062" xr:uid="{00000000-0005-0000-0000-00004B190000}"/>
    <cellStyle name="SAPBEXexcBad7 4 4 5 2" xfId="33178" xr:uid="{00000000-0005-0000-0000-00004C190000}"/>
    <cellStyle name="SAPBEXexcBad7 4 4 6" xfId="20670" xr:uid="{00000000-0005-0000-0000-00004D190000}"/>
    <cellStyle name="SAPBEXexcBad7 4 4 6 2" xfId="35607" xr:uid="{00000000-0005-0000-0000-00004E190000}"/>
    <cellStyle name="SAPBEXexcBad7 4 4 7" xfId="15401" xr:uid="{00000000-0005-0000-0000-00004F190000}"/>
    <cellStyle name="SAPBEXexcBad7 4 4 7 2" xfId="30789" xr:uid="{00000000-0005-0000-0000-000050190000}"/>
    <cellStyle name="SAPBEXexcBad7 4 5" xfId="5633" xr:uid="{00000000-0005-0000-0000-000051190000}"/>
    <cellStyle name="SAPBEXexcBad7 4 5 2" xfId="22750" xr:uid="{00000000-0005-0000-0000-000052190000}"/>
    <cellStyle name="SAPBEXexcBad7 4 6" xfId="7714" xr:uid="{00000000-0005-0000-0000-000053190000}"/>
    <cellStyle name="SAPBEXexcBad7 4 6 2" xfId="23797" xr:uid="{00000000-0005-0000-0000-000054190000}"/>
    <cellStyle name="SAPBEXexcBad7 4 7" xfId="13309" xr:uid="{00000000-0005-0000-0000-000055190000}"/>
    <cellStyle name="SAPBEXexcBad7 4 7 2" xfId="29039" xr:uid="{00000000-0005-0000-0000-000056190000}"/>
    <cellStyle name="SAPBEXexcBad7 4 8" xfId="15373" xr:uid="{00000000-0005-0000-0000-000057190000}"/>
    <cellStyle name="SAPBEXexcBad7 4 8 2" xfId="30775" xr:uid="{00000000-0005-0000-0000-000058190000}"/>
    <cellStyle name="SAPBEXexcBad7 4 9" xfId="6962" xr:uid="{00000000-0005-0000-0000-000059190000}"/>
    <cellStyle name="SAPBEXexcBad7 4 9 2" xfId="23358" xr:uid="{00000000-0005-0000-0000-00005A190000}"/>
    <cellStyle name="SAPBEXexcBad7 5" xfId="612" xr:uid="{00000000-0005-0000-0000-00005B190000}"/>
    <cellStyle name="SAPBEXexcBad7 5 10" xfId="18559" xr:uid="{00000000-0005-0000-0000-00005C190000}"/>
    <cellStyle name="SAPBEXexcBad7 5 11" xfId="22317" xr:uid="{00000000-0005-0000-0000-00005D190000}"/>
    <cellStyle name="SAPBEXexcBad7 5 2" xfId="613" xr:uid="{00000000-0005-0000-0000-00005E190000}"/>
    <cellStyle name="SAPBEXexcBad7 5 2 10" xfId="22318" xr:uid="{00000000-0005-0000-0000-00005F190000}"/>
    <cellStyle name="SAPBEXexcBad7 5 2 2" xfId="2753" xr:uid="{00000000-0005-0000-0000-000060190000}"/>
    <cellStyle name="SAPBEXexcBad7 5 2 2 2" xfId="7925" xr:uid="{00000000-0005-0000-0000-000061190000}"/>
    <cellStyle name="SAPBEXexcBad7 5 2 2 2 2" xfId="23955" xr:uid="{00000000-0005-0000-0000-000062190000}"/>
    <cellStyle name="SAPBEXexcBad7 5 2 2 3" xfId="10752" xr:uid="{00000000-0005-0000-0000-000063190000}"/>
    <cellStyle name="SAPBEXexcBad7 5 2 2 3 2" xfId="26620" xr:uid="{00000000-0005-0000-0000-000064190000}"/>
    <cellStyle name="SAPBEXexcBad7 5 2 2 4" xfId="13526" xr:uid="{00000000-0005-0000-0000-000065190000}"/>
    <cellStyle name="SAPBEXexcBad7 5 2 2 4 2" xfId="29151" xr:uid="{00000000-0005-0000-0000-000066190000}"/>
    <cellStyle name="SAPBEXexcBad7 5 2 2 5" xfId="16104" xr:uid="{00000000-0005-0000-0000-000067190000}"/>
    <cellStyle name="SAPBEXexcBad7 5 2 2 5 2" xfId="31243" xr:uid="{00000000-0005-0000-0000-000068190000}"/>
    <cellStyle name="SAPBEXexcBad7 5 2 2 6" xfId="18716" xr:uid="{00000000-0005-0000-0000-000069190000}"/>
    <cellStyle name="SAPBEXexcBad7 5 2 2 6 2" xfId="33664" xr:uid="{00000000-0005-0000-0000-00006A190000}"/>
    <cellStyle name="SAPBEXexcBad7 5 2 2 7" xfId="21019" xr:uid="{00000000-0005-0000-0000-00006B190000}"/>
    <cellStyle name="SAPBEXexcBad7 5 2 2 7 2" xfId="35945" xr:uid="{00000000-0005-0000-0000-00006C190000}"/>
    <cellStyle name="SAPBEXexcBad7 5 2 2 8" xfId="6176" xr:uid="{00000000-0005-0000-0000-00006D190000}"/>
    <cellStyle name="SAPBEXexcBad7 5 2 3" xfId="4763" xr:uid="{00000000-0005-0000-0000-00006E190000}"/>
    <cellStyle name="SAPBEXexcBad7 5 2 3 2" xfId="9918" xr:uid="{00000000-0005-0000-0000-00006F190000}"/>
    <cellStyle name="SAPBEXexcBad7 5 2 3 2 2" xfId="25909" xr:uid="{00000000-0005-0000-0000-000070190000}"/>
    <cellStyle name="SAPBEXexcBad7 5 2 3 3" xfId="12736" xr:uid="{00000000-0005-0000-0000-000071190000}"/>
    <cellStyle name="SAPBEXexcBad7 5 2 3 3 2" xfId="28580" xr:uid="{00000000-0005-0000-0000-000072190000}"/>
    <cellStyle name="SAPBEXexcBad7 5 2 3 4" xfId="10485" xr:uid="{00000000-0005-0000-0000-000073190000}"/>
    <cellStyle name="SAPBEXexcBad7 5 2 3 4 2" xfId="26407" xr:uid="{00000000-0005-0000-0000-000074190000}"/>
    <cellStyle name="SAPBEXexcBad7 5 2 3 5" xfId="18059" xr:uid="{00000000-0005-0000-0000-000075190000}"/>
    <cellStyle name="SAPBEXexcBad7 5 2 3 5 2" xfId="33175" xr:uid="{00000000-0005-0000-0000-000076190000}"/>
    <cellStyle name="SAPBEXexcBad7 5 2 3 6" xfId="20667" xr:uid="{00000000-0005-0000-0000-000077190000}"/>
    <cellStyle name="SAPBEXexcBad7 5 2 3 6 2" xfId="35604" xr:uid="{00000000-0005-0000-0000-000078190000}"/>
    <cellStyle name="SAPBEXexcBad7 5 2 3 7" xfId="21388" xr:uid="{00000000-0005-0000-0000-000079190000}"/>
    <cellStyle name="SAPBEXexcBad7 5 2 3 7 2" xfId="36314" xr:uid="{00000000-0005-0000-0000-00007A190000}"/>
    <cellStyle name="SAPBEXexcBad7 5 2 4" xfId="5631" xr:uid="{00000000-0005-0000-0000-00007B190000}"/>
    <cellStyle name="SAPBEXexcBad7 5 2 4 2" xfId="37201" xr:uid="{00000000-0005-0000-0000-00007C190000}"/>
    <cellStyle name="SAPBEXexcBad7 5 2 5" xfId="7712" xr:uid="{00000000-0005-0000-0000-00007D190000}"/>
    <cellStyle name="SAPBEXexcBad7 5 2 6" xfId="13310" xr:uid="{00000000-0005-0000-0000-00007E190000}"/>
    <cellStyle name="SAPBEXexcBad7 5 2 7" xfId="7782" xr:uid="{00000000-0005-0000-0000-00007F190000}"/>
    <cellStyle name="SAPBEXexcBad7 5 2 8" xfId="13409" xr:uid="{00000000-0005-0000-0000-000080190000}"/>
    <cellStyle name="SAPBEXexcBad7 5 2 9" xfId="15987" xr:uid="{00000000-0005-0000-0000-000081190000}"/>
    <cellStyle name="SAPBEXexcBad7 5 3" xfId="2752" xr:uid="{00000000-0005-0000-0000-000082190000}"/>
    <cellStyle name="SAPBEXexcBad7 5 3 2" xfId="7924" xr:uid="{00000000-0005-0000-0000-000083190000}"/>
    <cellStyle name="SAPBEXexcBad7 5 3 2 2" xfId="23954" xr:uid="{00000000-0005-0000-0000-000084190000}"/>
    <cellStyle name="SAPBEXexcBad7 5 3 3" xfId="10751" xr:uid="{00000000-0005-0000-0000-000085190000}"/>
    <cellStyle name="SAPBEXexcBad7 5 3 3 2" xfId="26619" xr:uid="{00000000-0005-0000-0000-000086190000}"/>
    <cellStyle name="SAPBEXexcBad7 5 3 4" xfId="13185" xr:uid="{00000000-0005-0000-0000-000087190000}"/>
    <cellStyle name="SAPBEXexcBad7 5 3 4 2" xfId="28964" xr:uid="{00000000-0005-0000-0000-000088190000}"/>
    <cellStyle name="SAPBEXexcBad7 5 3 5" xfId="16103" xr:uid="{00000000-0005-0000-0000-000089190000}"/>
    <cellStyle name="SAPBEXexcBad7 5 3 5 2" xfId="31242" xr:uid="{00000000-0005-0000-0000-00008A190000}"/>
    <cellStyle name="SAPBEXexcBad7 5 3 6" xfId="18715" xr:uid="{00000000-0005-0000-0000-00008B190000}"/>
    <cellStyle name="SAPBEXexcBad7 5 3 6 2" xfId="33663" xr:uid="{00000000-0005-0000-0000-00008C190000}"/>
    <cellStyle name="SAPBEXexcBad7 5 3 7" xfId="21018" xr:uid="{00000000-0005-0000-0000-00008D190000}"/>
    <cellStyle name="SAPBEXexcBad7 5 3 7 2" xfId="35944" xr:uid="{00000000-0005-0000-0000-00008E190000}"/>
    <cellStyle name="SAPBEXexcBad7 5 3 8" xfId="6175" xr:uid="{00000000-0005-0000-0000-00008F190000}"/>
    <cellStyle name="SAPBEXexcBad7 5 4" xfId="4764" xr:uid="{00000000-0005-0000-0000-000090190000}"/>
    <cellStyle name="SAPBEXexcBad7 5 4 2" xfId="9919" xr:uid="{00000000-0005-0000-0000-000091190000}"/>
    <cellStyle name="SAPBEXexcBad7 5 4 2 2" xfId="25910" xr:uid="{00000000-0005-0000-0000-000092190000}"/>
    <cellStyle name="SAPBEXexcBad7 5 4 3" xfId="12737" xr:uid="{00000000-0005-0000-0000-000093190000}"/>
    <cellStyle name="SAPBEXexcBad7 5 4 3 2" xfId="28581" xr:uid="{00000000-0005-0000-0000-000094190000}"/>
    <cellStyle name="SAPBEXexcBad7 5 4 4" xfId="10484" xr:uid="{00000000-0005-0000-0000-000095190000}"/>
    <cellStyle name="SAPBEXexcBad7 5 4 4 2" xfId="26406" xr:uid="{00000000-0005-0000-0000-000096190000}"/>
    <cellStyle name="SAPBEXexcBad7 5 4 5" xfId="18060" xr:uid="{00000000-0005-0000-0000-000097190000}"/>
    <cellStyle name="SAPBEXexcBad7 5 4 5 2" xfId="33176" xr:uid="{00000000-0005-0000-0000-000098190000}"/>
    <cellStyle name="SAPBEXexcBad7 5 4 6" xfId="20668" xr:uid="{00000000-0005-0000-0000-000099190000}"/>
    <cellStyle name="SAPBEXexcBad7 5 4 6 2" xfId="35605" xr:uid="{00000000-0005-0000-0000-00009A190000}"/>
    <cellStyle name="SAPBEXexcBad7 5 4 7" xfId="21804" xr:uid="{00000000-0005-0000-0000-00009B190000}"/>
    <cellStyle name="SAPBEXexcBad7 5 4 7 2" xfId="36723" xr:uid="{00000000-0005-0000-0000-00009C190000}"/>
    <cellStyle name="SAPBEXexcBad7 5 5" xfId="5632" xr:uid="{00000000-0005-0000-0000-00009D190000}"/>
    <cellStyle name="SAPBEXexcBad7 5 5 2" xfId="37202" xr:uid="{00000000-0005-0000-0000-00009E190000}"/>
    <cellStyle name="SAPBEXexcBad7 5 6" xfId="7713" xr:uid="{00000000-0005-0000-0000-00009F190000}"/>
    <cellStyle name="SAPBEXexcBad7 5 7" xfId="15515" xr:uid="{00000000-0005-0000-0000-0000A0190000}"/>
    <cellStyle name="SAPBEXexcBad7 5 8" xfId="6640" xr:uid="{00000000-0005-0000-0000-0000A1190000}"/>
    <cellStyle name="SAPBEXexcBad7 5 9" xfId="15934" xr:uid="{00000000-0005-0000-0000-0000A2190000}"/>
    <cellStyle name="SAPBEXexcBad7 6" xfId="614" xr:uid="{00000000-0005-0000-0000-0000A3190000}"/>
    <cellStyle name="SAPBEXexcBad7 6 10" xfId="18558" xr:uid="{00000000-0005-0000-0000-0000A4190000}"/>
    <cellStyle name="SAPBEXexcBad7 6 11" xfId="22319" xr:uid="{00000000-0005-0000-0000-0000A5190000}"/>
    <cellStyle name="SAPBEXexcBad7 6 2" xfId="615" xr:uid="{00000000-0005-0000-0000-0000A6190000}"/>
    <cellStyle name="SAPBEXexcBad7 6 2 10" xfId="22320" xr:uid="{00000000-0005-0000-0000-0000A7190000}"/>
    <cellStyle name="SAPBEXexcBad7 6 2 2" xfId="2755" xr:uid="{00000000-0005-0000-0000-0000A8190000}"/>
    <cellStyle name="SAPBEXexcBad7 6 2 2 2" xfId="7927" xr:uid="{00000000-0005-0000-0000-0000A9190000}"/>
    <cellStyle name="SAPBEXexcBad7 6 2 2 2 2" xfId="23957" xr:uid="{00000000-0005-0000-0000-0000AA190000}"/>
    <cellStyle name="SAPBEXexcBad7 6 2 2 3" xfId="10754" xr:uid="{00000000-0005-0000-0000-0000AB190000}"/>
    <cellStyle name="SAPBEXexcBad7 6 2 2 3 2" xfId="26622" xr:uid="{00000000-0005-0000-0000-0000AC190000}"/>
    <cellStyle name="SAPBEXexcBad7 6 2 2 4" xfId="14451" xr:uid="{00000000-0005-0000-0000-0000AD190000}"/>
    <cellStyle name="SAPBEXexcBad7 6 2 2 4 2" xfId="29968" xr:uid="{00000000-0005-0000-0000-0000AE190000}"/>
    <cellStyle name="SAPBEXexcBad7 6 2 2 5" xfId="16106" xr:uid="{00000000-0005-0000-0000-0000AF190000}"/>
    <cellStyle name="SAPBEXexcBad7 6 2 2 5 2" xfId="31245" xr:uid="{00000000-0005-0000-0000-0000B0190000}"/>
    <cellStyle name="SAPBEXexcBad7 6 2 2 6" xfId="18718" xr:uid="{00000000-0005-0000-0000-0000B1190000}"/>
    <cellStyle name="SAPBEXexcBad7 6 2 2 6 2" xfId="33666" xr:uid="{00000000-0005-0000-0000-0000B2190000}"/>
    <cellStyle name="SAPBEXexcBad7 6 2 2 7" xfId="21021" xr:uid="{00000000-0005-0000-0000-0000B3190000}"/>
    <cellStyle name="SAPBEXexcBad7 6 2 2 7 2" xfId="35947" xr:uid="{00000000-0005-0000-0000-0000B4190000}"/>
    <cellStyle name="SAPBEXexcBad7 6 2 2 8" xfId="6178" xr:uid="{00000000-0005-0000-0000-0000B5190000}"/>
    <cellStyle name="SAPBEXexcBad7 6 2 3" xfId="4761" xr:uid="{00000000-0005-0000-0000-0000B6190000}"/>
    <cellStyle name="SAPBEXexcBad7 6 2 3 2" xfId="9916" xr:uid="{00000000-0005-0000-0000-0000B7190000}"/>
    <cellStyle name="SAPBEXexcBad7 6 2 3 2 2" xfId="25907" xr:uid="{00000000-0005-0000-0000-0000B8190000}"/>
    <cellStyle name="SAPBEXexcBad7 6 2 3 3" xfId="12734" xr:uid="{00000000-0005-0000-0000-0000B9190000}"/>
    <cellStyle name="SAPBEXexcBad7 6 2 3 3 2" xfId="28578" xr:uid="{00000000-0005-0000-0000-0000BA190000}"/>
    <cellStyle name="SAPBEXexcBad7 6 2 3 4" xfId="13649" xr:uid="{00000000-0005-0000-0000-0000BB190000}"/>
    <cellStyle name="SAPBEXexcBad7 6 2 3 4 2" xfId="29270" xr:uid="{00000000-0005-0000-0000-0000BC190000}"/>
    <cellStyle name="SAPBEXexcBad7 6 2 3 5" xfId="18057" xr:uid="{00000000-0005-0000-0000-0000BD190000}"/>
    <cellStyle name="SAPBEXexcBad7 6 2 3 5 2" xfId="33173" xr:uid="{00000000-0005-0000-0000-0000BE190000}"/>
    <cellStyle name="SAPBEXexcBad7 6 2 3 6" xfId="20665" xr:uid="{00000000-0005-0000-0000-0000BF190000}"/>
    <cellStyle name="SAPBEXexcBad7 6 2 3 6 2" xfId="35602" xr:uid="{00000000-0005-0000-0000-0000C0190000}"/>
    <cellStyle name="SAPBEXexcBad7 6 2 3 7" xfId="21806" xr:uid="{00000000-0005-0000-0000-0000C1190000}"/>
    <cellStyle name="SAPBEXexcBad7 6 2 3 7 2" xfId="36725" xr:uid="{00000000-0005-0000-0000-0000C2190000}"/>
    <cellStyle name="SAPBEXexcBad7 6 2 4" xfId="5629" xr:uid="{00000000-0005-0000-0000-0000C3190000}"/>
    <cellStyle name="SAPBEXexcBad7 6 2 4 2" xfId="37199" xr:uid="{00000000-0005-0000-0000-0000C4190000}"/>
    <cellStyle name="SAPBEXexcBad7 6 2 5" xfId="7710" xr:uid="{00000000-0005-0000-0000-0000C5190000}"/>
    <cellStyle name="SAPBEXexcBad7 6 2 6" xfId="13311" xr:uid="{00000000-0005-0000-0000-0000C6190000}"/>
    <cellStyle name="SAPBEXexcBad7 6 2 7" xfId="7761" xr:uid="{00000000-0005-0000-0000-0000C7190000}"/>
    <cellStyle name="SAPBEXexcBad7 6 2 8" xfId="11818" xr:uid="{00000000-0005-0000-0000-0000C8190000}"/>
    <cellStyle name="SAPBEXexcBad7 6 2 9" xfId="6931" xr:uid="{00000000-0005-0000-0000-0000C9190000}"/>
    <cellStyle name="SAPBEXexcBad7 6 3" xfId="2754" xr:uid="{00000000-0005-0000-0000-0000CA190000}"/>
    <cellStyle name="SAPBEXexcBad7 6 3 2" xfId="7926" xr:uid="{00000000-0005-0000-0000-0000CB190000}"/>
    <cellStyle name="SAPBEXexcBad7 6 3 2 2" xfId="23956" xr:uid="{00000000-0005-0000-0000-0000CC190000}"/>
    <cellStyle name="SAPBEXexcBad7 6 3 3" xfId="10753" xr:uid="{00000000-0005-0000-0000-0000CD190000}"/>
    <cellStyle name="SAPBEXexcBad7 6 3 3 2" xfId="26621" xr:uid="{00000000-0005-0000-0000-0000CE190000}"/>
    <cellStyle name="SAPBEXexcBad7 6 3 4" xfId="5968" xr:uid="{00000000-0005-0000-0000-0000CF190000}"/>
    <cellStyle name="SAPBEXexcBad7 6 3 4 2" xfId="22941" xr:uid="{00000000-0005-0000-0000-0000D0190000}"/>
    <cellStyle name="SAPBEXexcBad7 6 3 5" xfId="16105" xr:uid="{00000000-0005-0000-0000-0000D1190000}"/>
    <cellStyle name="SAPBEXexcBad7 6 3 5 2" xfId="31244" xr:uid="{00000000-0005-0000-0000-0000D2190000}"/>
    <cellStyle name="SAPBEXexcBad7 6 3 6" xfId="18717" xr:uid="{00000000-0005-0000-0000-0000D3190000}"/>
    <cellStyle name="SAPBEXexcBad7 6 3 6 2" xfId="33665" xr:uid="{00000000-0005-0000-0000-0000D4190000}"/>
    <cellStyle name="SAPBEXexcBad7 6 3 7" xfId="21020" xr:uid="{00000000-0005-0000-0000-0000D5190000}"/>
    <cellStyle name="SAPBEXexcBad7 6 3 7 2" xfId="35946" xr:uid="{00000000-0005-0000-0000-0000D6190000}"/>
    <cellStyle name="SAPBEXexcBad7 6 3 8" xfId="6177" xr:uid="{00000000-0005-0000-0000-0000D7190000}"/>
    <cellStyle name="SAPBEXexcBad7 6 4" xfId="4762" xr:uid="{00000000-0005-0000-0000-0000D8190000}"/>
    <cellStyle name="SAPBEXexcBad7 6 4 2" xfId="9917" xr:uid="{00000000-0005-0000-0000-0000D9190000}"/>
    <cellStyle name="SAPBEXexcBad7 6 4 2 2" xfId="25908" xr:uid="{00000000-0005-0000-0000-0000DA190000}"/>
    <cellStyle name="SAPBEXexcBad7 6 4 3" xfId="12735" xr:uid="{00000000-0005-0000-0000-0000DB190000}"/>
    <cellStyle name="SAPBEXexcBad7 6 4 3 2" xfId="28579" xr:uid="{00000000-0005-0000-0000-0000DC190000}"/>
    <cellStyle name="SAPBEXexcBad7 6 4 4" xfId="15220" xr:uid="{00000000-0005-0000-0000-0000DD190000}"/>
    <cellStyle name="SAPBEXexcBad7 6 4 4 2" xfId="30633" xr:uid="{00000000-0005-0000-0000-0000DE190000}"/>
    <cellStyle name="SAPBEXexcBad7 6 4 5" xfId="18058" xr:uid="{00000000-0005-0000-0000-0000DF190000}"/>
    <cellStyle name="SAPBEXexcBad7 6 4 5 2" xfId="33174" xr:uid="{00000000-0005-0000-0000-0000E0190000}"/>
    <cellStyle name="SAPBEXexcBad7 6 4 6" xfId="20666" xr:uid="{00000000-0005-0000-0000-0000E1190000}"/>
    <cellStyle name="SAPBEXexcBad7 6 4 6 2" xfId="35603" xr:uid="{00000000-0005-0000-0000-0000E2190000}"/>
    <cellStyle name="SAPBEXexcBad7 6 4 7" xfId="21807" xr:uid="{00000000-0005-0000-0000-0000E3190000}"/>
    <cellStyle name="SAPBEXexcBad7 6 4 7 2" xfId="36726" xr:uid="{00000000-0005-0000-0000-0000E4190000}"/>
    <cellStyle name="SAPBEXexcBad7 6 5" xfId="5630" xr:uid="{00000000-0005-0000-0000-0000E5190000}"/>
    <cellStyle name="SAPBEXexcBad7 6 5 2" xfId="37200" xr:uid="{00000000-0005-0000-0000-0000E6190000}"/>
    <cellStyle name="SAPBEXexcBad7 6 6" xfId="7711" xr:uid="{00000000-0005-0000-0000-0000E7190000}"/>
    <cellStyle name="SAPBEXexcBad7 6 7" xfId="6634" xr:uid="{00000000-0005-0000-0000-0000E8190000}"/>
    <cellStyle name="SAPBEXexcBad7 6 8" xfId="10645" xr:uid="{00000000-0005-0000-0000-0000E9190000}"/>
    <cellStyle name="SAPBEXexcBad7 6 9" xfId="6983" xr:uid="{00000000-0005-0000-0000-0000EA190000}"/>
    <cellStyle name="SAPBEXexcBad7 7" xfId="616" xr:uid="{00000000-0005-0000-0000-0000EB190000}"/>
    <cellStyle name="SAPBEXexcBad7 7 10" xfId="18557" xr:uid="{00000000-0005-0000-0000-0000EC190000}"/>
    <cellStyle name="SAPBEXexcBad7 7 11" xfId="22321" xr:uid="{00000000-0005-0000-0000-0000ED190000}"/>
    <cellStyle name="SAPBEXexcBad7 7 2" xfId="617" xr:uid="{00000000-0005-0000-0000-0000EE190000}"/>
    <cellStyle name="SAPBEXexcBad7 7 2 10" xfId="22322" xr:uid="{00000000-0005-0000-0000-0000EF190000}"/>
    <cellStyle name="SAPBEXexcBad7 7 2 2" xfId="2757" xr:uid="{00000000-0005-0000-0000-0000F0190000}"/>
    <cellStyle name="SAPBEXexcBad7 7 2 2 2" xfId="7929" xr:uid="{00000000-0005-0000-0000-0000F1190000}"/>
    <cellStyle name="SAPBEXexcBad7 7 2 2 2 2" xfId="23959" xr:uid="{00000000-0005-0000-0000-0000F2190000}"/>
    <cellStyle name="SAPBEXexcBad7 7 2 2 3" xfId="10756" xr:uid="{00000000-0005-0000-0000-0000F3190000}"/>
    <cellStyle name="SAPBEXexcBad7 7 2 2 3 2" xfId="26624" xr:uid="{00000000-0005-0000-0000-0000F4190000}"/>
    <cellStyle name="SAPBEXexcBad7 7 2 2 4" xfId="15355" xr:uid="{00000000-0005-0000-0000-0000F5190000}"/>
    <cellStyle name="SAPBEXexcBad7 7 2 2 4 2" xfId="30764" xr:uid="{00000000-0005-0000-0000-0000F6190000}"/>
    <cellStyle name="SAPBEXexcBad7 7 2 2 5" xfId="16108" xr:uid="{00000000-0005-0000-0000-0000F7190000}"/>
    <cellStyle name="SAPBEXexcBad7 7 2 2 5 2" xfId="31247" xr:uid="{00000000-0005-0000-0000-0000F8190000}"/>
    <cellStyle name="SAPBEXexcBad7 7 2 2 6" xfId="18720" xr:uid="{00000000-0005-0000-0000-0000F9190000}"/>
    <cellStyle name="SAPBEXexcBad7 7 2 2 6 2" xfId="33668" xr:uid="{00000000-0005-0000-0000-0000FA190000}"/>
    <cellStyle name="SAPBEXexcBad7 7 2 2 7" xfId="21023" xr:uid="{00000000-0005-0000-0000-0000FB190000}"/>
    <cellStyle name="SAPBEXexcBad7 7 2 2 7 2" xfId="35949" xr:uid="{00000000-0005-0000-0000-0000FC190000}"/>
    <cellStyle name="SAPBEXexcBad7 7 2 2 8" xfId="6180" xr:uid="{00000000-0005-0000-0000-0000FD190000}"/>
    <cellStyle name="SAPBEXexcBad7 7 2 3" xfId="4759" xr:uid="{00000000-0005-0000-0000-0000FE190000}"/>
    <cellStyle name="SAPBEXexcBad7 7 2 3 2" xfId="9914" xr:uid="{00000000-0005-0000-0000-0000FF190000}"/>
    <cellStyle name="SAPBEXexcBad7 7 2 3 2 2" xfId="25905" xr:uid="{00000000-0005-0000-0000-0000001A0000}"/>
    <cellStyle name="SAPBEXexcBad7 7 2 3 3" xfId="12732" xr:uid="{00000000-0005-0000-0000-0000011A0000}"/>
    <cellStyle name="SAPBEXexcBad7 7 2 3 3 2" xfId="28576" xr:uid="{00000000-0005-0000-0000-0000021A0000}"/>
    <cellStyle name="SAPBEXexcBad7 7 2 3 4" xfId="13650" xr:uid="{00000000-0005-0000-0000-0000031A0000}"/>
    <cellStyle name="SAPBEXexcBad7 7 2 3 4 2" xfId="29271" xr:uid="{00000000-0005-0000-0000-0000041A0000}"/>
    <cellStyle name="SAPBEXexcBad7 7 2 3 5" xfId="18055" xr:uid="{00000000-0005-0000-0000-0000051A0000}"/>
    <cellStyle name="SAPBEXexcBad7 7 2 3 5 2" xfId="33171" xr:uid="{00000000-0005-0000-0000-0000061A0000}"/>
    <cellStyle name="SAPBEXexcBad7 7 2 3 6" xfId="20663" xr:uid="{00000000-0005-0000-0000-0000071A0000}"/>
    <cellStyle name="SAPBEXexcBad7 7 2 3 6 2" xfId="35600" xr:uid="{00000000-0005-0000-0000-0000081A0000}"/>
    <cellStyle name="SAPBEXexcBad7 7 2 3 7" xfId="21808" xr:uid="{00000000-0005-0000-0000-0000091A0000}"/>
    <cellStyle name="SAPBEXexcBad7 7 2 3 7 2" xfId="36727" xr:uid="{00000000-0005-0000-0000-00000A1A0000}"/>
    <cellStyle name="SAPBEXexcBad7 7 2 4" xfId="5627" xr:uid="{00000000-0005-0000-0000-00000B1A0000}"/>
    <cellStyle name="SAPBEXexcBad7 7 2 4 2" xfId="37197" xr:uid="{00000000-0005-0000-0000-00000C1A0000}"/>
    <cellStyle name="SAPBEXexcBad7 7 2 5" xfId="7708" xr:uid="{00000000-0005-0000-0000-00000D1A0000}"/>
    <cellStyle name="SAPBEXexcBad7 7 2 6" xfId="13312" xr:uid="{00000000-0005-0000-0000-00000E1A0000}"/>
    <cellStyle name="SAPBEXexcBad7 7 2 7" xfId="13257" xr:uid="{00000000-0005-0000-0000-00000F1A0000}"/>
    <cellStyle name="SAPBEXexcBad7 7 2 8" xfId="10651" xr:uid="{00000000-0005-0000-0000-0000101A0000}"/>
    <cellStyle name="SAPBEXexcBad7 7 2 9" xfId="11797" xr:uid="{00000000-0005-0000-0000-0000111A0000}"/>
    <cellStyle name="SAPBEXexcBad7 7 3" xfId="2756" xr:uid="{00000000-0005-0000-0000-0000121A0000}"/>
    <cellStyle name="SAPBEXexcBad7 7 3 2" xfId="7928" xr:uid="{00000000-0005-0000-0000-0000131A0000}"/>
    <cellStyle name="SAPBEXexcBad7 7 3 2 2" xfId="23958" xr:uid="{00000000-0005-0000-0000-0000141A0000}"/>
    <cellStyle name="SAPBEXexcBad7 7 3 3" xfId="10755" xr:uid="{00000000-0005-0000-0000-0000151A0000}"/>
    <cellStyle name="SAPBEXexcBad7 7 3 3 2" xfId="26623" xr:uid="{00000000-0005-0000-0000-0000161A0000}"/>
    <cellStyle name="SAPBEXexcBad7 7 3 4" xfId="10169" xr:uid="{00000000-0005-0000-0000-0000171A0000}"/>
    <cellStyle name="SAPBEXexcBad7 7 3 4 2" xfId="26134" xr:uid="{00000000-0005-0000-0000-0000181A0000}"/>
    <cellStyle name="SAPBEXexcBad7 7 3 5" xfId="16107" xr:uid="{00000000-0005-0000-0000-0000191A0000}"/>
    <cellStyle name="SAPBEXexcBad7 7 3 5 2" xfId="31246" xr:uid="{00000000-0005-0000-0000-00001A1A0000}"/>
    <cellStyle name="SAPBEXexcBad7 7 3 6" xfId="18719" xr:uid="{00000000-0005-0000-0000-00001B1A0000}"/>
    <cellStyle name="SAPBEXexcBad7 7 3 6 2" xfId="33667" xr:uid="{00000000-0005-0000-0000-00001C1A0000}"/>
    <cellStyle name="SAPBEXexcBad7 7 3 7" xfId="21022" xr:uid="{00000000-0005-0000-0000-00001D1A0000}"/>
    <cellStyle name="SAPBEXexcBad7 7 3 7 2" xfId="35948" xr:uid="{00000000-0005-0000-0000-00001E1A0000}"/>
    <cellStyle name="SAPBEXexcBad7 7 3 8" xfId="6179" xr:uid="{00000000-0005-0000-0000-00001F1A0000}"/>
    <cellStyle name="SAPBEXexcBad7 7 4" xfId="4760" xr:uid="{00000000-0005-0000-0000-0000201A0000}"/>
    <cellStyle name="SAPBEXexcBad7 7 4 2" xfId="9915" xr:uid="{00000000-0005-0000-0000-0000211A0000}"/>
    <cellStyle name="SAPBEXexcBad7 7 4 2 2" xfId="25906" xr:uid="{00000000-0005-0000-0000-0000221A0000}"/>
    <cellStyle name="SAPBEXexcBad7 7 4 3" xfId="12733" xr:uid="{00000000-0005-0000-0000-0000231A0000}"/>
    <cellStyle name="SAPBEXexcBad7 7 4 3 2" xfId="28577" xr:uid="{00000000-0005-0000-0000-0000241A0000}"/>
    <cellStyle name="SAPBEXexcBad7 7 4 4" xfId="15219" xr:uid="{00000000-0005-0000-0000-0000251A0000}"/>
    <cellStyle name="SAPBEXexcBad7 7 4 4 2" xfId="30632" xr:uid="{00000000-0005-0000-0000-0000261A0000}"/>
    <cellStyle name="SAPBEXexcBad7 7 4 5" xfId="18056" xr:uid="{00000000-0005-0000-0000-0000271A0000}"/>
    <cellStyle name="SAPBEXexcBad7 7 4 5 2" xfId="33172" xr:uid="{00000000-0005-0000-0000-0000281A0000}"/>
    <cellStyle name="SAPBEXexcBad7 7 4 6" xfId="20664" xr:uid="{00000000-0005-0000-0000-0000291A0000}"/>
    <cellStyle name="SAPBEXexcBad7 7 4 6 2" xfId="35601" xr:uid="{00000000-0005-0000-0000-00002A1A0000}"/>
    <cellStyle name="SAPBEXexcBad7 7 4 7" xfId="21809" xr:uid="{00000000-0005-0000-0000-00002B1A0000}"/>
    <cellStyle name="SAPBEXexcBad7 7 4 7 2" xfId="36728" xr:uid="{00000000-0005-0000-0000-00002C1A0000}"/>
    <cellStyle name="SAPBEXexcBad7 7 5" xfId="5628" xr:uid="{00000000-0005-0000-0000-00002D1A0000}"/>
    <cellStyle name="SAPBEXexcBad7 7 5 2" xfId="37198" xr:uid="{00000000-0005-0000-0000-00002E1A0000}"/>
    <cellStyle name="SAPBEXexcBad7 7 6" xfId="7709" xr:uid="{00000000-0005-0000-0000-00002F1A0000}"/>
    <cellStyle name="SAPBEXexcBad7 7 7" xfId="6633" xr:uid="{00000000-0005-0000-0000-0000301A0000}"/>
    <cellStyle name="SAPBEXexcBad7 7 8" xfId="15107" xr:uid="{00000000-0005-0000-0000-0000311A0000}"/>
    <cellStyle name="SAPBEXexcBad7 7 9" xfId="13512" xr:uid="{00000000-0005-0000-0000-0000321A0000}"/>
    <cellStyle name="SAPBEXexcBad7 8" xfId="618" xr:uid="{00000000-0005-0000-0000-0000331A0000}"/>
    <cellStyle name="SAPBEXexcBad7 8 10" xfId="14762" xr:uid="{00000000-0005-0000-0000-0000341A0000}"/>
    <cellStyle name="SAPBEXexcBad7 8 11" xfId="22323" xr:uid="{00000000-0005-0000-0000-0000351A0000}"/>
    <cellStyle name="SAPBEXexcBad7 8 2" xfId="619" xr:uid="{00000000-0005-0000-0000-0000361A0000}"/>
    <cellStyle name="SAPBEXexcBad7 8 2 2" xfId="5625" xr:uid="{00000000-0005-0000-0000-0000371A0000}"/>
    <cellStyle name="SAPBEXexcBad7 8 2 2 2" xfId="37196" xr:uid="{00000000-0005-0000-0000-0000381A0000}"/>
    <cellStyle name="SAPBEXexcBad7 8 2 3" xfId="7707" xr:uid="{00000000-0005-0000-0000-0000391A0000}"/>
    <cellStyle name="SAPBEXexcBad7 8 2 4" xfId="13048" xr:uid="{00000000-0005-0000-0000-00003A1A0000}"/>
    <cellStyle name="SAPBEXexcBad7 8 2 5" xfId="14247" xr:uid="{00000000-0005-0000-0000-00003B1A0000}"/>
    <cellStyle name="SAPBEXexcBad7 8 2 6" xfId="13767" xr:uid="{00000000-0005-0000-0000-00003C1A0000}"/>
    <cellStyle name="SAPBEXexcBad7 8 2 7" xfId="15988" xr:uid="{00000000-0005-0000-0000-00003D1A0000}"/>
    <cellStyle name="SAPBEXexcBad7 8 2 8" xfId="22324" xr:uid="{00000000-0005-0000-0000-00003E1A0000}"/>
    <cellStyle name="SAPBEXexcBad7 8 3" xfId="2758" xr:uid="{00000000-0005-0000-0000-00003F1A0000}"/>
    <cellStyle name="SAPBEXexcBad7 8 3 2" xfId="7930" xr:uid="{00000000-0005-0000-0000-0000401A0000}"/>
    <cellStyle name="SAPBEXexcBad7 8 3 2 2" xfId="23960" xr:uid="{00000000-0005-0000-0000-0000411A0000}"/>
    <cellStyle name="SAPBEXexcBad7 8 3 3" xfId="10757" xr:uid="{00000000-0005-0000-0000-0000421A0000}"/>
    <cellStyle name="SAPBEXexcBad7 8 3 3 2" xfId="26625" xr:uid="{00000000-0005-0000-0000-0000431A0000}"/>
    <cellStyle name="SAPBEXexcBad7 8 3 4" xfId="14267" xr:uid="{00000000-0005-0000-0000-0000441A0000}"/>
    <cellStyle name="SAPBEXexcBad7 8 3 4 2" xfId="29790" xr:uid="{00000000-0005-0000-0000-0000451A0000}"/>
    <cellStyle name="SAPBEXexcBad7 8 3 5" xfId="16109" xr:uid="{00000000-0005-0000-0000-0000461A0000}"/>
    <cellStyle name="SAPBEXexcBad7 8 3 5 2" xfId="31248" xr:uid="{00000000-0005-0000-0000-0000471A0000}"/>
    <cellStyle name="SAPBEXexcBad7 8 3 6" xfId="18721" xr:uid="{00000000-0005-0000-0000-0000481A0000}"/>
    <cellStyle name="SAPBEXexcBad7 8 3 6 2" xfId="33669" xr:uid="{00000000-0005-0000-0000-0000491A0000}"/>
    <cellStyle name="SAPBEXexcBad7 8 3 7" xfId="21024" xr:uid="{00000000-0005-0000-0000-00004A1A0000}"/>
    <cellStyle name="SAPBEXexcBad7 8 3 7 2" xfId="35950" xr:uid="{00000000-0005-0000-0000-00004B1A0000}"/>
    <cellStyle name="SAPBEXexcBad7 8 3 8" xfId="6181" xr:uid="{00000000-0005-0000-0000-00004C1A0000}"/>
    <cellStyle name="SAPBEXexcBad7 8 4" xfId="4758" xr:uid="{00000000-0005-0000-0000-00004D1A0000}"/>
    <cellStyle name="SAPBEXexcBad7 8 4 2" xfId="9913" xr:uid="{00000000-0005-0000-0000-00004E1A0000}"/>
    <cellStyle name="SAPBEXexcBad7 8 4 2 2" xfId="25904" xr:uid="{00000000-0005-0000-0000-00004F1A0000}"/>
    <cellStyle name="SAPBEXexcBad7 8 4 3" xfId="12731" xr:uid="{00000000-0005-0000-0000-0000501A0000}"/>
    <cellStyle name="SAPBEXexcBad7 8 4 3 2" xfId="28575" xr:uid="{00000000-0005-0000-0000-0000511A0000}"/>
    <cellStyle name="SAPBEXexcBad7 8 4 4" xfId="10486" xr:uid="{00000000-0005-0000-0000-0000521A0000}"/>
    <cellStyle name="SAPBEXexcBad7 8 4 4 2" xfId="26408" xr:uid="{00000000-0005-0000-0000-0000531A0000}"/>
    <cellStyle name="SAPBEXexcBad7 8 4 5" xfId="18054" xr:uid="{00000000-0005-0000-0000-0000541A0000}"/>
    <cellStyle name="SAPBEXexcBad7 8 4 5 2" xfId="33170" xr:uid="{00000000-0005-0000-0000-0000551A0000}"/>
    <cellStyle name="SAPBEXexcBad7 8 4 6" xfId="20662" xr:uid="{00000000-0005-0000-0000-0000561A0000}"/>
    <cellStyle name="SAPBEXexcBad7 8 4 6 2" xfId="35599" xr:uid="{00000000-0005-0000-0000-0000571A0000}"/>
    <cellStyle name="SAPBEXexcBad7 8 4 7" xfId="21811" xr:uid="{00000000-0005-0000-0000-0000581A0000}"/>
    <cellStyle name="SAPBEXexcBad7 8 4 7 2" xfId="36730" xr:uid="{00000000-0005-0000-0000-0000591A0000}"/>
    <cellStyle name="SAPBEXexcBad7 8 5" xfId="5626" xr:uid="{00000000-0005-0000-0000-00005A1A0000}"/>
    <cellStyle name="SAPBEXexcBad7 8 5 2" xfId="37810" xr:uid="{00000000-0005-0000-0000-00005B1A0000}"/>
    <cellStyle name="SAPBEXexcBad7 8 6" xfId="5735" xr:uid="{00000000-0005-0000-0000-00005C1A0000}"/>
    <cellStyle name="SAPBEXexcBad7 8 7" xfId="14159" xr:uid="{00000000-0005-0000-0000-00005D1A0000}"/>
    <cellStyle name="SAPBEXexcBad7 8 8" xfId="14569" xr:uid="{00000000-0005-0000-0000-00005E1A0000}"/>
    <cellStyle name="SAPBEXexcBad7 8 9" xfId="13700" xr:uid="{00000000-0005-0000-0000-00005F1A0000}"/>
    <cellStyle name="SAPBEXexcBad7 9" xfId="620" xr:uid="{00000000-0005-0000-0000-0000601A0000}"/>
    <cellStyle name="SAPBEXexcBad7 9 10" xfId="4997" xr:uid="{00000000-0005-0000-0000-0000611A0000}"/>
    <cellStyle name="SAPBEXexcBad7 9 2" xfId="2759" xr:uid="{00000000-0005-0000-0000-0000621A0000}"/>
    <cellStyle name="SAPBEXexcBad7 9 2 2" xfId="7931" xr:uid="{00000000-0005-0000-0000-0000631A0000}"/>
    <cellStyle name="SAPBEXexcBad7 9 2 2 2" xfId="23961" xr:uid="{00000000-0005-0000-0000-0000641A0000}"/>
    <cellStyle name="SAPBEXexcBad7 9 2 3" xfId="10758" xr:uid="{00000000-0005-0000-0000-0000651A0000}"/>
    <cellStyle name="SAPBEXexcBad7 9 2 3 2" xfId="26626" xr:uid="{00000000-0005-0000-0000-0000661A0000}"/>
    <cellStyle name="SAPBEXexcBad7 9 2 4" xfId="14653" xr:uid="{00000000-0005-0000-0000-0000671A0000}"/>
    <cellStyle name="SAPBEXexcBad7 9 2 4 2" xfId="30153" xr:uid="{00000000-0005-0000-0000-0000681A0000}"/>
    <cellStyle name="SAPBEXexcBad7 9 2 5" xfId="16110" xr:uid="{00000000-0005-0000-0000-0000691A0000}"/>
    <cellStyle name="SAPBEXexcBad7 9 2 5 2" xfId="31249" xr:uid="{00000000-0005-0000-0000-00006A1A0000}"/>
    <cellStyle name="SAPBEXexcBad7 9 2 6" xfId="18722" xr:uid="{00000000-0005-0000-0000-00006B1A0000}"/>
    <cellStyle name="SAPBEXexcBad7 9 2 6 2" xfId="33670" xr:uid="{00000000-0005-0000-0000-00006C1A0000}"/>
    <cellStyle name="SAPBEXexcBad7 9 2 7" xfId="21025" xr:uid="{00000000-0005-0000-0000-00006D1A0000}"/>
    <cellStyle name="SAPBEXexcBad7 9 2 7 2" xfId="35951" xr:uid="{00000000-0005-0000-0000-00006E1A0000}"/>
    <cellStyle name="SAPBEXexcBad7 9 2 8" xfId="6182" xr:uid="{00000000-0005-0000-0000-00006F1A0000}"/>
    <cellStyle name="SAPBEXexcBad7 9 3" xfId="4757" xr:uid="{00000000-0005-0000-0000-0000701A0000}"/>
    <cellStyle name="SAPBEXexcBad7 9 3 2" xfId="9912" xr:uid="{00000000-0005-0000-0000-0000711A0000}"/>
    <cellStyle name="SAPBEXexcBad7 9 3 2 2" xfId="25903" xr:uid="{00000000-0005-0000-0000-0000721A0000}"/>
    <cellStyle name="SAPBEXexcBad7 9 3 3" xfId="12730" xr:uid="{00000000-0005-0000-0000-0000731A0000}"/>
    <cellStyle name="SAPBEXexcBad7 9 3 3 2" xfId="28574" xr:uid="{00000000-0005-0000-0000-0000741A0000}"/>
    <cellStyle name="SAPBEXexcBad7 9 3 4" xfId="10478" xr:uid="{00000000-0005-0000-0000-0000751A0000}"/>
    <cellStyle name="SAPBEXexcBad7 9 3 4 2" xfId="26400" xr:uid="{00000000-0005-0000-0000-0000761A0000}"/>
    <cellStyle name="SAPBEXexcBad7 9 3 5" xfId="18053" xr:uid="{00000000-0005-0000-0000-0000771A0000}"/>
    <cellStyle name="SAPBEXexcBad7 9 3 5 2" xfId="33169" xr:uid="{00000000-0005-0000-0000-0000781A0000}"/>
    <cellStyle name="SAPBEXexcBad7 9 3 6" xfId="20661" xr:uid="{00000000-0005-0000-0000-0000791A0000}"/>
    <cellStyle name="SAPBEXexcBad7 9 3 6 2" xfId="35598" xr:uid="{00000000-0005-0000-0000-00007A1A0000}"/>
    <cellStyle name="SAPBEXexcBad7 9 3 7" xfId="21810" xr:uid="{00000000-0005-0000-0000-00007B1A0000}"/>
    <cellStyle name="SAPBEXexcBad7 9 3 7 2" xfId="36729" xr:uid="{00000000-0005-0000-0000-00007C1A0000}"/>
    <cellStyle name="SAPBEXexcBad7 9 4" xfId="5624" xr:uid="{00000000-0005-0000-0000-00007D1A0000}"/>
    <cellStyle name="SAPBEXexcBad7 9 4 2" xfId="22749" xr:uid="{00000000-0005-0000-0000-00007E1A0000}"/>
    <cellStyle name="SAPBEXexcBad7 9 5" xfId="5736" xr:uid="{00000000-0005-0000-0000-00007F1A0000}"/>
    <cellStyle name="SAPBEXexcBad7 9 5 2" xfId="22787" xr:uid="{00000000-0005-0000-0000-0000801A0000}"/>
    <cellStyle name="SAPBEXexcBad7 9 6" xfId="13314" xr:uid="{00000000-0005-0000-0000-0000811A0000}"/>
    <cellStyle name="SAPBEXexcBad7 9 6 2" xfId="29040" xr:uid="{00000000-0005-0000-0000-0000821A0000}"/>
    <cellStyle name="SAPBEXexcBad7 9 7" xfId="14368" xr:uid="{00000000-0005-0000-0000-0000831A0000}"/>
    <cellStyle name="SAPBEXexcBad7 9 7 2" xfId="29889" xr:uid="{00000000-0005-0000-0000-0000841A0000}"/>
    <cellStyle name="SAPBEXexcBad7 9 8" xfId="10650" xr:uid="{00000000-0005-0000-0000-0000851A0000}"/>
    <cellStyle name="SAPBEXexcBad7 9 8 2" xfId="26523" xr:uid="{00000000-0005-0000-0000-0000861A0000}"/>
    <cellStyle name="SAPBEXexcBad7 9 9" xfId="10624" xr:uid="{00000000-0005-0000-0000-0000871A0000}"/>
    <cellStyle name="SAPBEXexcBad7 9 9 2" xfId="26510" xr:uid="{00000000-0005-0000-0000-0000881A0000}"/>
    <cellStyle name="SAPBEXexcBad7_CC - Div XRef" xfId="1787" xr:uid="{00000000-0005-0000-0000-0000891A0000}"/>
    <cellStyle name="SAPBEXexcBad8" xfId="73" xr:uid="{00000000-0005-0000-0000-00008A1A0000}"/>
    <cellStyle name="SAPBEXexcBad8 10" xfId="621" xr:uid="{00000000-0005-0000-0000-00008B1A0000}"/>
    <cellStyle name="SAPBEXexcBad8 10 10" xfId="22325" xr:uid="{00000000-0005-0000-0000-00008C1A0000}"/>
    <cellStyle name="SAPBEXexcBad8 10 2" xfId="2760" xr:uid="{00000000-0005-0000-0000-00008D1A0000}"/>
    <cellStyle name="SAPBEXexcBad8 10 2 2" xfId="7932" xr:uid="{00000000-0005-0000-0000-00008E1A0000}"/>
    <cellStyle name="SAPBEXexcBad8 10 2 2 2" xfId="23962" xr:uid="{00000000-0005-0000-0000-00008F1A0000}"/>
    <cellStyle name="SAPBEXexcBad8 10 2 3" xfId="10759" xr:uid="{00000000-0005-0000-0000-0000901A0000}"/>
    <cellStyle name="SAPBEXexcBad8 10 2 3 2" xfId="26627" xr:uid="{00000000-0005-0000-0000-0000911A0000}"/>
    <cellStyle name="SAPBEXexcBad8 10 2 4" xfId="14268" xr:uid="{00000000-0005-0000-0000-0000921A0000}"/>
    <cellStyle name="SAPBEXexcBad8 10 2 4 2" xfId="29791" xr:uid="{00000000-0005-0000-0000-0000931A0000}"/>
    <cellStyle name="SAPBEXexcBad8 10 2 5" xfId="16111" xr:uid="{00000000-0005-0000-0000-0000941A0000}"/>
    <cellStyle name="SAPBEXexcBad8 10 2 5 2" xfId="31250" xr:uid="{00000000-0005-0000-0000-0000951A0000}"/>
    <cellStyle name="SAPBEXexcBad8 10 2 6" xfId="18723" xr:uid="{00000000-0005-0000-0000-0000961A0000}"/>
    <cellStyle name="SAPBEXexcBad8 10 2 6 2" xfId="33671" xr:uid="{00000000-0005-0000-0000-0000971A0000}"/>
    <cellStyle name="SAPBEXexcBad8 10 2 7" xfId="21026" xr:uid="{00000000-0005-0000-0000-0000981A0000}"/>
    <cellStyle name="SAPBEXexcBad8 10 2 7 2" xfId="35952" xr:uid="{00000000-0005-0000-0000-0000991A0000}"/>
    <cellStyle name="SAPBEXexcBad8 10 2 8" xfId="6183" xr:uid="{00000000-0005-0000-0000-00009A1A0000}"/>
    <cellStyle name="SAPBEXexcBad8 10 3" xfId="4756" xr:uid="{00000000-0005-0000-0000-00009B1A0000}"/>
    <cellStyle name="SAPBEXexcBad8 10 3 2" xfId="9911" xr:uid="{00000000-0005-0000-0000-00009C1A0000}"/>
    <cellStyle name="SAPBEXexcBad8 10 3 2 2" xfId="25902" xr:uid="{00000000-0005-0000-0000-00009D1A0000}"/>
    <cellStyle name="SAPBEXexcBad8 10 3 3" xfId="12729" xr:uid="{00000000-0005-0000-0000-00009E1A0000}"/>
    <cellStyle name="SAPBEXexcBad8 10 3 3 2" xfId="28573" xr:uid="{00000000-0005-0000-0000-00009F1A0000}"/>
    <cellStyle name="SAPBEXexcBad8 10 3 4" xfId="12838" xr:uid="{00000000-0005-0000-0000-0000A01A0000}"/>
    <cellStyle name="SAPBEXexcBad8 10 3 4 2" xfId="28682" xr:uid="{00000000-0005-0000-0000-0000A11A0000}"/>
    <cellStyle name="SAPBEXexcBad8 10 3 5" xfId="18052" xr:uid="{00000000-0005-0000-0000-0000A21A0000}"/>
    <cellStyle name="SAPBEXexcBad8 10 3 5 2" xfId="33168" xr:uid="{00000000-0005-0000-0000-0000A31A0000}"/>
    <cellStyle name="SAPBEXexcBad8 10 3 6" xfId="20660" xr:uid="{00000000-0005-0000-0000-0000A41A0000}"/>
    <cellStyle name="SAPBEXexcBad8 10 3 6 2" xfId="35597" xr:uid="{00000000-0005-0000-0000-0000A51A0000}"/>
    <cellStyle name="SAPBEXexcBad8 10 3 7" xfId="21812" xr:uid="{00000000-0005-0000-0000-0000A61A0000}"/>
    <cellStyle name="SAPBEXexcBad8 10 3 7 2" xfId="36731" xr:uid="{00000000-0005-0000-0000-0000A71A0000}"/>
    <cellStyle name="SAPBEXexcBad8 10 4" xfId="5623" xr:uid="{00000000-0005-0000-0000-0000A81A0000}"/>
    <cellStyle name="SAPBEXexcBad8 10 4 2" xfId="37195" xr:uid="{00000000-0005-0000-0000-0000A91A0000}"/>
    <cellStyle name="SAPBEXexcBad8 10 5" xfId="7706" xr:uid="{00000000-0005-0000-0000-0000AA1A0000}"/>
    <cellStyle name="SAPBEXexcBad8 10 6" xfId="13049" xr:uid="{00000000-0005-0000-0000-0000AB1A0000}"/>
    <cellStyle name="SAPBEXexcBad8 10 7" xfId="13505" xr:uid="{00000000-0005-0000-0000-0000AC1A0000}"/>
    <cellStyle name="SAPBEXexcBad8 10 8" xfId="10580" xr:uid="{00000000-0005-0000-0000-0000AD1A0000}"/>
    <cellStyle name="SAPBEXexcBad8 10 9" xfId="19996" xr:uid="{00000000-0005-0000-0000-0000AE1A0000}"/>
    <cellStyle name="SAPBEXexcBad8 11" xfId="1788" xr:uid="{00000000-0005-0000-0000-0000AF1A0000}"/>
    <cellStyle name="SAPBEXexcBad8 11 10" xfId="23016" xr:uid="{00000000-0005-0000-0000-0000B01A0000}"/>
    <cellStyle name="SAPBEXexcBad8 11 2" xfId="2761" xr:uid="{00000000-0005-0000-0000-0000B11A0000}"/>
    <cellStyle name="SAPBEXexcBad8 11 2 2" xfId="7933" xr:uid="{00000000-0005-0000-0000-0000B21A0000}"/>
    <cellStyle name="SAPBEXexcBad8 11 2 2 2" xfId="23963" xr:uid="{00000000-0005-0000-0000-0000B31A0000}"/>
    <cellStyle name="SAPBEXexcBad8 11 2 3" xfId="10760" xr:uid="{00000000-0005-0000-0000-0000B41A0000}"/>
    <cellStyle name="SAPBEXexcBad8 11 2 3 2" xfId="26628" xr:uid="{00000000-0005-0000-0000-0000B51A0000}"/>
    <cellStyle name="SAPBEXexcBad8 11 2 4" xfId="14652" xr:uid="{00000000-0005-0000-0000-0000B61A0000}"/>
    <cellStyle name="SAPBEXexcBad8 11 2 4 2" xfId="30152" xr:uid="{00000000-0005-0000-0000-0000B71A0000}"/>
    <cellStyle name="SAPBEXexcBad8 11 2 5" xfId="16112" xr:uid="{00000000-0005-0000-0000-0000B81A0000}"/>
    <cellStyle name="SAPBEXexcBad8 11 2 5 2" xfId="31251" xr:uid="{00000000-0005-0000-0000-0000B91A0000}"/>
    <cellStyle name="SAPBEXexcBad8 11 2 6" xfId="18724" xr:uid="{00000000-0005-0000-0000-0000BA1A0000}"/>
    <cellStyle name="SAPBEXexcBad8 11 2 6 2" xfId="33672" xr:uid="{00000000-0005-0000-0000-0000BB1A0000}"/>
    <cellStyle name="SAPBEXexcBad8 11 2 7" xfId="21027" xr:uid="{00000000-0005-0000-0000-0000BC1A0000}"/>
    <cellStyle name="SAPBEXexcBad8 11 2 7 2" xfId="35953" xr:uid="{00000000-0005-0000-0000-0000BD1A0000}"/>
    <cellStyle name="SAPBEXexcBad8 11 2 8" xfId="6184" xr:uid="{00000000-0005-0000-0000-0000BE1A0000}"/>
    <cellStyle name="SAPBEXexcBad8 11 3" xfId="4755" xr:uid="{00000000-0005-0000-0000-0000BF1A0000}"/>
    <cellStyle name="SAPBEXexcBad8 11 3 2" xfId="9910" xr:uid="{00000000-0005-0000-0000-0000C01A0000}"/>
    <cellStyle name="SAPBEXexcBad8 11 3 2 2" xfId="25901" xr:uid="{00000000-0005-0000-0000-0000C11A0000}"/>
    <cellStyle name="SAPBEXexcBad8 11 3 3" xfId="12728" xr:uid="{00000000-0005-0000-0000-0000C21A0000}"/>
    <cellStyle name="SAPBEXexcBad8 11 3 3 2" xfId="28572" xr:uid="{00000000-0005-0000-0000-0000C31A0000}"/>
    <cellStyle name="SAPBEXexcBad8 11 3 4" xfId="12935" xr:uid="{00000000-0005-0000-0000-0000C41A0000}"/>
    <cellStyle name="SAPBEXexcBad8 11 3 4 2" xfId="28774" xr:uid="{00000000-0005-0000-0000-0000C51A0000}"/>
    <cellStyle name="SAPBEXexcBad8 11 3 5" xfId="18051" xr:uid="{00000000-0005-0000-0000-0000C61A0000}"/>
    <cellStyle name="SAPBEXexcBad8 11 3 5 2" xfId="33167" xr:uid="{00000000-0005-0000-0000-0000C71A0000}"/>
    <cellStyle name="SAPBEXexcBad8 11 3 6" xfId="20659" xr:uid="{00000000-0005-0000-0000-0000C81A0000}"/>
    <cellStyle name="SAPBEXexcBad8 11 3 6 2" xfId="35596" xr:uid="{00000000-0005-0000-0000-0000C91A0000}"/>
    <cellStyle name="SAPBEXexcBad8 11 3 7" xfId="21380" xr:uid="{00000000-0005-0000-0000-0000CA1A0000}"/>
    <cellStyle name="SAPBEXexcBad8 11 3 7 2" xfId="36306" xr:uid="{00000000-0005-0000-0000-0000CB1A0000}"/>
    <cellStyle name="SAPBEXexcBad8 11 4" xfId="7074" xr:uid="{00000000-0005-0000-0000-0000CC1A0000}"/>
    <cellStyle name="SAPBEXexcBad8 11 4 2" xfId="37835" xr:uid="{00000000-0005-0000-0000-0000CD1A0000}"/>
    <cellStyle name="SAPBEXexcBad8 11 5" xfId="6533" xr:uid="{00000000-0005-0000-0000-0000CE1A0000}"/>
    <cellStyle name="SAPBEXexcBad8 11 6" xfId="7030" xr:uid="{00000000-0005-0000-0000-0000CF1A0000}"/>
    <cellStyle name="SAPBEXexcBad8 11 7" xfId="14389" xr:uid="{00000000-0005-0000-0000-0000D01A0000}"/>
    <cellStyle name="SAPBEXexcBad8 11 8" xfId="12954" xr:uid="{00000000-0005-0000-0000-0000D11A0000}"/>
    <cellStyle name="SAPBEXexcBad8 11 9" xfId="18450" xr:uid="{00000000-0005-0000-0000-0000D21A0000}"/>
    <cellStyle name="SAPBEXexcBad8 12" xfId="2762" xr:uid="{00000000-0005-0000-0000-0000D31A0000}"/>
    <cellStyle name="SAPBEXexcBad8 12 2" xfId="4754" xr:uid="{00000000-0005-0000-0000-0000D41A0000}"/>
    <cellStyle name="SAPBEXexcBad8 12 2 2" xfId="9909" xr:uid="{00000000-0005-0000-0000-0000D51A0000}"/>
    <cellStyle name="SAPBEXexcBad8 12 2 2 2" xfId="25900" xr:uid="{00000000-0005-0000-0000-0000D61A0000}"/>
    <cellStyle name="SAPBEXexcBad8 12 2 3" xfId="12727" xr:uid="{00000000-0005-0000-0000-0000D71A0000}"/>
    <cellStyle name="SAPBEXexcBad8 12 2 3 2" xfId="28571" xr:uid="{00000000-0005-0000-0000-0000D81A0000}"/>
    <cellStyle name="SAPBEXexcBad8 12 2 4" xfId="14781" xr:uid="{00000000-0005-0000-0000-0000D91A0000}"/>
    <cellStyle name="SAPBEXexcBad8 12 2 4 2" xfId="30234" xr:uid="{00000000-0005-0000-0000-0000DA1A0000}"/>
    <cellStyle name="SAPBEXexcBad8 12 2 5" xfId="18050" xr:uid="{00000000-0005-0000-0000-0000DB1A0000}"/>
    <cellStyle name="SAPBEXexcBad8 12 2 5 2" xfId="33166" xr:uid="{00000000-0005-0000-0000-0000DC1A0000}"/>
    <cellStyle name="SAPBEXexcBad8 12 2 6" xfId="20658" xr:uid="{00000000-0005-0000-0000-0000DD1A0000}"/>
    <cellStyle name="SAPBEXexcBad8 12 2 6 2" xfId="35595" xr:uid="{00000000-0005-0000-0000-0000DE1A0000}"/>
    <cellStyle name="SAPBEXexcBad8 12 2 7" xfId="19744" xr:uid="{00000000-0005-0000-0000-0000DF1A0000}"/>
    <cellStyle name="SAPBEXexcBad8 12 2 7 2" xfId="34690" xr:uid="{00000000-0005-0000-0000-0000E01A0000}"/>
    <cellStyle name="SAPBEXexcBad8 12 3" xfId="7934" xr:uid="{00000000-0005-0000-0000-0000E11A0000}"/>
    <cellStyle name="SAPBEXexcBad8 12 3 2" xfId="23964" xr:uid="{00000000-0005-0000-0000-0000E21A0000}"/>
    <cellStyle name="SAPBEXexcBad8 12 4" xfId="10761" xr:uid="{00000000-0005-0000-0000-0000E31A0000}"/>
    <cellStyle name="SAPBEXexcBad8 12 4 2" xfId="26629" xr:uid="{00000000-0005-0000-0000-0000E41A0000}"/>
    <cellStyle name="SAPBEXexcBad8 12 5" xfId="14269" xr:uid="{00000000-0005-0000-0000-0000E51A0000}"/>
    <cellStyle name="SAPBEXexcBad8 12 5 2" xfId="29792" xr:uid="{00000000-0005-0000-0000-0000E61A0000}"/>
    <cellStyle name="SAPBEXexcBad8 12 6" xfId="16113" xr:uid="{00000000-0005-0000-0000-0000E71A0000}"/>
    <cellStyle name="SAPBEXexcBad8 12 6 2" xfId="31252" xr:uid="{00000000-0005-0000-0000-0000E81A0000}"/>
    <cellStyle name="SAPBEXexcBad8 12 7" xfId="18725" xr:uid="{00000000-0005-0000-0000-0000E91A0000}"/>
    <cellStyle name="SAPBEXexcBad8 12 7 2" xfId="33673" xr:uid="{00000000-0005-0000-0000-0000EA1A0000}"/>
    <cellStyle name="SAPBEXexcBad8 13" xfId="2763" xr:uid="{00000000-0005-0000-0000-0000EB1A0000}"/>
    <cellStyle name="SAPBEXexcBad8 13 2" xfId="4753" xr:uid="{00000000-0005-0000-0000-0000EC1A0000}"/>
    <cellStyle name="SAPBEXexcBad8 13 2 2" xfId="9908" xr:uid="{00000000-0005-0000-0000-0000ED1A0000}"/>
    <cellStyle name="SAPBEXexcBad8 13 2 2 2" xfId="25899" xr:uid="{00000000-0005-0000-0000-0000EE1A0000}"/>
    <cellStyle name="SAPBEXexcBad8 13 2 3" xfId="12726" xr:uid="{00000000-0005-0000-0000-0000EF1A0000}"/>
    <cellStyle name="SAPBEXexcBad8 13 2 3 2" xfId="28570" xr:uid="{00000000-0005-0000-0000-0000F01A0000}"/>
    <cellStyle name="SAPBEXexcBad8 13 2 4" xfId="6506" xr:uid="{00000000-0005-0000-0000-0000F11A0000}"/>
    <cellStyle name="SAPBEXexcBad8 13 2 4 2" xfId="23108" xr:uid="{00000000-0005-0000-0000-0000F21A0000}"/>
    <cellStyle name="SAPBEXexcBad8 13 2 5" xfId="18049" xr:uid="{00000000-0005-0000-0000-0000F31A0000}"/>
    <cellStyle name="SAPBEXexcBad8 13 2 5 2" xfId="33165" xr:uid="{00000000-0005-0000-0000-0000F41A0000}"/>
    <cellStyle name="SAPBEXexcBad8 13 2 6" xfId="20657" xr:uid="{00000000-0005-0000-0000-0000F51A0000}"/>
    <cellStyle name="SAPBEXexcBad8 13 2 6 2" xfId="35594" xr:uid="{00000000-0005-0000-0000-0000F61A0000}"/>
    <cellStyle name="SAPBEXexcBad8 13 2 7" xfId="21813" xr:uid="{00000000-0005-0000-0000-0000F71A0000}"/>
    <cellStyle name="SAPBEXexcBad8 13 2 7 2" xfId="36732" xr:uid="{00000000-0005-0000-0000-0000F81A0000}"/>
    <cellStyle name="SAPBEXexcBad8 13 3" xfId="7935" xr:uid="{00000000-0005-0000-0000-0000F91A0000}"/>
    <cellStyle name="SAPBEXexcBad8 13 3 2" xfId="23965" xr:uid="{00000000-0005-0000-0000-0000FA1A0000}"/>
    <cellStyle name="SAPBEXexcBad8 13 4" xfId="10762" xr:uid="{00000000-0005-0000-0000-0000FB1A0000}"/>
    <cellStyle name="SAPBEXexcBad8 13 4 2" xfId="26630" xr:uid="{00000000-0005-0000-0000-0000FC1A0000}"/>
    <cellStyle name="SAPBEXexcBad8 13 5" xfId="14650" xr:uid="{00000000-0005-0000-0000-0000FD1A0000}"/>
    <cellStyle name="SAPBEXexcBad8 13 5 2" xfId="30151" xr:uid="{00000000-0005-0000-0000-0000FE1A0000}"/>
    <cellStyle name="SAPBEXexcBad8 13 6" xfId="16114" xr:uid="{00000000-0005-0000-0000-0000FF1A0000}"/>
    <cellStyle name="SAPBEXexcBad8 13 6 2" xfId="31253" xr:uid="{00000000-0005-0000-0000-0000001B0000}"/>
    <cellStyle name="SAPBEXexcBad8 13 7" xfId="18726" xr:uid="{00000000-0005-0000-0000-0000011B0000}"/>
    <cellStyle name="SAPBEXexcBad8 13 7 2" xfId="33674" xr:uid="{00000000-0005-0000-0000-0000021B0000}"/>
    <cellStyle name="SAPBEXexcBad8 14" xfId="2764" xr:uid="{00000000-0005-0000-0000-0000031B0000}"/>
    <cellStyle name="SAPBEXexcBad8 14 2" xfId="4752" xr:uid="{00000000-0005-0000-0000-0000041B0000}"/>
    <cellStyle name="SAPBEXexcBad8 14 2 2" xfId="9907" xr:uid="{00000000-0005-0000-0000-0000051B0000}"/>
    <cellStyle name="SAPBEXexcBad8 14 2 2 2" xfId="25898" xr:uid="{00000000-0005-0000-0000-0000061B0000}"/>
    <cellStyle name="SAPBEXexcBad8 14 2 3" xfId="12725" xr:uid="{00000000-0005-0000-0000-0000071B0000}"/>
    <cellStyle name="SAPBEXexcBad8 14 2 3 2" xfId="28569" xr:uid="{00000000-0005-0000-0000-0000081B0000}"/>
    <cellStyle name="SAPBEXexcBad8 14 2 4" xfId="14124" xr:uid="{00000000-0005-0000-0000-0000091B0000}"/>
    <cellStyle name="SAPBEXexcBad8 14 2 4 2" xfId="29705" xr:uid="{00000000-0005-0000-0000-00000A1B0000}"/>
    <cellStyle name="SAPBEXexcBad8 14 2 5" xfId="18048" xr:uid="{00000000-0005-0000-0000-00000B1B0000}"/>
    <cellStyle name="SAPBEXexcBad8 14 2 5 2" xfId="33164" xr:uid="{00000000-0005-0000-0000-00000C1B0000}"/>
    <cellStyle name="SAPBEXexcBad8 14 2 6" xfId="20656" xr:uid="{00000000-0005-0000-0000-00000D1B0000}"/>
    <cellStyle name="SAPBEXexcBad8 14 2 6 2" xfId="35593" xr:uid="{00000000-0005-0000-0000-00000E1B0000}"/>
    <cellStyle name="SAPBEXexcBad8 14 2 7" xfId="21379" xr:uid="{00000000-0005-0000-0000-00000F1B0000}"/>
    <cellStyle name="SAPBEXexcBad8 14 2 7 2" xfId="36305" xr:uid="{00000000-0005-0000-0000-0000101B0000}"/>
    <cellStyle name="SAPBEXexcBad8 14 3" xfId="7936" xr:uid="{00000000-0005-0000-0000-0000111B0000}"/>
    <cellStyle name="SAPBEXexcBad8 14 3 2" xfId="23966" xr:uid="{00000000-0005-0000-0000-0000121B0000}"/>
    <cellStyle name="SAPBEXexcBad8 14 4" xfId="10763" xr:uid="{00000000-0005-0000-0000-0000131B0000}"/>
    <cellStyle name="SAPBEXexcBad8 14 4 2" xfId="26631" xr:uid="{00000000-0005-0000-0000-0000141B0000}"/>
    <cellStyle name="SAPBEXexcBad8 14 5" xfId="14270" xr:uid="{00000000-0005-0000-0000-0000151B0000}"/>
    <cellStyle name="SAPBEXexcBad8 14 5 2" xfId="29793" xr:uid="{00000000-0005-0000-0000-0000161B0000}"/>
    <cellStyle name="SAPBEXexcBad8 14 6" xfId="16115" xr:uid="{00000000-0005-0000-0000-0000171B0000}"/>
    <cellStyle name="SAPBEXexcBad8 14 6 2" xfId="31254" xr:uid="{00000000-0005-0000-0000-0000181B0000}"/>
    <cellStyle name="SAPBEXexcBad8 14 7" xfId="18727" xr:uid="{00000000-0005-0000-0000-0000191B0000}"/>
    <cellStyle name="SAPBEXexcBad8 14 7 2" xfId="33675" xr:uid="{00000000-0005-0000-0000-00001A1B0000}"/>
    <cellStyle name="SAPBEXexcBad8 15" xfId="2765" xr:uid="{00000000-0005-0000-0000-00001B1B0000}"/>
    <cellStyle name="SAPBEXexcBad8 15 2" xfId="4751" xr:uid="{00000000-0005-0000-0000-00001C1B0000}"/>
    <cellStyle name="SAPBEXexcBad8 15 2 2" xfId="9906" xr:uid="{00000000-0005-0000-0000-00001D1B0000}"/>
    <cellStyle name="SAPBEXexcBad8 15 2 2 2" xfId="25897" xr:uid="{00000000-0005-0000-0000-00001E1B0000}"/>
    <cellStyle name="SAPBEXexcBad8 15 2 3" xfId="12724" xr:uid="{00000000-0005-0000-0000-00001F1B0000}"/>
    <cellStyle name="SAPBEXexcBad8 15 2 3 2" xfId="28568" xr:uid="{00000000-0005-0000-0000-0000201B0000}"/>
    <cellStyle name="SAPBEXexcBad8 15 2 4" xfId="14782" xr:uid="{00000000-0005-0000-0000-0000211B0000}"/>
    <cellStyle name="SAPBEXexcBad8 15 2 4 2" xfId="30235" xr:uid="{00000000-0005-0000-0000-0000221B0000}"/>
    <cellStyle name="SAPBEXexcBad8 15 2 5" xfId="18047" xr:uid="{00000000-0005-0000-0000-0000231B0000}"/>
    <cellStyle name="SAPBEXexcBad8 15 2 5 2" xfId="33163" xr:uid="{00000000-0005-0000-0000-0000241B0000}"/>
    <cellStyle name="SAPBEXexcBad8 15 2 6" xfId="20655" xr:uid="{00000000-0005-0000-0000-0000251B0000}"/>
    <cellStyle name="SAPBEXexcBad8 15 2 6 2" xfId="35592" xr:uid="{00000000-0005-0000-0000-0000261B0000}"/>
    <cellStyle name="SAPBEXexcBad8 15 2 7" xfId="21815" xr:uid="{00000000-0005-0000-0000-0000271B0000}"/>
    <cellStyle name="SAPBEXexcBad8 15 2 7 2" xfId="36734" xr:uid="{00000000-0005-0000-0000-0000281B0000}"/>
    <cellStyle name="SAPBEXexcBad8 15 3" xfId="7937" xr:uid="{00000000-0005-0000-0000-0000291B0000}"/>
    <cellStyle name="SAPBEXexcBad8 15 3 2" xfId="23967" xr:uid="{00000000-0005-0000-0000-00002A1B0000}"/>
    <cellStyle name="SAPBEXexcBad8 15 4" xfId="10764" xr:uid="{00000000-0005-0000-0000-00002B1B0000}"/>
    <cellStyle name="SAPBEXexcBad8 15 4 2" xfId="26632" xr:uid="{00000000-0005-0000-0000-00002C1B0000}"/>
    <cellStyle name="SAPBEXexcBad8 15 5" xfId="14649" xr:uid="{00000000-0005-0000-0000-00002D1B0000}"/>
    <cellStyle name="SAPBEXexcBad8 15 5 2" xfId="30150" xr:uid="{00000000-0005-0000-0000-00002E1B0000}"/>
    <cellStyle name="SAPBEXexcBad8 15 6" xfId="16116" xr:uid="{00000000-0005-0000-0000-00002F1B0000}"/>
    <cellStyle name="SAPBEXexcBad8 15 6 2" xfId="31255" xr:uid="{00000000-0005-0000-0000-0000301B0000}"/>
    <cellStyle name="SAPBEXexcBad8 15 7" xfId="18728" xr:uid="{00000000-0005-0000-0000-0000311B0000}"/>
    <cellStyle name="SAPBEXexcBad8 15 7 2" xfId="33676" xr:uid="{00000000-0005-0000-0000-0000321B0000}"/>
    <cellStyle name="SAPBEXexcBad8 16" xfId="2766" xr:uid="{00000000-0005-0000-0000-0000331B0000}"/>
    <cellStyle name="SAPBEXexcBad8 16 2" xfId="4750" xr:uid="{00000000-0005-0000-0000-0000341B0000}"/>
    <cellStyle name="SAPBEXexcBad8 16 2 2" xfId="9905" xr:uid="{00000000-0005-0000-0000-0000351B0000}"/>
    <cellStyle name="SAPBEXexcBad8 16 2 2 2" xfId="25896" xr:uid="{00000000-0005-0000-0000-0000361B0000}"/>
    <cellStyle name="SAPBEXexcBad8 16 2 3" xfId="12723" xr:uid="{00000000-0005-0000-0000-0000371B0000}"/>
    <cellStyle name="SAPBEXexcBad8 16 2 3 2" xfId="28567" xr:uid="{00000000-0005-0000-0000-0000381B0000}"/>
    <cellStyle name="SAPBEXexcBad8 16 2 4" xfId="14123" xr:uid="{00000000-0005-0000-0000-0000391B0000}"/>
    <cellStyle name="SAPBEXexcBad8 16 2 4 2" xfId="29704" xr:uid="{00000000-0005-0000-0000-00003A1B0000}"/>
    <cellStyle name="SAPBEXexcBad8 16 2 5" xfId="18046" xr:uid="{00000000-0005-0000-0000-00003B1B0000}"/>
    <cellStyle name="SAPBEXexcBad8 16 2 5 2" xfId="33162" xr:uid="{00000000-0005-0000-0000-00003C1B0000}"/>
    <cellStyle name="SAPBEXexcBad8 16 2 6" xfId="20654" xr:uid="{00000000-0005-0000-0000-00003D1B0000}"/>
    <cellStyle name="SAPBEXexcBad8 16 2 6 2" xfId="35591" xr:uid="{00000000-0005-0000-0000-00003E1B0000}"/>
    <cellStyle name="SAPBEXexcBad8 16 2 7" xfId="21814" xr:uid="{00000000-0005-0000-0000-00003F1B0000}"/>
    <cellStyle name="SAPBEXexcBad8 16 2 7 2" xfId="36733" xr:uid="{00000000-0005-0000-0000-0000401B0000}"/>
    <cellStyle name="SAPBEXexcBad8 16 3" xfId="7938" xr:uid="{00000000-0005-0000-0000-0000411B0000}"/>
    <cellStyle name="SAPBEXexcBad8 16 3 2" xfId="23968" xr:uid="{00000000-0005-0000-0000-0000421B0000}"/>
    <cellStyle name="SAPBEXexcBad8 16 4" xfId="10765" xr:uid="{00000000-0005-0000-0000-0000431B0000}"/>
    <cellStyle name="SAPBEXexcBad8 16 4 2" xfId="26633" xr:uid="{00000000-0005-0000-0000-0000441B0000}"/>
    <cellStyle name="SAPBEXexcBad8 16 5" xfId="14271" xr:uid="{00000000-0005-0000-0000-0000451B0000}"/>
    <cellStyle name="SAPBEXexcBad8 16 5 2" xfId="29794" xr:uid="{00000000-0005-0000-0000-0000461B0000}"/>
    <cellStyle name="SAPBEXexcBad8 16 6" xfId="16117" xr:uid="{00000000-0005-0000-0000-0000471B0000}"/>
    <cellStyle name="SAPBEXexcBad8 16 6 2" xfId="31256" xr:uid="{00000000-0005-0000-0000-0000481B0000}"/>
    <cellStyle name="SAPBEXexcBad8 16 7" xfId="18729" xr:uid="{00000000-0005-0000-0000-0000491B0000}"/>
    <cellStyle name="SAPBEXexcBad8 16 7 2" xfId="33677" xr:uid="{00000000-0005-0000-0000-00004A1B0000}"/>
    <cellStyle name="SAPBEXexcBad8 17" xfId="2767" xr:uid="{00000000-0005-0000-0000-00004B1B0000}"/>
    <cellStyle name="SAPBEXexcBad8 17 2" xfId="4749" xr:uid="{00000000-0005-0000-0000-00004C1B0000}"/>
    <cellStyle name="SAPBEXexcBad8 17 2 2" xfId="9904" xr:uid="{00000000-0005-0000-0000-00004D1B0000}"/>
    <cellStyle name="SAPBEXexcBad8 17 2 2 2" xfId="25895" xr:uid="{00000000-0005-0000-0000-00004E1B0000}"/>
    <cellStyle name="SAPBEXexcBad8 17 2 3" xfId="12722" xr:uid="{00000000-0005-0000-0000-00004F1B0000}"/>
    <cellStyle name="SAPBEXexcBad8 17 2 3 2" xfId="28566" xr:uid="{00000000-0005-0000-0000-0000501B0000}"/>
    <cellStyle name="SAPBEXexcBad8 17 2 4" xfId="14783" xr:uid="{00000000-0005-0000-0000-0000511B0000}"/>
    <cellStyle name="SAPBEXexcBad8 17 2 4 2" xfId="30236" xr:uid="{00000000-0005-0000-0000-0000521B0000}"/>
    <cellStyle name="SAPBEXexcBad8 17 2 5" xfId="18045" xr:uid="{00000000-0005-0000-0000-0000531B0000}"/>
    <cellStyle name="SAPBEXexcBad8 17 2 5 2" xfId="33161" xr:uid="{00000000-0005-0000-0000-0000541B0000}"/>
    <cellStyle name="SAPBEXexcBad8 17 2 6" xfId="20653" xr:uid="{00000000-0005-0000-0000-0000551B0000}"/>
    <cellStyle name="SAPBEXexcBad8 17 2 6 2" xfId="35590" xr:uid="{00000000-0005-0000-0000-0000561B0000}"/>
    <cellStyle name="SAPBEXexcBad8 17 2 7" xfId="19749" xr:uid="{00000000-0005-0000-0000-0000571B0000}"/>
    <cellStyle name="SAPBEXexcBad8 17 2 7 2" xfId="34695" xr:uid="{00000000-0005-0000-0000-0000581B0000}"/>
    <cellStyle name="SAPBEXexcBad8 17 3" xfId="7939" xr:uid="{00000000-0005-0000-0000-0000591B0000}"/>
    <cellStyle name="SAPBEXexcBad8 17 3 2" xfId="23969" xr:uid="{00000000-0005-0000-0000-00005A1B0000}"/>
    <cellStyle name="SAPBEXexcBad8 17 4" xfId="10766" xr:uid="{00000000-0005-0000-0000-00005B1B0000}"/>
    <cellStyle name="SAPBEXexcBad8 17 4 2" xfId="26634" xr:uid="{00000000-0005-0000-0000-00005C1B0000}"/>
    <cellStyle name="SAPBEXexcBad8 17 5" xfId="14648" xr:uid="{00000000-0005-0000-0000-00005D1B0000}"/>
    <cellStyle name="SAPBEXexcBad8 17 5 2" xfId="30149" xr:uid="{00000000-0005-0000-0000-00005E1B0000}"/>
    <cellStyle name="SAPBEXexcBad8 17 6" xfId="16118" xr:uid="{00000000-0005-0000-0000-00005F1B0000}"/>
    <cellStyle name="SAPBEXexcBad8 17 6 2" xfId="31257" xr:uid="{00000000-0005-0000-0000-0000601B0000}"/>
    <cellStyle name="SAPBEXexcBad8 17 7" xfId="18730" xr:uid="{00000000-0005-0000-0000-0000611B0000}"/>
    <cellStyle name="SAPBEXexcBad8 17 7 2" xfId="33678" xr:uid="{00000000-0005-0000-0000-0000621B0000}"/>
    <cellStyle name="SAPBEXexcBad8 18" xfId="4909" xr:uid="{00000000-0005-0000-0000-0000631B0000}"/>
    <cellStyle name="SAPBEXexcBad8 18 2" xfId="10064" xr:uid="{00000000-0005-0000-0000-0000641B0000}"/>
    <cellStyle name="SAPBEXexcBad8 18 2 2" xfId="26046" xr:uid="{00000000-0005-0000-0000-0000651B0000}"/>
    <cellStyle name="SAPBEXexcBad8 18 3" xfId="12882" xr:uid="{00000000-0005-0000-0000-0000661B0000}"/>
    <cellStyle name="SAPBEXexcBad8 18 3 2" xfId="28723" xr:uid="{00000000-0005-0000-0000-0000671B0000}"/>
    <cellStyle name="SAPBEXexcBad8 18 4" xfId="13696" xr:uid="{00000000-0005-0000-0000-0000681B0000}"/>
    <cellStyle name="SAPBEXexcBad8 18 4 2" xfId="29316" xr:uid="{00000000-0005-0000-0000-0000691B0000}"/>
    <cellStyle name="SAPBEXexcBad8 18 5" xfId="18203" xr:uid="{00000000-0005-0000-0000-00006A1B0000}"/>
    <cellStyle name="SAPBEXexcBad8 18 5 2" xfId="33309" xr:uid="{00000000-0005-0000-0000-00006B1B0000}"/>
    <cellStyle name="SAPBEXexcBad8 18 6" xfId="20810" xr:uid="{00000000-0005-0000-0000-00006C1B0000}"/>
    <cellStyle name="SAPBEXexcBad8 18 6 2" xfId="35743" xr:uid="{00000000-0005-0000-0000-00006D1B0000}"/>
    <cellStyle name="SAPBEXexcBad8 18 7" xfId="20956" xr:uid="{00000000-0005-0000-0000-00006E1B0000}"/>
    <cellStyle name="SAPBEXexcBad8 18 7 2" xfId="35882" xr:uid="{00000000-0005-0000-0000-00006F1B0000}"/>
    <cellStyle name="SAPBEXexcBad8 19" xfId="6013" xr:uid="{00000000-0005-0000-0000-0000701B0000}"/>
    <cellStyle name="SAPBEXexcBad8 19 2" xfId="22978" xr:uid="{00000000-0005-0000-0000-0000711B0000}"/>
    <cellStyle name="SAPBEXexcBad8 2" xfId="622" xr:uid="{00000000-0005-0000-0000-0000721B0000}"/>
    <cellStyle name="SAPBEXexcBad8 2 10" xfId="15095" xr:uid="{00000000-0005-0000-0000-0000731B0000}"/>
    <cellStyle name="SAPBEXexcBad8 2 11" xfId="15931" xr:uid="{00000000-0005-0000-0000-0000741B0000}"/>
    <cellStyle name="SAPBEXexcBad8 2 12" xfId="18556" xr:uid="{00000000-0005-0000-0000-0000751B0000}"/>
    <cellStyle name="SAPBEXexcBad8 2 13" xfId="22326" xr:uid="{00000000-0005-0000-0000-0000761B0000}"/>
    <cellStyle name="SAPBEXexcBad8 2 14" xfId="37948" xr:uid="{00000000-0005-0000-0000-0000771B0000}"/>
    <cellStyle name="SAPBEXexcBad8 2 2" xfId="623" xr:uid="{00000000-0005-0000-0000-0000781B0000}"/>
    <cellStyle name="SAPBEXexcBad8 2 2 10" xfId="4998" xr:uid="{00000000-0005-0000-0000-0000791B0000}"/>
    <cellStyle name="SAPBEXexcBad8 2 2 11" xfId="37949" xr:uid="{00000000-0005-0000-0000-00007A1B0000}"/>
    <cellStyle name="SAPBEXexcBad8 2 2 2" xfId="2769" xr:uid="{00000000-0005-0000-0000-00007B1B0000}"/>
    <cellStyle name="SAPBEXexcBad8 2 2 2 2" xfId="7941" xr:uid="{00000000-0005-0000-0000-00007C1B0000}"/>
    <cellStyle name="SAPBEXexcBad8 2 2 2 2 2" xfId="23971" xr:uid="{00000000-0005-0000-0000-00007D1B0000}"/>
    <cellStyle name="SAPBEXexcBad8 2 2 2 3" xfId="10768" xr:uid="{00000000-0005-0000-0000-00007E1B0000}"/>
    <cellStyle name="SAPBEXexcBad8 2 2 2 3 2" xfId="26636" xr:uid="{00000000-0005-0000-0000-00007F1B0000}"/>
    <cellStyle name="SAPBEXexcBad8 2 2 2 4" xfId="14647" xr:uid="{00000000-0005-0000-0000-0000801B0000}"/>
    <cellStyle name="SAPBEXexcBad8 2 2 2 4 2" xfId="30148" xr:uid="{00000000-0005-0000-0000-0000811B0000}"/>
    <cellStyle name="SAPBEXexcBad8 2 2 2 5" xfId="16120" xr:uid="{00000000-0005-0000-0000-0000821B0000}"/>
    <cellStyle name="SAPBEXexcBad8 2 2 2 5 2" xfId="31259" xr:uid="{00000000-0005-0000-0000-0000831B0000}"/>
    <cellStyle name="SAPBEXexcBad8 2 2 2 6" xfId="18732" xr:uid="{00000000-0005-0000-0000-0000841B0000}"/>
    <cellStyle name="SAPBEXexcBad8 2 2 2 6 2" xfId="33680" xr:uid="{00000000-0005-0000-0000-0000851B0000}"/>
    <cellStyle name="SAPBEXexcBad8 2 2 2 7" xfId="21031" xr:uid="{00000000-0005-0000-0000-0000861B0000}"/>
    <cellStyle name="SAPBEXexcBad8 2 2 2 7 2" xfId="35957" xr:uid="{00000000-0005-0000-0000-0000871B0000}"/>
    <cellStyle name="SAPBEXexcBad8 2 2 2 8" xfId="6187" xr:uid="{00000000-0005-0000-0000-0000881B0000}"/>
    <cellStyle name="SAPBEXexcBad8 2 2 3" xfId="4747" xr:uid="{00000000-0005-0000-0000-0000891B0000}"/>
    <cellStyle name="SAPBEXexcBad8 2 2 3 2" xfId="9902" xr:uid="{00000000-0005-0000-0000-00008A1B0000}"/>
    <cellStyle name="SAPBEXexcBad8 2 2 3 2 2" xfId="25893" xr:uid="{00000000-0005-0000-0000-00008B1B0000}"/>
    <cellStyle name="SAPBEXexcBad8 2 2 3 3" xfId="12720" xr:uid="{00000000-0005-0000-0000-00008C1B0000}"/>
    <cellStyle name="SAPBEXexcBad8 2 2 3 3 2" xfId="28564" xr:uid="{00000000-0005-0000-0000-00008D1B0000}"/>
    <cellStyle name="SAPBEXexcBad8 2 2 3 4" xfId="15480" xr:uid="{00000000-0005-0000-0000-00008E1B0000}"/>
    <cellStyle name="SAPBEXexcBad8 2 2 3 4 2" xfId="30845" xr:uid="{00000000-0005-0000-0000-00008F1B0000}"/>
    <cellStyle name="SAPBEXexcBad8 2 2 3 5" xfId="18043" xr:uid="{00000000-0005-0000-0000-0000901B0000}"/>
    <cellStyle name="SAPBEXexcBad8 2 2 3 5 2" xfId="33159" xr:uid="{00000000-0005-0000-0000-0000911B0000}"/>
    <cellStyle name="SAPBEXexcBad8 2 2 3 6" xfId="20651" xr:uid="{00000000-0005-0000-0000-0000921B0000}"/>
    <cellStyle name="SAPBEXexcBad8 2 2 3 6 2" xfId="35588" xr:uid="{00000000-0005-0000-0000-0000931B0000}"/>
    <cellStyle name="SAPBEXexcBad8 2 2 3 7" xfId="21377" xr:uid="{00000000-0005-0000-0000-0000941B0000}"/>
    <cellStyle name="SAPBEXexcBad8 2 2 3 7 2" xfId="36303" xr:uid="{00000000-0005-0000-0000-0000951B0000}"/>
    <cellStyle name="SAPBEXexcBad8 2 2 4" xfId="5621" xr:uid="{00000000-0005-0000-0000-0000961B0000}"/>
    <cellStyle name="SAPBEXexcBad8 2 2 4 2" xfId="22748" xr:uid="{00000000-0005-0000-0000-0000971B0000}"/>
    <cellStyle name="SAPBEXexcBad8 2 2 5" xfId="6901" xr:uid="{00000000-0005-0000-0000-0000981B0000}"/>
    <cellStyle name="SAPBEXexcBad8 2 2 5 2" xfId="23324" xr:uid="{00000000-0005-0000-0000-0000991B0000}"/>
    <cellStyle name="SAPBEXexcBad8 2 2 6" xfId="13047" xr:uid="{00000000-0005-0000-0000-00009A1B0000}"/>
    <cellStyle name="SAPBEXexcBad8 2 2 6 2" xfId="28837" xr:uid="{00000000-0005-0000-0000-00009B1B0000}"/>
    <cellStyle name="SAPBEXexcBad8 2 2 7" xfId="10385" xr:uid="{00000000-0005-0000-0000-00009C1B0000}"/>
    <cellStyle name="SAPBEXexcBad8 2 2 7 2" xfId="26320" xr:uid="{00000000-0005-0000-0000-00009D1B0000}"/>
    <cellStyle name="SAPBEXexcBad8 2 2 8" xfId="5811" xr:uid="{00000000-0005-0000-0000-00009E1B0000}"/>
    <cellStyle name="SAPBEXexcBad8 2 2 8 2" xfId="22839" xr:uid="{00000000-0005-0000-0000-00009F1B0000}"/>
    <cellStyle name="SAPBEXexcBad8 2 2 9" xfId="19995" xr:uid="{00000000-0005-0000-0000-0000A01B0000}"/>
    <cellStyle name="SAPBEXexcBad8 2 2 9 2" xfId="34935" xr:uid="{00000000-0005-0000-0000-0000A11B0000}"/>
    <cellStyle name="SAPBEXexcBad8 2 3" xfId="1789" xr:uid="{00000000-0005-0000-0000-0000A21B0000}"/>
    <cellStyle name="SAPBEXexcBad8 2 3 2" xfId="7075" xr:uid="{00000000-0005-0000-0000-0000A31B0000}"/>
    <cellStyle name="SAPBEXexcBad8 2 3 2 2" xfId="37836" xr:uid="{00000000-0005-0000-0000-0000A41B0000}"/>
    <cellStyle name="SAPBEXexcBad8 2 3 3" xfId="6532" xr:uid="{00000000-0005-0000-0000-0000A51B0000}"/>
    <cellStyle name="SAPBEXexcBad8 2 3 4" xfId="10382" xr:uid="{00000000-0005-0000-0000-0000A61B0000}"/>
    <cellStyle name="SAPBEXexcBad8 2 3 5" xfId="6020" xr:uid="{00000000-0005-0000-0000-0000A71B0000}"/>
    <cellStyle name="SAPBEXexcBad8 2 3 6" xfId="6644" xr:uid="{00000000-0005-0000-0000-0000A81B0000}"/>
    <cellStyle name="SAPBEXexcBad8 2 3 7" xfId="13228" xr:uid="{00000000-0005-0000-0000-0000A91B0000}"/>
    <cellStyle name="SAPBEXexcBad8 2 3 8" xfId="23017" xr:uid="{00000000-0005-0000-0000-0000AA1B0000}"/>
    <cellStyle name="SAPBEXexcBad8 2 4" xfId="1790" xr:uid="{00000000-0005-0000-0000-0000AB1B0000}"/>
    <cellStyle name="SAPBEXexcBad8 2 4 2" xfId="7076" xr:uid="{00000000-0005-0000-0000-0000AC1B0000}"/>
    <cellStyle name="SAPBEXexcBad8 2 4 2 2" xfId="37837" xr:uid="{00000000-0005-0000-0000-0000AD1B0000}"/>
    <cellStyle name="SAPBEXexcBad8 2 4 3" xfId="6531" xr:uid="{00000000-0005-0000-0000-0000AE1B0000}"/>
    <cellStyle name="SAPBEXexcBad8 2 4 4" xfId="14189" xr:uid="{00000000-0005-0000-0000-0000AF1B0000}"/>
    <cellStyle name="SAPBEXexcBad8 2 4 5" xfId="13400" xr:uid="{00000000-0005-0000-0000-0000B01B0000}"/>
    <cellStyle name="SAPBEXexcBad8 2 4 6" xfId="12945" xr:uid="{00000000-0005-0000-0000-0000B11B0000}"/>
    <cellStyle name="SAPBEXexcBad8 2 4 7" xfId="15511" xr:uid="{00000000-0005-0000-0000-0000B21B0000}"/>
    <cellStyle name="SAPBEXexcBad8 2 4 8" xfId="23018" xr:uid="{00000000-0005-0000-0000-0000B31B0000}"/>
    <cellStyle name="SAPBEXexcBad8 2 5" xfId="2768" xr:uid="{00000000-0005-0000-0000-0000B41B0000}"/>
    <cellStyle name="SAPBEXexcBad8 2 5 2" xfId="7940" xr:uid="{00000000-0005-0000-0000-0000B51B0000}"/>
    <cellStyle name="SAPBEXexcBad8 2 5 2 2" xfId="23970" xr:uid="{00000000-0005-0000-0000-0000B61B0000}"/>
    <cellStyle name="SAPBEXexcBad8 2 5 3" xfId="10767" xr:uid="{00000000-0005-0000-0000-0000B71B0000}"/>
    <cellStyle name="SAPBEXexcBad8 2 5 3 2" xfId="26635" xr:uid="{00000000-0005-0000-0000-0000B81B0000}"/>
    <cellStyle name="SAPBEXexcBad8 2 5 4" xfId="14272" xr:uid="{00000000-0005-0000-0000-0000B91B0000}"/>
    <cellStyle name="SAPBEXexcBad8 2 5 4 2" xfId="29795" xr:uid="{00000000-0005-0000-0000-0000BA1B0000}"/>
    <cellStyle name="SAPBEXexcBad8 2 5 5" xfId="16119" xr:uid="{00000000-0005-0000-0000-0000BB1B0000}"/>
    <cellStyle name="SAPBEXexcBad8 2 5 5 2" xfId="31258" xr:uid="{00000000-0005-0000-0000-0000BC1B0000}"/>
    <cellStyle name="SAPBEXexcBad8 2 5 6" xfId="18731" xr:uid="{00000000-0005-0000-0000-0000BD1B0000}"/>
    <cellStyle name="SAPBEXexcBad8 2 5 6 2" xfId="33679" xr:uid="{00000000-0005-0000-0000-0000BE1B0000}"/>
    <cellStyle name="SAPBEXexcBad8 2 5 7" xfId="21030" xr:uid="{00000000-0005-0000-0000-0000BF1B0000}"/>
    <cellStyle name="SAPBEXexcBad8 2 5 7 2" xfId="35956" xr:uid="{00000000-0005-0000-0000-0000C01B0000}"/>
    <cellStyle name="SAPBEXexcBad8 2 5 8" xfId="6186" xr:uid="{00000000-0005-0000-0000-0000C11B0000}"/>
    <cellStyle name="SAPBEXexcBad8 2 6" xfId="4748" xr:uid="{00000000-0005-0000-0000-0000C21B0000}"/>
    <cellStyle name="SAPBEXexcBad8 2 6 2" xfId="9903" xr:uid="{00000000-0005-0000-0000-0000C31B0000}"/>
    <cellStyle name="SAPBEXexcBad8 2 6 2 2" xfId="25894" xr:uid="{00000000-0005-0000-0000-0000C41B0000}"/>
    <cellStyle name="SAPBEXexcBad8 2 6 3" xfId="12721" xr:uid="{00000000-0005-0000-0000-0000C51B0000}"/>
    <cellStyle name="SAPBEXexcBad8 2 6 3 2" xfId="28565" xr:uid="{00000000-0005-0000-0000-0000C61B0000}"/>
    <cellStyle name="SAPBEXexcBad8 2 6 4" xfId="14122" xr:uid="{00000000-0005-0000-0000-0000C71B0000}"/>
    <cellStyle name="SAPBEXexcBad8 2 6 4 2" xfId="29703" xr:uid="{00000000-0005-0000-0000-0000C81B0000}"/>
    <cellStyle name="SAPBEXexcBad8 2 6 5" xfId="18044" xr:uid="{00000000-0005-0000-0000-0000C91B0000}"/>
    <cellStyle name="SAPBEXexcBad8 2 6 5 2" xfId="33160" xr:uid="{00000000-0005-0000-0000-0000CA1B0000}"/>
    <cellStyle name="SAPBEXexcBad8 2 6 6" xfId="20652" xr:uid="{00000000-0005-0000-0000-0000CB1B0000}"/>
    <cellStyle name="SAPBEXexcBad8 2 6 6 2" xfId="35589" xr:uid="{00000000-0005-0000-0000-0000CC1B0000}"/>
    <cellStyle name="SAPBEXexcBad8 2 6 7" xfId="21378" xr:uid="{00000000-0005-0000-0000-0000CD1B0000}"/>
    <cellStyle name="SAPBEXexcBad8 2 6 7 2" xfId="36304" xr:uid="{00000000-0005-0000-0000-0000CE1B0000}"/>
    <cellStyle name="SAPBEXexcBad8 2 7" xfId="5622" xr:uid="{00000000-0005-0000-0000-0000CF1B0000}"/>
    <cellStyle name="SAPBEXexcBad8 2 7 2" xfId="37194" xr:uid="{00000000-0005-0000-0000-0000D01B0000}"/>
    <cellStyle name="SAPBEXexcBad8 2 8" xfId="6902" xr:uid="{00000000-0005-0000-0000-0000D11B0000}"/>
    <cellStyle name="SAPBEXexcBad8 2 9" xfId="13315" xr:uid="{00000000-0005-0000-0000-0000D21B0000}"/>
    <cellStyle name="SAPBEXexcBad8 2_CC - Div XRef" xfId="1791" xr:uid="{00000000-0005-0000-0000-0000D31B0000}"/>
    <cellStyle name="SAPBEXexcBad8 20" xfId="7182" xr:uid="{00000000-0005-0000-0000-0000D41B0000}"/>
    <cellStyle name="SAPBEXexcBad8 20 2" xfId="23461" xr:uid="{00000000-0005-0000-0000-0000D51B0000}"/>
    <cellStyle name="SAPBEXexcBad8 21" xfId="6760" xr:uid="{00000000-0005-0000-0000-0000D61B0000}"/>
    <cellStyle name="SAPBEXexcBad8 21 2" xfId="23235" xr:uid="{00000000-0005-0000-0000-0000D71B0000}"/>
    <cellStyle name="SAPBEXexcBad8 22" xfId="6917" xr:uid="{00000000-0005-0000-0000-0000D81B0000}"/>
    <cellStyle name="SAPBEXexcBad8 22 2" xfId="23330" xr:uid="{00000000-0005-0000-0000-0000D91B0000}"/>
    <cellStyle name="SAPBEXexcBad8 23" xfId="14679" xr:uid="{00000000-0005-0000-0000-0000DA1B0000}"/>
    <cellStyle name="SAPBEXexcBad8 23 2" xfId="30170" xr:uid="{00000000-0005-0000-0000-0000DB1B0000}"/>
    <cellStyle name="SAPBEXexcBad8 3" xfId="624" xr:uid="{00000000-0005-0000-0000-0000DC1B0000}"/>
    <cellStyle name="SAPBEXexcBad8 3 2" xfId="625" xr:uid="{00000000-0005-0000-0000-0000DD1B0000}"/>
    <cellStyle name="SAPBEXexcBad8 3 2 2" xfId="4745" xr:uid="{00000000-0005-0000-0000-0000DE1B0000}"/>
    <cellStyle name="SAPBEXexcBad8 3 2 2 2" xfId="9900" xr:uid="{00000000-0005-0000-0000-0000DF1B0000}"/>
    <cellStyle name="SAPBEXexcBad8 3 2 2 2 2" xfId="25891" xr:uid="{00000000-0005-0000-0000-0000E01B0000}"/>
    <cellStyle name="SAPBEXexcBad8 3 2 2 3" xfId="12718" xr:uid="{00000000-0005-0000-0000-0000E11B0000}"/>
    <cellStyle name="SAPBEXexcBad8 3 2 2 3 2" xfId="28562" xr:uid="{00000000-0005-0000-0000-0000E21B0000}"/>
    <cellStyle name="SAPBEXexcBad8 3 2 2 4" xfId="10451" xr:uid="{00000000-0005-0000-0000-0000E31B0000}"/>
    <cellStyle name="SAPBEXexcBad8 3 2 2 4 2" xfId="26373" xr:uid="{00000000-0005-0000-0000-0000E41B0000}"/>
    <cellStyle name="SAPBEXexcBad8 3 2 2 5" xfId="18041" xr:uid="{00000000-0005-0000-0000-0000E51B0000}"/>
    <cellStyle name="SAPBEXexcBad8 3 2 2 5 2" xfId="33157" xr:uid="{00000000-0005-0000-0000-0000E61B0000}"/>
    <cellStyle name="SAPBEXexcBad8 3 2 2 6" xfId="20649" xr:uid="{00000000-0005-0000-0000-0000E71B0000}"/>
    <cellStyle name="SAPBEXexcBad8 3 2 2 6 2" xfId="35586" xr:uid="{00000000-0005-0000-0000-0000E81B0000}"/>
    <cellStyle name="SAPBEXexcBad8 3 2 2 7" xfId="21816" xr:uid="{00000000-0005-0000-0000-0000E91B0000}"/>
    <cellStyle name="SAPBEXexcBad8 3 2 2 7 2" xfId="36735" xr:uid="{00000000-0005-0000-0000-0000EA1B0000}"/>
    <cellStyle name="SAPBEXexcBad8 3 2 3" xfId="5619" xr:uid="{00000000-0005-0000-0000-0000EB1B0000}"/>
    <cellStyle name="SAPBEXexcBad8 3 2 3 2" xfId="22746" xr:uid="{00000000-0005-0000-0000-0000EC1B0000}"/>
    <cellStyle name="SAPBEXexcBad8 3 2 4" xfId="5738" xr:uid="{00000000-0005-0000-0000-0000ED1B0000}"/>
    <cellStyle name="SAPBEXexcBad8 3 2 4 2" xfId="22789" xr:uid="{00000000-0005-0000-0000-0000EE1B0000}"/>
    <cellStyle name="SAPBEXexcBad8 3 2 5" xfId="15516" xr:uid="{00000000-0005-0000-0000-0000EF1B0000}"/>
    <cellStyle name="SAPBEXexcBad8 3 2 5 2" xfId="30871" xr:uid="{00000000-0005-0000-0000-0000F01B0000}"/>
    <cellStyle name="SAPBEXexcBad8 3 2 6" xfId="10412" xr:uid="{00000000-0005-0000-0000-0000F11B0000}"/>
    <cellStyle name="SAPBEXexcBad8 3 2 6 2" xfId="26335" xr:uid="{00000000-0005-0000-0000-0000F21B0000}"/>
    <cellStyle name="SAPBEXexcBad8 3 2 7" xfId="13034" xr:uid="{00000000-0005-0000-0000-0000F31B0000}"/>
    <cellStyle name="SAPBEXexcBad8 3 2 7 2" xfId="28832" xr:uid="{00000000-0005-0000-0000-0000F41B0000}"/>
    <cellStyle name="SAPBEXexcBad8 3 3" xfId="4746" xr:uid="{00000000-0005-0000-0000-0000F51B0000}"/>
    <cellStyle name="SAPBEXexcBad8 3 3 2" xfId="9901" xr:uid="{00000000-0005-0000-0000-0000F61B0000}"/>
    <cellStyle name="SAPBEXexcBad8 3 3 2 2" xfId="25892" xr:uid="{00000000-0005-0000-0000-0000F71B0000}"/>
    <cellStyle name="SAPBEXexcBad8 3 3 3" xfId="12719" xr:uid="{00000000-0005-0000-0000-0000F81B0000}"/>
    <cellStyle name="SAPBEXexcBad8 3 3 3 2" xfId="28563" xr:uid="{00000000-0005-0000-0000-0000F91B0000}"/>
    <cellStyle name="SAPBEXexcBad8 3 3 4" xfId="14121" xr:uid="{00000000-0005-0000-0000-0000FA1B0000}"/>
    <cellStyle name="SAPBEXexcBad8 3 3 4 2" xfId="29702" xr:uid="{00000000-0005-0000-0000-0000FB1B0000}"/>
    <cellStyle name="SAPBEXexcBad8 3 3 5" xfId="18042" xr:uid="{00000000-0005-0000-0000-0000FC1B0000}"/>
    <cellStyle name="SAPBEXexcBad8 3 3 5 2" xfId="33158" xr:uid="{00000000-0005-0000-0000-0000FD1B0000}"/>
    <cellStyle name="SAPBEXexcBad8 3 3 6" xfId="20650" xr:uid="{00000000-0005-0000-0000-0000FE1B0000}"/>
    <cellStyle name="SAPBEXexcBad8 3 3 6 2" xfId="35587" xr:uid="{00000000-0005-0000-0000-0000FF1B0000}"/>
    <cellStyle name="SAPBEXexcBad8 3 3 7" xfId="21817" xr:uid="{00000000-0005-0000-0000-0000001C0000}"/>
    <cellStyle name="SAPBEXexcBad8 3 3 7 2" xfId="36736" xr:uid="{00000000-0005-0000-0000-0000011C0000}"/>
    <cellStyle name="SAPBEXexcBad8 3 4" xfId="5620" xr:uid="{00000000-0005-0000-0000-0000021C0000}"/>
    <cellStyle name="SAPBEXexcBad8 3 4 2" xfId="22747" xr:uid="{00000000-0005-0000-0000-0000031C0000}"/>
    <cellStyle name="SAPBEXexcBad8 3 5" xfId="5737" xr:uid="{00000000-0005-0000-0000-0000041C0000}"/>
    <cellStyle name="SAPBEXexcBad8 3 5 2" xfId="22788" xr:uid="{00000000-0005-0000-0000-0000051C0000}"/>
    <cellStyle name="SAPBEXexcBad8 3 6" xfId="13308" xr:uid="{00000000-0005-0000-0000-0000061C0000}"/>
    <cellStyle name="SAPBEXexcBad8 3 6 2" xfId="29038" xr:uid="{00000000-0005-0000-0000-0000071C0000}"/>
    <cellStyle name="SAPBEXexcBad8 3 7" xfId="15108" xr:uid="{00000000-0005-0000-0000-0000081C0000}"/>
    <cellStyle name="SAPBEXexcBad8 3 7 2" xfId="30537" xr:uid="{00000000-0005-0000-0000-0000091C0000}"/>
    <cellStyle name="SAPBEXexcBad8 3 8" xfId="15930" xr:uid="{00000000-0005-0000-0000-00000A1C0000}"/>
    <cellStyle name="SAPBEXexcBad8 3 8 2" xfId="31116" xr:uid="{00000000-0005-0000-0000-00000B1C0000}"/>
    <cellStyle name="SAPBEXexcBad8 4" xfId="626" xr:uid="{00000000-0005-0000-0000-00000C1C0000}"/>
    <cellStyle name="SAPBEXexcBad8 4 10" xfId="12949" xr:uid="{00000000-0005-0000-0000-00000D1C0000}"/>
    <cellStyle name="SAPBEXexcBad8 4 10 2" xfId="28781" xr:uid="{00000000-0005-0000-0000-00000E1C0000}"/>
    <cellStyle name="SAPBEXexcBad8 4 11" xfId="4999" xr:uid="{00000000-0005-0000-0000-00000F1C0000}"/>
    <cellStyle name="SAPBEXexcBad8 4 12" xfId="37950" xr:uid="{00000000-0005-0000-0000-0000101C0000}"/>
    <cellStyle name="SAPBEXexcBad8 4 2" xfId="2771" xr:uid="{00000000-0005-0000-0000-0000111C0000}"/>
    <cellStyle name="SAPBEXexcBad8 4 2 2" xfId="4743" xr:uid="{00000000-0005-0000-0000-0000121C0000}"/>
    <cellStyle name="SAPBEXexcBad8 4 2 2 2" xfId="9898" xr:uid="{00000000-0005-0000-0000-0000131C0000}"/>
    <cellStyle name="SAPBEXexcBad8 4 2 2 2 2" xfId="25889" xr:uid="{00000000-0005-0000-0000-0000141C0000}"/>
    <cellStyle name="SAPBEXexcBad8 4 2 2 3" xfId="12716" xr:uid="{00000000-0005-0000-0000-0000151C0000}"/>
    <cellStyle name="SAPBEXexcBad8 4 2 2 3 2" xfId="28560" xr:uid="{00000000-0005-0000-0000-0000161C0000}"/>
    <cellStyle name="SAPBEXexcBad8 4 2 2 4" xfId="14119" xr:uid="{00000000-0005-0000-0000-0000171C0000}"/>
    <cellStyle name="SAPBEXexcBad8 4 2 2 4 2" xfId="29700" xr:uid="{00000000-0005-0000-0000-0000181C0000}"/>
    <cellStyle name="SAPBEXexcBad8 4 2 2 5" xfId="18039" xr:uid="{00000000-0005-0000-0000-0000191C0000}"/>
    <cellStyle name="SAPBEXexcBad8 4 2 2 5 2" xfId="33155" xr:uid="{00000000-0005-0000-0000-00001A1C0000}"/>
    <cellStyle name="SAPBEXexcBad8 4 2 2 6" xfId="20647" xr:uid="{00000000-0005-0000-0000-00001B1C0000}"/>
    <cellStyle name="SAPBEXexcBad8 4 2 2 6 2" xfId="35584" xr:uid="{00000000-0005-0000-0000-00001C1C0000}"/>
    <cellStyle name="SAPBEXexcBad8 4 2 2 7" xfId="21375" xr:uid="{00000000-0005-0000-0000-00001D1C0000}"/>
    <cellStyle name="SAPBEXexcBad8 4 2 2 7 2" xfId="36301" xr:uid="{00000000-0005-0000-0000-00001E1C0000}"/>
    <cellStyle name="SAPBEXexcBad8 4 2 3" xfId="7943" xr:uid="{00000000-0005-0000-0000-00001F1C0000}"/>
    <cellStyle name="SAPBEXexcBad8 4 2 3 2" xfId="23973" xr:uid="{00000000-0005-0000-0000-0000201C0000}"/>
    <cellStyle name="SAPBEXexcBad8 4 2 4" xfId="10770" xr:uid="{00000000-0005-0000-0000-0000211C0000}"/>
    <cellStyle name="SAPBEXexcBad8 4 2 4 2" xfId="26638" xr:uid="{00000000-0005-0000-0000-0000221C0000}"/>
    <cellStyle name="SAPBEXexcBad8 4 2 5" xfId="14273" xr:uid="{00000000-0005-0000-0000-0000231C0000}"/>
    <cellStyle name="SAPBEXexcBad8 4 2 5 2" xfId="29796" xr:uid="{00000000-0005-0000-0000-0000241C0000}"/>
    <cellStyle name="SAPBEXexcBad8 4 2 6" xfId="16122" xr:uid="{00000000-0005-0000-0000-0000251C0000}"/>
    <cellStyle name="SAPBEXexcBad8 4 2 6 2" xfId="31261" xr:uid="{00000000-0005-0000-0000-0000261C0000}"/>
    <cellStyle name="SAPBEXexcBad8 4 2 7" xfId="18734" xr:uid="{00000000-0005-0000-0000-0000271C0000}"/>
    <cellStyle name="SAPBEXexcBad8 4 2 7 2" xfId="33682" xr:uid="{00000000-0005-0000-0000-0000281C0000}"/>
    <cellStyle name="SAPBEXexcBad8 4 3" xfId="2770" xr:uid="{00000000-0005-0000-0000-0000291C0000}"/>
    <cellStyle name="SAPBEXexcBad8 4 3 2" xfId="7942" xr:uid="{00000000-0005-0000-0000-00002A1C0000}"/>
    <cellStyle name="SAPBEXexcBad8 4 3 2 2" xfId="23972" xr:uid="{00000000-0005-0000-0000-00002B1C0000}"/>
    <cellStyle name="SAPBEXexcBad8 4 3 3" xfId="10769" xr:uid="{00000000-0005-0000-0000-00002C1C0000}"/>
    <cellStyle name="SAPBEXexcBad8 4 3 3 2" xfId="26637" xr:uid="{00000000-0005-0000-0000-00002D1C0000}"/>
    <cellStyle name="SAPBEXexcBad8 4 3 4" xfId="15468" xr:uid="{00000000-0005-0000-0000-00002E1C0000}"/>
    <cellStyle name="SAPBEXexcBad8 4 3 4 2" xfId="30836" xr:uid="{00000000-0005-0000-0000-00002F1C0000}"/>
    <cellStyle name="SAPBEXexcBad8 4 3 5" xfId="16121" xr:uid="{00000000-0005-0000-0000-0000301C0000}"/>
    <cellStyle name="SAPBEXexcBad8 4 3 5 2" xfId="31260" xr:uid="{00000000-0005-0000-0000-0000311C0000}"/>
    <cellStyle name="SAPBEXexcBad8 4 3 6" xfId="18733" xr:uid="{00000000-0005-0000-0000-0000321C0000}"/>
    <cellStyle name="SAPBEXexcBad8 4 3 6 2" xfId="33681" xr:uid="{00000000-0005-0000-0000-0000331C0000}"/>
    <cellStyle name="SAPBEXexcBad8 4 3 7" xfId="21032" xr:uid="{00000000-0005-0000-0000-0000341C0000}"/>
    <cellStyle name="SAPBEXexcBad8 4 3 7 2" xfId="35958" xr:uid="{00000000-0005-0000-0000-0000351C0000}"/>
    <cellStyle name="SAPBEXexcBad8 4 3 8" xfId="6188" xr:uid="{00000000-0005-0000-0000-0000361C0000}"/>
    <cellStyle name="SAPBEXexcBad8 4 4" xfId="4744" xr:uid="{00000000-0005-0000-0000-0000371C0000}"/>
    <cellStyle name="SAPBEXexcBad8 4 4 2" xfId="9899" xr:uid="{00000000-0005-0000-0000-0000381C0000}"/>
    <cellStyle name="SAPBEXexcBad8 4 4 2 2" xfId="25890" xr:uid="{00000000-0005-0000-0000-0000391C0000}"/>
    <cellStyle name="SAPBEXexcBad8 4 4 3" xfId="12717" xr:uid="{00000000-0005-0000-0000-00003A1C0000}"/>
    <cellStyle name="SAPBEXexcBad8 4 4 3 2" xfId="28561" xr:uid="{00000000-0005-0000-0000-00003B1C0000}"/>
    <cellStyle name="SAPBEXexcBad8 4 4 4" xfId="14784" xr:uid="{00000000-0005-0000-0000-00003C1C0000}"/>
    <cellStyle name="SAPBEXexcBad8 4 4 4 2" xfId="30237" xr:uid="{00000000-0005-0000-0000-00003D1C0000}"/>
    <cellStyle name="SAPBEXexcBad8 4 4 5" xfId="18040" xr:uid="{00000000-0005-0000-0000-00003E1C0000}"/>
    <cellStyle name="SAPBEXexcBad8 4 4 5 2" xfId="33156" xr:uid="{00000000-0005-0000-0000-00003F1C0000}"/>
    <cellStyle name="SAPBEXexcBad8 4 4 6" xfId="20648" xr:uid="{00000000-0005-0000-0000-0000401C0000}"/>
    <cellStyle name="SAPBEXexcBad8 4 4 6 2" xfId="35585" xr:uid="{00000000-0005-0000-0000-0000411C0000}"/>
    <cellStyle name="SAPBEXexcBad8 4 4 7" xfId="21376" xr:uid="{00000000-0005-0000-0000-0000421C0000}"/>
    <cellStyle name="SAPBEXexcBad8 4 4 7 2" xfId="36302" xr:uid="{00000000-0005-0000-0000-0000431C0000}"/>
    <cellStyle name="SAPBEXexcBad8 4 5" xfId="5618" xr:uid="{00000000-0005-0000-0000-0000441C0000}"/>
    <cellStyle name="SAPBEXexcBad8 4 5 2" xfId="22745" xr:uid="{00000000-0005-0000-0000-0000451C0000}"/>
    <cellStyle name="SAPBEXexcBad8 4 6" xfId="9246" xr:uid="{00000000-0005-0000-0000-0000461C0000}"/>
    <cellStyle name="SAPBEXexcBad8 4 6 2" xfId="25240" xr:uid="{00000000-0005-0000-0000-0000471C0000}"/>
    <cellStyle name="SAPBEXexcBad8 4 7" xfId="13316" xr:uid="{00000000-0005-0000-0000-0000481C0000}"/>
    <cellStyle name="SAPBEXexcBad8 4 7 2" xfId="29041" xr:uid="{00000000-0005-0000-0000-0000491C0000}"/>
    <cellStyle name="SAPBEXexcBad8 4 8" xfId="14443" xr:uid="{00000000-0005-0000-0000-00004A1C0000}"/>
    <cellStyle name="SAPBEXexcBad8 4 8 2" xfId="29962" xr:uid="{00000000-0005-0000-0000-00004B1C0000}"/>
    <cellStyle name="SAPBEXexcBad8 4 9" xfId="11790" xr:uid="{00000000-0005-0000-0000-00004C1C0000}"/>
    <cellStyle name="SAPBEXexcBad8 4 9 2" xfId="27650" xr:uid="{00000000-0005-0000-0000-00004D1C0000}"/>
    <cellStyle name="SAPBEXexcBad8 5" xfId="627" xr:uid="{00000000-0005-0000-0000-00004E1C0000}"/>
    <cellStyle name="SAPBEXexcBad8 5 10" xfId="14514" xr:uid="{00000000-0005-0000-0000-00004F1C0000}"/>
    <cellStyle name="SAPBEXexcBad8 5 11" xfId="22327" xr:uid="{00000000-0005-0000-0000-0000501C0000}"/>
    <cellStyle name="SAPBEXexcBad8 5 2" xfId="628" xr:uid="{00000000-0005-0000-0000-0000511C0000}"/>
    <cellStyle name="SAPBEXexcBad8 5 2 10" xfId="22328" xr:uid="{00000000-0005-0000-0000-0000521C0000}"/>
    <cellStyle name="SAPBEXexcBad8 5 2 2" xfId="2773" xr:uid="{00000000-0005-0000-0000-0000531C0000}"/>
    <cellStyle name="SAPBEXexcBad8 5 2 2 2" xfId="7945" xr:uid="{00000000-0005-0000-0000-0000541C0000}"/>
    <cellStyle name="SAPBEXexcBad8 5 2 2 2 2" xfId="23975" xr:uid="{00000000-0005-0000-0000-0000551C0000}"/>
    <cellStyle name="SAPBEXexcBad8 5 2 2 3" xfId="10772" xr:uid="{00000000-0005-0000-0000-0000561C0000}"/>
    <cellStyle name="SAPBEXexcBad8 5 2 2 3 2" xfId="26640" xr:uid="{00000000-0005-0000-0000-0000571C0000}"/>
    <cellStyle name="SAPBEXexcBad8 5 2 2 4" xfId="10374" xr:uid="{00000000-0005-0000-0000-0000581C0000}"/>
    <cellStyle name="SAPBEXexcBad8 5 2 2 4 2" xfId="26312" xr:uid="{00000000-0005-0000-0000-0000591C0000}"/>
    <cellStyle name="SAPBEXexcBad8 5 2 2 5" xfId="16124" xr:uid="{00000000-0005-0000-0000-00005A1C0000}"/>
    <cellStyle name="SAPBEXexcBad8 5 2 2 5 2" xfId="31263" xr:uid="{00000000-0005-0000-0000-00005B1C0000}"/>
    <cellStyle name="SAPBEXexcBad8 5 2 2 6" xfId="18736" xr:uid="{00000000-0005-0000-0000-00005C1C0000}"/>
    <cellStyle name="SAPBEXexcBad8 5 2 2 6 2" xfId="33684" xr:uid="{00000000-0005-0000-0000-00005D1C0000}"/>
    <cellStyle name="SAPBEXexcBad8 5 2 2 7" xfId="21034" xr:uid="{00000000-0005-0000-0000-00005E1C0000}"/>
    <cellStyle name="SAPBEXexcBad8 5 2 2 7 2" xfId="35960" xr:uid="{00000000-0005-0000-0000-00005F1C0000}"/>
    <cellStyle name="SAPBEXexcBad8 5 2 2 8" xfId="6190" xr:uid="{00000000-0005-0000-0000-0000601C0000}"/>
    <cellStyle name="SAPBEXexcBad8 5 2 3" xfId="4741" xr:uid="{00000000-0005-0000-0000-0000611C0000}"/>
    <cellStyle name="SAPBEXexcBad8 5 2 3 2" xfId="9896" xr:uid="{00000000-0005-0000-0000-0000621C0000}"/>
    <cellStyle name="SAPBEXexcBad8 5 2 3 2 2" xfId="25887" xr:uid="{00000000-0005-0000-0000-0000631C0000}"/>
    <cellStyle name="SAPBEXexcBad8 5 2 3 3" xfId="12714" xr:uid="{00000000-0005-0000-0000-0000641C0000}"/>
    <cellStyle name="SAPBEXexcBad8 5 2 3 3 2" xfId="28558" xr:uid="{00000000-0005-0000-0000-0000651C0000}"/>
    <cellStyle name="SAPBEXexcBad8 5 2 3 4" xfId="14118" xr:uid="{00000000-0005-0000-0000-0000661C0000}"/>
    <cellStyle name="SAPBEXexcBad8 5 2 3 4 2" xfId="29699" xr:uid="{00000000-0005-0000-0000-0000671C0000}"/>
    <cellStyle name="SAPBEXexcBad8 5 2 3 5" xfId="18037" xr:uid="{00000000-0005-0000-0000-0000681C0000}"/>
    <cellStyle name="SAPBEXexcBad8 5 2 3 5 2" xfId="33153" xr:uid="{00000000-0005-0000-0000-0000691C0000}"/>
    <cellStyle name="SAPBEXexcBad8 5 2 3 6" xfId="20645" xr:uid="{00000000-0005-0000-0000-00006A1C0000}"/>
    <cellStyle name="SAPBEXexcBad8 5 2 3 6 2" xfId="35582" xr:uid="{00000000-0005-0000-0000-00006B1C0000}"/>
    <cellStyle name="SAPBEXexcBad8 5 2 3 7" xfId="21818" xr:uid="{00000000-0005-0000-0000-00006C1C0000}"/>
    <cellStyle name="SAPBEXexcBad8 5 2 3 7 2" xfId="36737" xr:uid="{00000000-0005-0000-0000-00006D1C0000}"/>
    <cellStyle name="SAPBEXexcBad8 5 2 4" xfId="5616" xr:uid="{00000000-0005-0000-0000-00006E1C0000}"/>
    <cellStyle name="SAPBEXexcBad8 5 2 4 2" xfId="37192" xr:uid="{00000000-0005-0000-0000-00006F1C0000}"/>
    <cellStyle name="SAPBEXexcBad8 5 2 5" xfId="5739" xr:uid="{00000000-0005-0000-0000-0000701C0000}"/>
    <cellStyle name="SAPBEXexcBad8 5 2 6" xfId="13317" xr:uid="{00000000-0005-0000-0000-0000711C0000}"/>
    <cellStyle name="SAPBEXexcBad8 5 2 7" xfId="7762" xr:uid="{00000000-0005-0000-0000-0000721C0000}"/>
    <cellStyle name="SAPBEXexcBad8 5 2 8" xfId="6683" xr:uid="{00000000-0005-0000-0000-0000731C0000}"/>
    <cellStyle name="SAPBEXexcBad8 5 2 9" xfId="18555" xr:uid="{00000000-0005-0000-0000-0000741C0000}"/>
    <cellStyle name="SAPBEXexcBad8 5 3" xfId="2772" xr:uid="{00000000-0005-0000-0000-0000751C0000}"/>
    <cellStyle name="SAPBEXexcBad8 5 3 2" xfId="7944" xr:uid="{00000000-0005-0000-0000-0000761C0000}"/>
    <cellStyle name="SAPBEXexcBad8 5 3 2 2" xfId="23974" xr:uid="{00000000-0005-0000-0000-0000771C0000}"/>
    <cellStyle name="SAPBEXexcBad8 5 3 3" xfId="10771" xr:uid="{00000000-0005-0000-0000-0000781C0000}"/>
    <cellStyle name="SAPBEXexcBad8 5 3 3 2" xfId="26639" xr:uid="{00000000-0005-0000-0000-0000791C0000}"/>
    <cellStyle name="SAPBEXexcBad8 5 3 4" xfId="10540" xr:uid="{00000000-0005-0000-0000-00007A1C0000}"/>
    <cellStyle name="SAPBEXexcBad8 5 3 4 2" xfId="26462" xr:uid="{00000000-0005-0000-0000-00007B1C0000}"/>
    <cellStyle name="SAPBEXexcBad8 5 3 5" xfId="16123" xr:uid="{00000000-0005-0000-0000-00007C1C0000}"/>
    <cellStyle name="SAPBEXexcBad8 5 3 5 2" xfId="31262" xr:uid="{00000000-0005-0000-0000-00007D1C0000}"/>
    <cellStyle name="SAPBEXexcBad8 5 3 6" xfId="18735" xr:uid="{00000000-0005-0000-0000-00007E1C0000}"/>
    <cellStyle name="SAPBEXexcBad8 5 3 6 2" xfId="33683" xr:uid="{00000000-0005-0000-0000-00007F1C0000}"/>
    <cellStyle name="SAPBEXexcBad8 5 3 7" xfId="21033" xr:uid="{00000000-0005-0000-0000-0000801C0000}"/>
    <cellStyle name="SAPBEXexcBad8 5 3 7 2" xfId="35959" xr:uid="{00000000-0005-0000-0000-0000811C0000}"/>
    <cellStyle name="SAPBEXexcBad8 5 3 8" xfId="6189" xr:uid="{00000000-0005-0000-0000-0000821C0000}"/>
    <cellStyle name="SAPBEXexcBad8 5 4" xfId="4742" xr:uid="{00000000-0005-0000-0000-0000831C0000}"/>
    <cellStyle name="SAPBEXexcBad8 5 4 2" xfId="9897" xr:uid="{00000000-0005-0000-0000-0000841C0000}"/>
    <cellStyle name="SAPBEXexcBad8 5 4 2 2" xfId="25888" xr:uid="{00000000-0005-0000-0000-0000851C0000}"/>
    <cellStyle name="SAPBEXexcBad8 5 4 3" xfId="12715" xr:uid="{00000000-0005-0000-0000-0000861C0000}"/>
    <cellStyle name="SAPBEXexcBad8 5 4 3 2" xfId="28559" xr:uid="{00000000-0005-0000-0000-0000871C0000}"/>
    <cellStyle name="SAPBEXexcBad8 5 4 4" xfId="14785" xr:uid="{00000000-0005-0000-0000-0000881C0000}"/>
    <cellStyle name="SAPBEXexcBad8 5 4 4 2" xfId="30238" xr:uid="{00000000-0005-0000-0000-0000891C0000}"/>
    <cellStyle name="SAPBEXexcBad8 5 4 5" xfId="18038" xr:uid="{00000000-0005-0000-0000-00008A1C0000}"/>
    <cellStyle name="SAPBEXexcBad8 5 4 5 2" xfId="33154" xr:uid="{00000000-0005-0000-0000-00008B1C0000}"/>
    <cellStyle name="SAPBEXexcBad8 5 4 6" xfId="20646" xr:uid="{00000000-0005-0000-0000-00008C1C0000}"/>
    <cellStyle name="SAPBEXexcBad8 5 4 6 2" xfId="35583" xr:uid="{00000000-0005-0000-0000-00008D1C0000}"/>
    <cellStyle name="SAPBEXexcBad8 5 4 7" xfId="21819" xr:uid="{00000000-0005-0000-0000-00008E1C0000}"/>
    <cellStyle name="SAPBEXexcBad8 5 4 7 2" xfId="36738" xr:uid="{00000000-0005-0000-0000-00008F1C0000}"/>
    <cellStyle name="SAPBEXexcBad8 5 5" xfId="5617" xr:uid="{00000000-0005-0000-0000-0000901C0000}"/>
    <cellStyle name="SAPBEXexcBad8 5 5 2" xfId="37193" xr:uid="{00000000-0005-0000-0000-0000911C0000}"/>
    <cellStyle name="SAPBEXexcBad8 5 6" xfId="7705" xr:uid="{00000000-0005-0000-0000-0000921C0000}"/>
    <cellStyle name="SAPBEXexcBad8 5 7" xfId="10392" xr:uid="{00000000-0005-0000-0000-0000931C0000}"/>
    <cellStyle name="SAPBEXexcBad8 5 8" xfId="13792" xr:uid="{00000000-0005-0000-0000-0000941C0000}"/>
    <cellStyle name="SAPBEXexcBad8 5 9" xfId="7036" xr:uid="{00000000-0005-0000-0000-0000951C0000}"/>
    <cellStyle name="SAPBEXexcBad8 6" xfId="629" xr:uid="{00000000-0005-0000-0000-0000961C0000}"/>
    <cellStyle name="SAPBEXexcBad8 6 10" xfId="6573" xr:uid="{00000000-0005-0000-0000-0000971C0000}"/>
    <cellStyle name="SAPBEXexcBad8 6 11" xfId="22329" xr:uid="{00000000-0005-0000-0000-0000981C0000}"/>
    <cellStyle name="SAPBEXexcBad8 6 2" xfId="630" xr:uid="{00000000-0005-0000-0000-0000991C0000}"/>
    <cellStyle name="SAPBEXexcBad8 6 2 10" xfId="22330" xr:uid="{00000000-0005-0000-0000-00009A1C0000}"/>
    <cellStyle name="SAPBEXexcBad8 6 2 2" xfId="2775" xr:uid="{00000000-0005-0000-0000-00009B1C0000}"/>
    <cellStyle name="SAPBEXexcBad8 6 2 2 2" xfId="7947" xr:uid="{00000000-0005-0000-0000-00009C1C0000}"/>
    <cellStyle name="SAPBEXexcBad8 6 2 2 2 2" xfId="23977" xr:uid="{00000000-0005-0000-0000-00009D1C0000}"/>
    <cellStyle name="SAPBEXexcBad8 6 2 2 3" xfId="10774" xr:uid="{00000000-0005-0000-0000-00009E1C0000}"/>
    <cellStyle name="SAPBEXexcBad8 6 2 2 3 2" xfId="26642" xr:uid="{00000000-0005-0000-0000-00009F1C0000}"/>
    <cellStyle name="SAPBEXexcBad8 6 2 2 4" xfId="14274" xr:uid="{00000000-0005-0000-0000-0000A01C0000}"/>
    <cellStyle name="SAPBEXexcBad8 6 2 2 4 2" xfId="29797" xr:uid="{00000000-0005-0000-0000-0000A11C0000}"/>
    <cellStyle name="SAPBEXexcBad8 6 2 2 5" xfId="16126" xr:uid="{00000000-0005-0000-0000-0000A21C0000}"/>
    <cellStyle name="SAPBEXexcBad8 6 2 2 5 2" xfId="31265" xr:uid="{00000000-0005-0000-0000-0000A31C0000}"/>
    <cellStyle name="SAPBEXexcBad8 6 2 2 6" xfId="18738" xr:uid="{00000000-0005-0000-0000-0000A41C0000}"/>
    <cellStyle name="SAPBEXexcBad8 6 2 2 6 2" xfId="33686" xr:uid="{00000000-0005-0000-0000-0000A51C0000}"/>
    <cellStyle name="SAPBEXexcBad8 6 2 2 7" xfId="21036" xr:uid="{00000000-0005-0000-0000-0000A61C0000}"/>
    <cellStyle name="SAPBEXexcBad8 6 2 2 7 2" xfId="35962" xr:uid="{00000000-0005-0000-0000-0000A71C0000}"/>
    <cellStyle name="SAPBEXexcBad8 6 2 2 8" xfId="6192" xr:uid="{00000000-0005-0000-0000-0000A81C0000}"/>
    <cellStyle name="SAPBEXexcBad8 6 2 3" xfId="4739" xr:uid="{00000000-0005-0000-0000-0000A91C0000}"/>
    <cellStyle name="SAPBEXexcBad8 6 2 3 2" xfId="9894" xr:uid="{00000000-0005-0000-0000-0000AA1C0000}"/>
    <cellStyle name="SAPBEXexcBad8 6 2 3 2 2" xfId="25885" xr:uid="{00000000-0005-0000-0000-0000AB1C0000}"/>
    <cellStyle name="SAPBEXexcBad8 6 2 3 3" xfId="12712" xr:uid="{00000000-0005-0000-0000-0000AC1C0000}"/>
    <cellStyle name="SAPBEXexcBad8 6 2 3 3 2" xfId="28556" xr:uid="{00000000-0005-0000-0000-0000AD1C0000}"/>
    <cellStyle name="SAPBEXexcBad8 6 2 3 4" xfId="14786" xr:uid="{00000000-0005-0000-0000-0000AE1C0000}"/>
    <cellStyle name="SAPBEXexcBad8 6 2 3 4 2" xfId="30239" xr:uid="{00000000-0005-0000-0000-0000AF1C0000}"/>
    <cellStyle name="SAPBEXexcBad8 6 2 3 5" xfId="18035" xr:uid="{00000000-0005-0000-0000-0000B01C0000}"/>
    <cellStyle name="SAPBEXexcBad8 6 2 3 5 2" xfId="33151" xr:uid="{00000000-0005-0000-0000-0000B11C0000}"/>
    <cellStyle name="SAPBEXexcBad8 6 2 3 6" xfId="20643" xr:uid="{00000000-0005-0000-0000-0000B21C0000}"/>
    <cellStyle name="SAPBEXexcBad8 6 2 3 6 2" xfId="35580" xr:uid="{00000000-0005-0000-0000-0000B31C0000}"/>
    <cellStyle name="SAPBEXexcBad8 6 2 3 7" xfId="21373" xr:uid="{00000000-0005-0000-0000-0000B41C0000}"/>
    <cellStyle name="SAPBEXexcBad8 6 2 3 7 2" xfId="36299" xr:uid="{00000000-0005-0000-0000-0000B51C0000}"/>
    <cellStyle name="SAPBEXexcBad8 6 2 4" xfId="5614" xr:uid="{00000000-0005-0000-0000-0000B61C0000}"/>
    <cellStyle name="SAPBEXexcBad8 6 2 4 2" xfId="37190" xr:uid="{00000000-0005-0000-0000-0000B71C0000}"/>
    <cellStyle name="SAPBEXexcBad8 6 2 5" xfId="7704" xr:uid="{00000000-0005-0000-0000-0000B81C0000}"/>
    <cellStyle name="SAPBEXexcBad8 6 2 6" xfId="13318" xr:uid="{00000000-0005-0000-0000-0000B91C0000}"/>
    <cellStyle name="SAPBEXexcBad8 6 2 7" xfId="13757" xr:uid="{00000000-0005-0000-0000-0000BA1C0000}"/>
    <cellStyle name="SAPBEXexcBad8 6 2 8" xfId="7037" xr:uid="{00000000-0005-0000-0000-0000BB1C0000}"/>
    <cellStyle name="SAPBEXexcBad8 6 2 9" xfId="18554" xr:uid="{00000000-0005-0000-0000-0000BC1C0000}"/>
    <cellStyle name="SAPBEXexcBad8 6 3" xfId="2774" xr:uid="{00000000-0005-0000-0000-0000BD1C0000}"/>
    <cellStyle name="SAPBEXexcBad8 6 3 2" xfId="7946" xr:uid="{00000000-0005-0000-0000-0000BE1C0000}"/>
    <cellStyle name="SAPBEXexcBad8 6 3 2 2" xfId="23976" xr:uid="{00000000-0005-0000-0000-0000BF1C0000}"/>
    <cellStyle name="SAPBEXexcBad8 6 3 3" xfId="10773" xr:uid="{00000000-0005-0000-0000-0000C01C0000}"/>
    <cellStyle name="SAPBEXexcBad8 6 3 3 2" xfId="26641" xr:uid="{00000000-0005-0000-0000-0000C11C0000}"/>
    <cellStyle name="SAPBEXexcBad8 6 3 4" xfId="14646" xr:uid="{00000000-0005-0000-0000-0000C21C0000}"/>
    <cellStyle name="SAPBEXexcBad8 6 3 4 2" xfId="30147" xr:uid="{00000000-0005-0000-0000-0000C31C0000}"/>
    <cellStyle name="SAPBEXexcBad8 6 3 5" xfId="16125" xr:uid="{00000000-0005-0000-0000-0000C41C0000}"/>
    <cellStyle name="SAPBEXexcBad8 6 3 5 2" xfId="31264" xr:uid="{00000000-0005-0000-0000-0000C51C0000}"/>
    <cellStyle name="SAPBEXexcBad8 6 3 6" xfId="18737" xr:uid="{00000000-0005-0000-0000-0000C61C0000}"/>
    <cellStyle name="SAPBEXexcBad8 6 3 6 2" xfId="33685" xr:uid="{00000000-0005-0000-0000-0000C71C0000}"/>
    <cellStyle name="SAPBEXexcBad8 6 3 7" xfId="21035" xr:uid="{00000000-0005-0000-0000-0000C81C0000}"/>
    <cellStyle name="SAPBEXexcBad8 6 3 7 2" xfId="35961" xr:uid="{00000000-0005-0000-0000-0000C91C0000}"/>
    <cellStyle name="SAPBEXexcBad8 6 3 8" xfId="6191" xr:uid="{00000000-0005-0000-0000-0000CA1C0000}"/>
    <cellStyle name="SAPBEXexcBad8 6 4" xfId="4740" xr:uid="{00000000-0005-0000-0000-0000CB1C0000}"/>
    <cellStyle name="SAPBEXexcBad8 6 4 2" xfId="9895" xr:uid="{00000000-0005-0000-0000-0000CC1C0000}"/>
    <cellStyle name="SAPBEXexcBad8 6 4 2 2" xfId="25886" xr:uid="{00000000-0005-0000-0000-0000CD1C0000}"/>
    <cellStyle name="SAPBEXexcBad8 6 4 3" xfId="12713" xr:uid="{00000000-0005-0000-0000-0000CE1C0000}"/>
    <cellStyle name="SAPBEXexcBad8 6 4 3 2" xfId="28557" xr:uid="{00000000-0005-0000-0000-0000CF1C0000}"/>
    <cellStyle name="SAPBEXexcBad8 6 4 4" xfId="15221" xr:uid="{00000000-0005-0000-0000-0000D01C0000}"/>
    <cellStyle name="SAPBEXexcBad8 6 4 4 2" xfId="30634" xr:uid="{00000000-0005-0000-0000-0000D11C0000}"/>
    <cellStyle name="SAPBEXexcBad8 6 4 5" xfId="18036" xr:uid="{00000000-0005-0000-0000-0000D21C0000}"/>
    <cellStyle name="SAPBEXexcBad8 6 4 5 2" xfId="33152" xr:uid="{00000000-0005-0000-0000-0000D31C0000}"/>
    <cellStyle name="SAPBEXexcBad8 6 4 6" xfId="20644" xr:uid="{00000000-0005-0000-0000-0000D41C0000}"/>
    <cellStyle name="SAPBEXexcBad8 6 4 6 2" xfId="35581" xr:uid="{00000000-0005-0000-0000-0000D51C0000}"/>
    <cellStyle name="SAPBEXexcBad8 6 4 7" xfId="21374" xr:uid="{00000000-0005-0000-0000-0000D61C0000}"/>
    <cellStyle name="SAPBEXexcBad8 6 4 7 2" xfId="36300" xr:uid="{00000000-0005-0000-0000-0000D71C0000}"/>
    <cellStyle name="SAPBEXexcBad8 6 5" xfId="5615" xr:uid="{00000000-0005-0000-0000-0000D81C0000}"/>
    <cellStyle name="SAPBEXexcBad8 6 5 2" xfId="37191" xr:uid="{00000000-0005-0000-0000-0000D91C0000}"/>
    <cellStyle name="SAPBEXexcBad8 6 6" xfId="9245" xr:uid="{00000000-0005-0000-0000-0000DA1C0000}"/>
    <cellStyle name="SAPBEXexcBad8 6 7" xfId="6631" xr:uid="{00000000-0005-0000-0000-0000DB1C0000}"/>
    <cellStyle name="SAPBEXexcBad8 6 8" xfId="10644" xr:uid="{00000000-0005-0000-0000-0000DC1C0000}"/>
    <cellStyle name="SAPBEXexcBad8 6 9" xfId="15929" xr:uid="{00000000-0005-0000-0000-0000DD1C0000}"/>
    <cellStyle name="SAPBEXexcBad8 7" xfId="631" xr:uid="{00000000-0005-0000-0000-0000DE1C0000}"/>
    <cellStyle name="SAPBEXexcBad8 7 10" xfId="5227" xr:uid="{00000000-0005-0000-0000-0000DF1C0000}"/>
    <cellStyle name="SAPBEXexcBad8 7 11" xfId="22331" xr:uid="{00000000-0005-0000-0000-0000E01C0000}"/>
    <cellStyle name="SAPBEXexcBad8 7 2" xfId="632" xr:uid="{00000000-0005-0000-0000-0000E11C0000}"/>
    <cellStyle name="SAPBEXexcBad8 7 2 10" xfId="22332" xr:uid="{00000000-0005-0000-0000-0000E21C0000}"/>
    <cellStyle name="SAPBEXexcBad8 7 2 2" xfId="2777" xr:uid="{00000000-0005-0000-0000-0000E31C0000}"/>
    <cellStyle name="SAPBEXexcBad8 7 2 2 2" xfId="7949" xr:uid="{00000000-0005-0000-0000-0000E41C0000}"/>
    <cellStyle name="SAPBEXexcBad8 7 2 2 2 2" xfId="23979" xr:uid="{00000000-0005-0000-0000-0000E51C0000}"/>
    <cellStyle name="SAPBEXexcBad8 7 2 2 3" xfId="10776" xr:uid="{00000000-0005-0000-0000-0000E61C0000}"/>
    <cellStyle name="SAPBEXexcBad8 7 2 2 3 2" xfId="26644" xr:uid="{00000000-0005-0000-0000-0000E71C0000}"/>
    <cellStyle name="SAPBEXexcBad8 7 2 2 4" xfId="13797" xr:uid="{00000000-0005-0000-0000-0000E81C0000}"/>
    <cellStyle name="SAPBEXexcBad8 7 2 2 4 2" xfId="29385" xr:uid="{00000000-0005-0000-0000-0000E91C0000}"/>
    <cellStyle name="SAPBEXexcBad8 7 2 2 5" xfId="16128" xr:uid="{00000000-0005-0000-0000-0000EA1C0000}"/>
    <cellStyle name="SAPBEXexcBad8 7 2 2 5 2" xfId="31267" xr:uid="{00000000-0005-0000-0000-0000EB1C0000}"/>
    <cellStyle name="SAPBEXexcBad8 7 2 2 6" xfId="18740" xr:uid="{00000000-0005-0000-0000-0000EC1C0000}"/>
    <cellStyle name="SAPBEXexcBad8 7 2 2 6 2" xfId="33688" xr:uid="{00000000-0005-0000-0000-0000ED1C0000}"/>
    <cellStyle name="SAPBEXexcBad8 7 2 2 7" xfId="21038" xr:uid="{00000000-0005-0000-0000-0000EE1C0000}"/>
    <cellStyle name="SAPBEXexcBad8 7 2 2 7 2" xfId="35964" xr:uid="{00000000-0005-0000-0000-0000EF1C0000}"/>
    <cellStyle name="SAPBEXexcBad8 7 2 2 8" xfId="6194" xr:uid="{00000000-0005-0000-0000-0000F01C0000}"/>
    <cellStyle name="SAPBEXexcBad8 7 2 3" xfId="4737" xr:uid="{00000000-0005-0000-0000-0000F11C0000}"/>
    <cellStyle name="SAPBEXexcBad8 7 2 3 2" xfId="9892" xr:uid="{00000000-0005-0000-0000-0000F21C0000}"/>
    <cellStyle name="SAPBEXexcBad8 7 2 3 2 2" xfId="25883" xr:uid="{00000000-0005-0000-0000-0000F31C0000}"/>
    <cellStyle name="SAPBEXexcBad8 7 2 3 3" xfId="12710" xr:uid="{00000000-0005-0000-0000-0000F41C0000}"/>
    <cellStyle name="SAPBEXexcBad8 7 2 3 3 2" xfId="28554" xr:uid="{00000000-0005-0000-0000-0000F51C0000}"/>
    <cellStyle name="SAPBEXexcBad8 7 2 3 4" xfId="14787" xr:uid="{00000000-0005-0000-0000-0000F61C0000}"/>
    <cellStyle name="SAPBEXexcBad8 7 2 3 4 2" xfId="30240" xr:uid="{00000000-0005-0000-0000-0000F71C0000}"/>
    <cellStyle name="SAPBEXexcBad8 7 2 3 5" xfId="18033" xr:uid="{00000000-0005-0000-0000-0000F81C0000}"/>
    <cellStyle name="SAPBEXexcBad8 7 2 3 5 2" xfId="33149" xr:uid="{00000000-0005-0000-0000-0000F91C0000}"/>
    <cellStyle name="SAPBEXexcBad8 7 2 3 6" xfId="20641" xr:uid="{00000000-0005-0000-0000-0000FA1C0000}"/>
    <cellStyle name="SAPBEXexcBad8 7 2 3 6 2" xfId="35578" xr:uid="{00000000-0005-0000-0000-0000FB1C0000}"/>
    <cellStyle name="SAPBEXexcBad8 7 2 3 7" xfId="21441" xr:uid="{00000000-0005-0000-0000-0000FC1C0000}"/>
    <cellStyle name="SAPBEXexcBad8 7 2 3 7 2" xfId="36367" xr:uid="{00000000-0005-0000-0000-0000FD1C0000}"/>
    <cellStyle name="SAPBEXexcBad8 7 2 4" xfId="5612" xr:uid="{00000000-0005-0000-0000-0000FE1C0000}"/>
    <cellStyle name="SAPBEXexcBad8 7 2 4 2" xfId="37188" xr:uid="{00000000-0005-0000-0000-0000FF1C0000}"/>
    <cellStyle name="SAPBEXexcBad8 7 2 5" xfId="6899" xr:uid="{00000000-0005-0000-0000-0000001D0000}"/>
    <cellStyle name="SAPBEXexcBad8 7 2 6" xfId="13319" xr:uid="{00000000-0005-0000-0000-0000011D0000}"/>
    <cellStyle name="SAPBEXexcBad8 7 2 7" xfId="14449" xr:uid="{00000000-0005-0000-0000-0000021D0000}"/>
    <cellStyle name="SAPBEXexcBad8 7 2 8" xfId="11788" xr:uid="{00000000-0005-0000-0000-0000031D0000}"/>
    <cellStyle name="SAPBEXexcBad8 7 2 9" xfId="14763" xr:uid="{00000000-0005-0000-0000-0000041D0000}"/>
    <cellStyle name="SAPBEXexcBad8 7 3" xfId="2776" xr:uid="{00000000-0005-0000-0000-0000051D0000}"/>
    <cellStyle name="SAPBEXexcBad8 7 3 2" xfId="7948" xr:uid="{00000000-0005-0000-0000-0000061D0000}"/>
    <cellStyle name="SAPBEXexcBad8 7 3 2 2" xfId="23978" xr:uid="{00000000-0005-0000-0000-0000071D0000}"/>
    <cellStyle name="SAPBEXexcBad8 7 3 3" xfId="10775" xr:uid="{00000000-0005-0000-0000-0000081D0000}"/>
    <cellStyle name="SAPBEXexcBad8 7 3 3 2" xfId="26643" xr:uid="{00000000-0005-0000-0000-0000091D0000}"/>
    <cellStyle name="SAPBEXexcBad8 7 3 4" xfId="14645" xr:uid="{00000000-0005-0000-0000-00000A1D0000}"/>
    <cellStyle name="SAPBEXexcBad8 7 3 4 2" xfId="30146" xr:uid="{00000000-0005-0000-0000-00000B1D0000}"/>
    <cellStyle name="SAPBEXexcBad8 7 3 5" xfId="16127" xr:uid="{00000000-0005-0000-0000-00000C1D0000}"/>
    <cellStyle name="SAPBEXexcBad8 7 3 5 2" xfId="31266" xr:uid="{00000000-0005-0000-0000-00000D1D0000}"/>
    <cellStyle name="SAPBEXexcBad8 7 3 6" xfId="18739" xr:uid="{00000000-0005-0000-0000-00000E1D0000}"/>
    <cellStyle name="SAPBEXexcBad8 7 3 6 2" xfId="33687" xr:uid="{00000000-0005-0000-0000-00000F1D0000}"/>
    <cellStyle name="SAPBEXexcBad8 7 3 7" xfId="21037" xr:uid="{00000000-0005-0000-0000-0000101D0000}"/>
    <cellStyle name="SAPBEXexcBad8 7 3 7 2" xfId="35963" xr:uid="{00000000-0005-0000-0000-0000111D0000}"/>
    <cellStyle name="SAPBEXexcBad8 7 3 8" xfId="6193" xr:uid="{00000000-0005-0000-0000-0000121D0000}"/>
    <cellStyle name="SAPBEXexcBad8 7 4" xfId="4738" xr:uid="{00000000-0005-0000-0000-0000131D0000}"/>
    <cellStyle name="SAPBEXexcBad8 7 4 2" xfId="9893" xr:uid="{00000000-0005-0000-0000-0000141D0000}"/>
    <cellStyle name="SAPBEXexcBad8 7 4 2 2" xfId="25884" xr:uid="{00000000-0005-0000-0000-0000151D0000}"/>
    <cellStyle name="SAPBEXexcBad8 7 4 3" xfId="12711" xr:uid="{00000000-0005-0000-0000-0000161D0000}"/>
    <cellStyle name="SAPBEXexcBad8 7 4 3 2" xfId="28555" xr:uid="{00000000-0005-0000-0000-0000171D0000}"/>
    <cellStyle name="SAPBEXexcBad8 7 4 4" xfId="14117" xr:uid="{00000000-0005-0000-0000-0000181D0000}"/>
    <cellStyle name="SAPBEXexcBad8 7 4 4 2" xfId="29698" xr:uid="{00000000-0005-0000-0000-0000191D0000}"/>
    <cellStyle name="SAPBEXexcBad8 7 4 5" xfId="18034" xr:uid="{00000000-0005-0000-0000-00001A1D0000}"/>
    <cellStyle name="SAPBEXexcBad8 7 4 5 2" xfId="33150" xr:uid="{00000000-0005-0000-0000-00001B1D0000}"/>
    <cellStyle name="SAPBEXexcBad8 7 4 6" xfId="20642" xr:uid="{00000000-0005-0000-0000-00001C1D0000}"/>
    <cellStyle name="SAPBEXexcBad8 7 4 6 2" xfId="35579" xr:uid="{00000000-0005-0000-0000-00001D1D0000}"/>
    <cellStyle name="SAPBEXexcBad8 7 4 7" xfId="6988" xr:uid="{00000000-0005-0000-0000-00001E1D0000}"/>
    <cellStyle name="SAPBEXexcBad8 7 4 7 2" xfId="23371" xr:uid="{00000000-0005-0000-0000-00001F1D0000}"/>
    <cellStyle name="SAPBEXexcBad8 7 5" xfId="5613" xr:uid="{00000000-0005-0000-0000-0000201D0000}"/>
    <cellStyle name="SAPBEXexcBad8 7 5 2" xfId="37189" xr:uid="{00000000-0005-0000-0000-0000211D0000}"/>
    <cellStyle name="SAPBEXexcBad8 7 6" xfId="6900" xr:uid="{00000000-0005-0000-0000-0000221D0000}"/>
    <cellStyle name="SAPBEXexcBad8 7 7" xfId="6630" xr:uid="{00000000-0005-0000-0000-0000231D0000}"/>
    <cellStyle name="SAPBEXexcBad8 7 8" xfId="10145" xr:uid="{00000000-0005-0000-0000-0000241D0000}"/>
    <cellStyle name="SAPBEXexcBad8 7 9" xfId="15928" xr:uid="{00000000-0005-0000-0000-0000251D0000}"/>
    <cellStyle name="SAPBEXexcBad8 8" xfId="633" xr:uid="{00000000-0005-0000-0000-0000261D0000}"/>
    <cellStyle name="SAPBEXexcBad8 8 10" xfId="10277" xr:uid="{00000000-0005-0000-0000-0000271D0000}"/>
    <cellStyle name="SAPBEXexcBad8 8 11" xfId="22333" xr:uid="{00000000-0005-0000-0000-0000281D0000}"/>
    <cellStyle name="SAPBEXexcBad8 8 2" xfId="634" xr:uid="{00000000-0005-0000-0000-0000291D0000}"/>
    <cellStyle name="SAPBEXexcBad8 8 2 2" xfId="5610" xr:uid="{00000000-0005-0000-0000-00002A1D0000}"/>
    <cellStyle name="SAPBEXexcBad8 8 2 2 2" xfId="37186" xr:uid="{00000000-0005-0000-0000-00002B1D0000}"/>
    <cellStyle name="SAPBEXexcBad8 8 2 3" xfId="5741" xr:uid="{00000000-0005-0000-0000-00002C1D0000}"/>
    <cellStyle name="SAPBEXexcBad8 8 2 4" xfId="15106" xr:uid="{00000000-0005-0000-0000-00002D1D0000}"/>
    <cellStyle name="SAPBEXexcBad8 8 2 5" xfId="14665" xr:uid="{00000000-0005-0000-0000-00002E1D0000}"/>
    <cellStyle name="SAPBEXexcBad8 8 2 6" xfId="7563" xr:uid="{00000000-0005-0000-0000-00002F1D0000}"/>
    <cellStyle name="SAPBEXexcBad8 8 2 7" xfId="7051" xr:uid="{00000000-0005-0000-0000-0000301D0000}"/>
    <cellStyle name="SAPBEXexcBad8 8 2 8" xfId="22334" xr:uid="{00000000-0005-0000-0000-0000311D0000}"/>
    <cellStyle name="SAPBEXexcBad8 8 3" xfId="2778" xr:uid="{00000000-0005-0000-0000-0000321D0000}"/>
    <cellStyle name="SAPBEXexcBad8 8 3 2" xfId="7950" xr:uid="{00000000-0005-0000-0000-0000331D0000}"/>
    <cellStyle name="SAPBEXexcBad8 8 3 2 2" xfId="23980" xr:uid="{00000000-0005-0000-0000-0000341D0000}"/>
    <cellStyle name="SAPBEXexcBad8 8 3 3" xfId="10777" xr:uid="{00000000-0005-0000-0000-0000351D0000}"/>
    <cellStyle name="SAPBEXexcBad8 8 3 3 2" xfId="26645" xr:uid="{00000000-0005-0000-0000-0000361D0000}"/>
    <cellStyle name="SAPBEXexcBad8 8 3 4" xfId="15455" xr:uid="{00000000-0005-0000-0000-0000371D0000}"/>
    <cellStyle name="SAPBEXexcBad8 8 3 4 2" xfId="30824" xr:uid="{00000000-0005-0000-0000-0000381D0000}"/>
    <cellStyle name="SAPBEXexcBad8 8 3 5" xfId="16129" xr:uid="{00000000-0005-0000-0000-0000391D0000}"/>
    <cellStyle name="SAPBEXexcBad8 8 3 5 2" xfId="31268" xr:uid="{00000000-0005-0000-0000-00003A1D0000}"/>
    <cellStyle name="SAPBEXexcBad8 8 3 6" xfId="18741" xr:uid="{00000000-0005-0000-0000-00003B1D0000}"/>
    <cellStyle name="SAPBEXexcBad8 8 3 6 2" xfId="33689" xr:uid="{00000000-0005-0000-0000-00003C1D0000}"/>
    <cellStyle name="SAPBEXexcBad8 8 3 7" xfId="21039" xr:uid="{00000000-0005-0000-0000-00003D1D0000}"/>
    <cellStyle name="SAPBEXexcBad8 8 3 7 2" xfId="35965" xr:uid="{00000000-0005-0000-0000-00003E1D0000}"/>
    <cellStyle name="SAPBEXexcBad8 8 3 8" xfId="6195" xr:uid="{00000000-0005-0000-0000-00003F1D0000}"/>
    <cellStyle name="SAPBEXexcBad8 8 4" xfId="4736" xr:uid="{00000000-0005-0000-0000-0000401D0000}"/>
    <cellStyle name="SAPBEXexcBad8 8 4 2" xfId="9891" xr:uid="{00000000-0005-0000-0000-0000411D0000}"/>
    <cellStyle name="SAPBEXexcBad8 8 4 2 2" xfId="25882" xr:uid="{00000000-0005-0000-0000-0000421D0000}"/>
    <cellStyle name="SAPBEXexcBad8 8 4 3" xfId="12709" xr:uid="{00000000-0005-0000-0000-0000431D0000}"/>
    <cellStyle name="SAPBEXexcBad8 8 4 3 2" xfId="28553" xr:uid="{00000000-0005-0000-0000-0000441D0000}"/>
    <cellStyle name="SAPBEXexcBad8 8 4 4" xfId="14116" xr:uid="{00000000-0005-0000-0000-0000451D0000}"/>
    <cellStyle name="SAPBEXexcBad8 8 4 4 2" xfId="29697" xr:uid="{00000000-0005-0000-0000-0000461D0000}"/>
    <cellStyle name="SAPBEXexcBad8 8 4 5" xfId="18032" xr:uid="{00000000-0005-0000-0000-0000471D0000}"/>
    <cellStyle name="SAPBEXexcBad8 8 4 5 2" xfId="33148" xr:uid="{00000000-0005-0000-0000-0000481D0000}"/>
    <cellStyle name="SAPBEXexcBad8 8 4 6" xfId="20640" xr:uid="{00000000-0005-0000-0000-0000491D0000}"/>
    <cellStyle name="SAPBEXexcBad8 8 4 6 2" xfId="35577" xr:uid="{00000000-0005-0000-0000-00004A1D0000}"/>
    <cellStyle name="SAPBEXexcBad8 8 4 7" xfId="21820" xr:uid="{00000000-0005-0000-0000-00004B1D0000}"/>
    <cellStyle name="SAPBEXexcBad8 8 4 7 2" xfId="36739" xr:uid="{00000000-0005-0000-0000-00004C1D0000}"/>
    <cellStyle name="SAPBEXexcBad8 8 5" xfId="5611" xr:uid="{00000000-0005-0000-0000-00004D1D0000}"/>
    <cellStyle name="SAPBEXexcBad8 8 5 2" xfId="37187" xr:uid="{00000000-0005-0000-0000-00004E1D0000}"/>
    <cellStyle name="SAPBEXexcBad8 8 6" xfId="5740" xr:uid="{00000000-0005-0000-0000-00004F1D0000}"/>
    <cellStyle name="SAPBEXexcBad8 8 7" xfId="6629" xr:uid="{00000000-0005-0000-0000-0000501D0000}"/>
    <cellStyle name="SAPBEXexcBad8 8 8" xfId="15110" xr:uid="{00000000-0005-0000-0000-0000511D0000}"/>
    <cellStyle name="SAPBEXexcBad8 8 9" xfId="15479" xr:uid="{00000000-0005-0000-0000-0000521D0000}"/>
    <cellStyle name="SAPBEXexcBad8 9" xfId="635" xr:uid="{00000000-0005-0000-0000-0000531D0000}"/>
    <cellStyle name="SAPBEXexcBad8 9 10" xfId="5000" xr:uid="{00000000-0005-0000-0000-0000541D0000}"/>
    <cellStyle name="SAPBEXexcBad8 9 2" xfId="2779" xr:uid="{00000000-0005-0000-0000-0000551D0000}"/>
    <cellStyle name="SAPBEXexcBad8 9 2 2" xfId="7951" xr:uid="{00000000-0005-0000-0000-0000561D0000}"/>
    <cellStyle name="SAPBEXexcBad8 9 2 2 2" xfId="23981" xr:uid="{00000000-0005-0000-0000-0000571D0000}"/>
    <cellStyle name="SAPBEXexcBad8 9 2 3" xfId="10778" xr:uid="{00000000-0005-0000-0000-0000581D0000}"/>
    <cellStyle name="SAPBEXexcBad8 9 2 3 2" xfId="26646" xr:uid="{00000000-0005-0000-0000-0000591D0000}"/>
    <cellStyle name="SAPBEXexcBad8 9 2 4" xfId="10172" xr:uid="{00000000-0005-0000-0000-00005A1D0000}"/>
    <cellStyle name="SAPBEXexcBad8 9 2 4 2" xfId="26137" xr:uid="{00000000-0005-0000-0000-00005B1D0000}"/>
    <cellStyle name="SAPBEXexcBad8 9 2 5" xfId="16130" xr:uid="{00000000-0005-0000-0000-00005C1D0000}"/>
    <cellStyle name="SAPBEXexcBad8 9 2 5 2" xfId="31269" xr:uid="{00000000-0005-0000-0000-00005D1D0000}"/>
    <cellStyle name="SAPBEXexcBad8 9 2 6" xfId="18742" xr:uid="{00000000-0005-0000-0000-00005E1D0000}"/>
    <cellStyle name="SAPBEXexcBad8 9 2 6 2" xfId="33690" xr:uid="{00000000-0005-0000-0000-00005F1D0000}"/>
    <cellStyle name="SAPBEXexcBad8 9 2 7" xfId="21040" xr:uid="{00000000-0005-0000-0000-0000601D0000}"/>
    <cellStyle name="SAPBEXexcBad8 9 2 7 2" xfId="35966" xr:uid="{00000000-0005-0000-0000-0000611D0000}"/>
    <cellStyle name="SAPBEXexcBad8 9 2 8" xfId="6196" xr:uid="{00000000-0005-0000-0000-0000621D0000}"/>
    <cellStyle name="SAPBEXexcBad8 9 3" xfId="4735" xr:uid="{00000000-0005-0000-0000-0000631D0000}"/>
    <cellStyle name="SAPBEXexcBad8 9 3 2" xfId="9890" xr:uid="{00000000-0005-0000-0000-0000641D0000}"/>
    <cellStyle name="SAPBEXexcBad8 9 3 2 2" xfId="25881" xr:uid="{00000000-0005-0000-0000-0000651D0000}"/>
    <cellStyle name="SAPBEXexcBad8 9 3 3" xfId="12708" xr:uid="{00000000-0005-0000-0000-0000661D0000}"/>
    <cellStyle name="SAPBEXexcBad8 9 3 3 2" xfId="28552" xr:uid="{00000000-0005-0000-0000-0000671D0000}"/>
    <cellStyle name="SAPBEXexcBad8 9 3 4" xfId="13648" xr:uid="{00000000-0005-0000-0000-0000681D0000}"/>
    <cellStyle name="SAPBEXexcBad8 9 3 4 2" xfId="29269" xr:uid="{00000000-0005-0000-0000-0000691D0000}"/>
    <cellStyle name="SAPBEXexcBad8 9 3 5" xfId="18031" xr:uid="{00000000-0005-0000-0000-00006A1D0000}"/>
    <cellStyle name="SAPBEXexcBad8 9 3 5 2" xfId="33147" xr:uid="{00000000-0005-0000-0000-00006B1D0000}"/>
    <cellStyle name="SAPBEXexcBad8 9 3 6" xfId="20639" xr:uid="{00000000-0005-0000-0000-00006C1D0000}"/>
    <cellStyle name="SAPBEXexcBad8 9 3 6 2" xfId="35576" xr:uid="{00000000-0005-0000-0000-00006D1D0000}"/>
    <cellStyle name="SAPBEXexcBad8 9 3 7" xfId="21372" xr:uid="{00000000-0005-0000-0000-00006E1D0000}"/>
    <cellStyle name="SAPBEXexcBad8 9 3 7 2" xfId="36298" xr:uid="{00000000-0005-0000-0000-00006F1D0000}"/>
    <cellStyle name="SAPBEXexcBad8 9 4" xfId="5219" xr:uid="{00000000-0005-0000-0000-0000701D0000}"/>
    <cellStyle name="SAPBEXexcBad8 9 4 2" xfId="22543" xr:uid="{00000000-0005-0000-0000-0000711D0000}"/>
    <cellStyle name="SAPBEXexcBad8 9 5" xfId="7703" xr:uid="{00000000-0005-0000-0000-0000721D0000}"/>
    <cellStyle name="SAPBEXexcBad8 9 5 2" xfId="23796" xr:uid="{00000000-0005-0000-0000-0000731D0000}"/>
    <cellStyle name="SAPBEXexcBad8 9 6" xfId="6628" xr:uid="{00000000-0005-0000-0000-0000741D0000}"/>
    <cellStyle name="SAPBEXexcBad8 9 6 2" xfId="23152" xr:uid="{00000000-0005-0000-0000-0000751D0000}"/>
    <cellStyle name="SAPBEXexcBad8 9 7" xfId="15094" xr:uid="{00000000-0005-0000-0000-0000761D0000}"/>
    <cellStyle name="SAPBEXexcBad8 9 7 2" xfId="30532" xr:uid="{00000000-0005-0000-0000-0000771D0000}"/>
    <cellStyle name="SAPBEXexcBad8 9 8" xfId="15927" xr:uid="{00000000-0005-0000-0000-0000781D0000}"/>
    <cellStyle name="SAPBEXexcBad8 9 8 2" xfId="31115" xr:uid="{00000000-0005-0000-0000-0000791D0000}"/>
    <cellStyle name="SAPBEXexcBad8 9 9" xfId="18553" xr:uid="{00000000-0005-0000-0000-00007A1D0000}"/>
    <cellStyle name="SAPBEXexcBad8 9 9 2" xfId="33536" xr:uid="{00000000-0005-0000-0000-00007B1D0000}"/>
    <cellStyle name="SAPBEXexcBad8_CC - Div XRef" xfId="1792" xr:uid="{00000000-0005-0000-0000-00007C1D0000}"/>
    <cellStyle name="SAPBEXexcBad9" xfId="74" xr:uid="{00000000-0005-0000-0000-00007D1D0000}"/>
    <cellStyle name="SAPBEXexcBad9 10" xfId="636" xr:uid="{00000000-0005-0000-0000-00007E1D0000}"/>
    <cellStyle name="SAPBEXexcBad9 10 10" xfId="22335" xr:uid="{00000000-0005-0000-0000-00007F1D0000}"/>
    <cellStyle name="SAPBEXexcBad9 10 11" xfId="37951" xr:uid="{00000000-0005-0000-0000-0000801D0000}"/>
    <cellStyle name="SAPBEXexcBad9 10 2" xfId="2780" xr:uid="{00000000-0005-0000-0000-0000811D0000}"/>
    <cellStyle name="SAPBEXexcBad9 10 2 2" xfId="7952" xr:uid="{00000000-0005-0000-0000-0000821D0000}"/>
    <cellStyle name="SAPBEXexcBad9 10 2 2 2" xfId="23982" xr:uid="{00000000-0005-0000-0000-0000831D0000}"/>
    <cellStyle name="SAPBEXexcBad9 10 2 3" xfId="10779" xr:uid="{00000000-0005-0000-0000-0000841D0000}"/>
    <cellStyle name="SAPBEXexcBad9 10 2 3 2" xfId="26647" xr:uid="{00000000-0005-0000-0000-0000851D0000}"/>
    <cellStyle name="SAPBEXexcBad9 10 2 4" xfId="6025" xr:uid="{00000000-0005-0000-0000-0000861D0000}"/>
    <cellStyle name="SAPBEXexcBad9 10 2 4 2" xfId="22987" xr:uid="{00000000-0005-0000-0000-0000871D0000}"/>
    <cellStyle name="SAPBEXexcBad9 10 2 5" xfId="16131" xr:uid="{00000000-0005-0000-0000-0000881D0000}"/>
    <cellStyle name="SAPBEXexcBad9 10 2 5 2" xfId="31270" xr:uid="{00000000-0005-0000-0000-0000891D0000}"/>
    <cellStyle name="SAPBEXexcBad9 10 2 6" xfId="18743" xr:uid="{00000000-0005-0000-0000-00008A1D0000}"/>
    <cellStyle name="SAPBEXexcBad9 10 2 6 2" xfId="33691" xr:uid="{00000000-0005-0000-0000-00008B1D0000}"/>
    <cellStyle name="SAPBEXexcBad9 10 2 7" xfId="21041" xr:uid="{00000000-0005-0000-0000-00008C1D0000}"/>
    <cellStyle name="SAPBEXexcBad9 10 2 7 2" xfId="35967" xr:uid="{00000000-0005-0000-0000-00008D1D0000}"/>
    <cellStyle name="SAPBEXexcBad9 10 2 8" xfId="6197" xr:uid="{00000000-0005-0000-0000-00008E1D0000}"/>
    <cellStyle name="SAPBEXexcBad9 10 3" xfId="4734" xr:uid="{00000000-0005-0000-0000-00008F1D0000}"/>
    <cellStyle name="SAPBEXexcBad9 10 3 2" xfId="9889" xr:uid="{00000000-0005-0000-0000-0000901D0000}"/>
    <cellStyle name="SAPBEXexcBad9 10 3 2 2" xfId="25880" xr:uid="{00000000-0005-0000-0000-0000911D0000}"/>
    <cellStyle name="SAPBEXexcBad9 10 3 3" xfId="12707" xr:uid="{00000000-0005-0000-0000-0000921D0000}"/>
    <cellStyle name="SAPBEXexcBad9 10 3 3 2" xfId="28551" xr:uid="{00000000-0005-0000-0000-0000931D0000}"/>
    <cellStyle name="SAPBEXexcBad9 10 3 4" xfId="14788" xr:uid="{00000000-0005-0000-0000-0000941D0000}"/>
    <cellStyle name="SAPBEXexcBad9 10 3 4 2" xfId="30241" xr:uid="{00000000-0005-0000-0000-0000951D0000}"/>
    <cellStyle name="SAPBEXexcBad9 10 3 5" xfId="18030" xr:uid="{00000000-0005-0000-0000-0000961D0000}"/>
    <cellStyle name="SAPBEXexcBad9 10 3 5 2" xfId="33146" xr:uid="{00000000-0005-0000-0000-0000971D0000}"/>
    <cellStyle name="SAPBEXexcBad9 10 3 6" xfId="20638" xr:uid="{00000000-0005-0000-0000-0000981D0000}"/>
    <cellStyle name="SAPBEXexcBad9 10 3 6 2" xfId="35575" xr:uid="{00000000-0005-0000-0000-0000991D0000}"/>
    <cellStyle name="SAPBEXexcBad9 10 3 7" xfId="21371" xr:uid="{00000000-0005-0000-0000-00009A1D0000}"/>
    <cellStyle name="SAPBEXexcBad9 10 3 7 2" xfId="36297" xr:uid="{00000000-0005-0000-0000-00009B1D0000}"/>
    <cellStyle name="SAPBEXexcBad9 10 4" xfId="5218" xr:uid="{00000000-0005-0000-0000-00009C1D0000}"/>
    <cellStyle name="SAPBEXexcBad9 10 4 2" xfId="37185" xr:uid="{00000000-0005-0000-0000-00009D1D0000}"/>
    <cellStyle name="SAPBEXexcBad9 10 5" xfId="5742" xr:uid="{00000000-0005-0000-0000-00009E1D0000}"/>
    <cellStyle name="SAPBEXexcBad9 10 6" xfId="13760" xr:uid="{00000000-0005-0000-0000-00009F1D0000}"/>
    <cellStyle name="SAPBEXexcBad9 10 7" xfId="15444" xr:uid="{00000000-0005-0000-0000-0000A01D0000}"/>
    <cellStyle name="SAPBEXexcBad9 10 8" xfId="15926" xr:uid="{00000000-0005-0000-0000-0000A11D0000}"/>
    <cellStyle name="SAPBEXexcBad9 10 9" xfId="10279" xr:uid="{00000000-0005-0000-0000-0000A21D0000}"/>
    <cellStyle name="SAPBEXexcBad9 11" xfId="1793" xr:uid="{00000000-0005-0000-0000-0000A31D0000}"/>
    <cellStyle name="SAPBEXexcBad9 11 10" xfId="23019" xr:uid="{00000000-0005-0000-0000-0000A41D0000}"/>
    <cellStyle name="SAPBEXexcBad9 11 2" xfId="2781" xr:uid="{00000000-0005-0000-0000-0000A51D0000}"/>
    <cellStyle name="SAPBEXexcBad9 11 2 2" xfId="7953" xr:uid="{00000000-0005-0000-0000-0000A61D0000}"/>
    <cellStyle name="SAPBEXexcBad9 11 2 2 2" xfId="23983" xr:uid="{00000000-0005-0000-0000-0000A71D0000}"/>
    <cellStyle name="SAPBEXexcBad9 11 2 3" xfId="10780" xr:uid="{00000000-0005-0000-0000-0000A81D0000}"/>
    <cellStyle name="SAPBEXexcBad9 11 2 3 2" xfId="26648" xr:uid="{00000000-0005-0000-0000-0000A91D0000}"/>
    <cellStyle name="SAPBEXexcBad9 11 2 4" xfId="13184" xr:uid="{00000000-0005-0000-0000-0000AA1D0000}"/>
    <cellStyle name="SAPBEXexcBad9 11 2 4 2" xfId="28963" xr:uid="{00000000-0005-0000-0000-0000AB1D0000}"/>
    <cellStyle name="SAPBEXexcBad9 11 2 5" xfId="16132" xr:uid="{00000000-0005-0000-0000-0000AC1D0000}"/>
    <cellStyle name="SAPBEXexcBad9 11 2 5 2" xfId="31271" xr:uid="{00000000-0005-0000-0000-0000AD1D0000}"/>
    <cellStyle name="SAPBEXexcBad9 11 2 6" xfId="18744" xr:uid="{00000000-0005-0000-0000-0000AE1D0000}"/>
    <cellStyle name="SAPBEXexcBad9 11 2 6 2" xfId="33692" xr:uid="{00000000-0005-0000-0000-0000AF1D0000}"/>
    <cellStyle name="SAPBEXexcBad9 11 2 7" xfId="21042" xr:uid="{00000000-0005-0000-0000-0000B01D0000}"/>
    <cellStyle name="SAPBEXexcBad9 11 2 7 2" xfId="35968" xr:uid="{00000000-0005-0000-0000-0000B11D0000}"/>
    <cellStyle name="SAPBEXexcBad9 11 2 8" xfId="6198" xr:uid="{00000000-0005-0000-0000-0000B21D0000}"/>
    <cellStyle name="SAPBEXexcBad9 11 3" xfId="4733" xr:uid="{00000000-0005-0000-0000-0000B31D0000}"/>
    <cellStyle name="SAPBEXexcBad9 11 3 2" xfId="9888" xr:uid="{00000000-0005-0000-0000-0000B41D0000}"/>
    <cellStyle name="SAPBEXexcBad9 11 3 2 2" xfId="25879" xr:uid="{00000000-0005-0000-0000-0000B51D0000}"/>
    <cellStyle name="SAPBEXexcBad9 11 3 3" xfId="12706" xr:uid="{00000000-0005-0000-0000-0000B61D0000}"/>
    <cellStyle name="SAPBEXexcBad9 11 3 3 2" xfId="28550" xr:uid="{00000000-0005-0000-0000-0000B71D0000}"/>
    <cellStyle name="SAPBEXexcBad9 11 3 4" xfId="14115" xr:uid="{00000000-0005-0000-0000-0000B81D0000}"/>
    <cellStyle name="SAPBEXexcBad9 11 3 4 2" xfId="29696" xr:uid="{00000000-0005-0000-0000-0000B91D0000}"/>
    <cellStyle name="SAPBEXexcBad9 11 3 5" xfId="18029" xr:uid="{00000000-0005-0000-0000-0000BA1D0000}"/>
    <cellStyle name="SAPBEXexcBad9 11 3 5 2" xfId="33145" xr:uid="{00000000-0005-0000-0000-0000BB1D0000}"/>
    <cellStyle name="SAPBEXexcBad9 11 3 6" xfId="20637" xr:uid="{00000000-0005-0000-0000-0000BC1D0000}"/>
    <cellStyle name="SAPBEXexcBad9 11 3 6 2" xfId="35574" xr:uid="{00000000-0005-0000-0000-0000BD1D0000}"/>
    <cellStyle name="SAPBEXexcBad9 11 3 7" xfId="21822" xr:uid="{00000000-0005-0000-0000-0000BE1D0000}"/>
    <cellStyle name="SAPBEXexcBad9 11 3 7 2" xfId="36741" xr:uid="{00000000-0005-0000-0000-0000BF1D0000}"/>
    <cellStyle name="SAPBEXexcBad9 11 4" xfId="7077" xr:uid="{00000000-0005-0000-0000-0000C01D0000}"/>
    <cellStyle name="SAPBEXexcBad9 11 4 2" xfId="37838" xr:uid="{00000000-0005-0000-0000-0000C11D0000}"/>
    <cellStyle name="SAPBEXexcBad9 11 5" xfId="6530" xr:uid="{00000000-0005-0000-0000-0000C21D0000}"/>
    <cellStyle name="SAPBEXexcBad9 11 6" xfId="7029" xr:uid="{00000000-0005-0000-0000-0000C31D0000}"/>
    <cellStyle name="SAPBEXexcBad9 11 7" xfId="7787" xr:uid="{00000000-0005-0000-0000-0000C41D0000}"/>
    <cellStyle name="SAPBEXexcBad9 11 8" xfId="12975" xr:uid="{00000000-0005-0000-0000-0000C51D0000}"/>
    <cellStyle name="SAPBEXexcBad9 11 9" xfId="18449" xr:uid="{00000000-0005-0000-0000-0000C61D0000}"/>
    <cellStyle name="SAPBEXexcBad9 12" xfId="2782" xr:uid="{00000000-0005-0000-0000-0000C71D0000}"/>
    <cellStyle name="SAPBEXexcBad9 12 2" xfId="4732" xr:uid="{00000000-0005-0000-0000-0000C81D0000}"/>
    <cellStyle name="SAPBEXexcBad9 12 2 2" xfId="9887" xr:uid="{00000000-0005-0000-0000-0000C91D0000}"/>
    <cellStyle name="SAPBEXexcBad9 12 2 2 2" xfId="25878" xr:uid="{00000000-0005-0000-0000-0000CA1D0000}"/>
    <cellStyle name="SAPBEXexcBad9 12 2 3" xfId="12705" xr:uid="{00000000-0005-0000-0000-0000CB1D0000}"/>
    <cellStyle name="SAPBEXexcBad9 12 2 3 2" xfId="28549" xr:uid="{00000000-0005-0000-0000-0000CC1D0000}"/>
    <cellStyle name="SAPBEXexcBad9 12 2 4" xfId="14789" xr:uid="{00000000-0005-0000-0000-0000CD1D0000}"/>
    <cellStyle name="SAPBEXexcBad9 12 2 4 2" xfId="30242" xr:uid="{00000000-0005-0000-0000-0000CE1D0000}"/>
    <cellStyle name="SAPBEXexcBad9 12 2 5" xfId="18028" xr:uid="{00000000-0005-0000-0000-0000CF1D0000}"/>
    <cellStyle name="SAPBEXexcBad9 12 2 5 2" xfId="33144" xr:uid="{00000000-0005-0000-0000-0000D01D0000}"/>
    <cellStyle name="SAPBEXexcBad9 12 2 6" xfId="20636" xr:uid="{00000000-0005-0000-0000-0000D11D0000}"/>
    <cellStyle name="SAPBEXexcBad9 12 2 6 2" xfId="35573" xr:uid="{00000000-0005-0000-0000-0000D21D0000}"/>
    <cellStyle name="SAPBEXexcBad9 12 2 7" xfId="21821" xr:uid="{00000000-0005-0000-0000-0000D31D0000}"/>
    <cellStyle name="SAPBEXexcBad9 12 2 7 2" xfId="36740" xr:uid="{00000000-0005-0000-0000-0000D41D0000}"/>
    <cellStyle name="SAPBEXexcBad9 12 3" xfId="7954" xr:uid="{00000000-0005-0000-0000-0000D51D0000}"/>
    <cellStyle name="SAPBEXexcBad9 12 3 2" xfId="23984" xr:uid="{00000000-0005-0000-0000-0000D61D0000}"/>
    <cellStyle name="SAPBEXexcBad9 12 4" xfId="10781" xr:uid="{00000000-0005-0000-0000-0000D71D0000}"/>
    <cellStyle name="SAPBEXexcBad9 12 4 2" xfId="26649" xr:uid="{00000000-0005-0000-0000-0000D81D0000}"/>
    <cellStyle name="SAPBEXexcBad9 12 5" xfId="10539" xr:uid="{00000000-0005-0000-0000-0000D91D0000}"/>
    <cellStyle name="SAPBEXexcBad9 12 5 2" xfId="26461" xr:uid="{00000000-0005-0000-0000-0000DA1D0000}"/>
    <cellStyle name="SAPBEXexcBad9 12 6" xfId="16133" xr:uid="{00000000-0005-0000-0000-0000DB1D0000}"/>
    <cellStyle name="SAPBEXexcBad9 12 6 2" xfId="31272" xr:uid="{00000000-0005-0000-0000-0000DC1D0000}"/>
    <cellStyle name="SAPBEXexcBad9 12 7" xfId="18745" xr:uid="{00000000-0005-0000-0000-0000DD1D0000}"/>
    <cellStyle name="SAPBEXexcBad9 12 7 2" xfId="33693" xr:uid="{00000000-0005-0000-0000-0000DE1D0000}"/>
    <cellStyle name="SAPBEXexcBad9 13" xfId="2783" xr:uid="{00000000-0005-0000-0000-0000DF1D0000}"/>
    <cellStyle name="SAPBEXexcBad9 13 2" xfId="4731" xr:uid="{00000000-0005-0000-0000-0000E01D0000}"/>
    <cellStyle name="SAPBEXexcBad9 13 2 2" xfId="9886" xr:uid="{00000000-0005-0000-0000-0000E11D0000}"/>
    <cellStyle name="SAPBEXexcBad9 13 2 2 2" xfId="25877" xr:uid="{00000000-0005-0000-0000-0000E21D0000}"/>
    <cellStyle name="SAPBEXexcBad9 13 2 3" xfId="12704" xr:uid="{00000000-0005-0000-0000-0000E31D0000}"/>
    <cellStyle name="SAPBEXexcBad9 13 2 3 2" xfId="28548" xr:uid="{00000000-0005-0000-0000-0000E41D0000}"/>
    <cellStyle name="SAPBEXexcBad9 13 2 4" xfId="14114" xr:uid="{00000000-0005-0000-0000-0000E51D0000}"/>
    <cellStyle name="SAPBEXexcBad9 13 2 4 2" xfId="29695" xr:uid="{00000000-0005-0000-0000-0000E61D0000}"/>
    <cellStyle name="SAPBEXexcBad9 13 2 5" xfId="18027" xr:uid="{00000000-0005-0000-0000-0000E71D0000}"/>
    <cellStyle name="SAPBEXexcBad9 13 2 5 2" xfId="33143" xr:uid="{00000000-0005-0000-0000-0000E81D0000}"/>
    <cellStyle name="SAPBEXexcBad9 13 2 6" xfId="20635" xr:uid="{00000000-0005-0000-0000-0000E91D0000}"/>
    <cellStyle name="SAPBEXexcBad9 13 2 6 2" xfId="35572" xr:uid="{00000000-0005-0000-0000-0000EA1D0000}"/>
    <cellStyle name="SAPBEXexcBad9 13 2 7" xfId="21370" xr:uid="{00000000-0005-0000-0000-0000EB1D0000}"/>
    <cellStyle name="SAPBEXexcBad9 13 2 7 2" xfId="36296" xr:uid="{00000000-0005-0000-0000-0000EC1D0000}"/>
    <cellStyle name="SAPBEXexcBad9 13 3" xfId="7955" xr:uid="{00000000-0005-0000-0000-0000ED1D0000}"/>
    <cellStyle name="SAPBEXexcBad9 13 3 2" xfId="23985" xr:uid="{00000000-0005-0000-0000-0000EE1D0000}"/>
    <cellStyle name="SAPBEXexcBad9 13 4" xfId="10782" xr:uid="{00000000-0005-0000-0000-0000EF1D0000}"/>
    <cellStyle name="SAPBEXexcBad9 13 4 2" xfId="26650" xr:uid="{00000000-0005-0000-0000-0000F01D0000}"/>
    <cellStyle name="SAPBEXexcBad9 13 5" xfId="13183" xr:uid="{00000000-0005-0000-0000-0000F11D0000}"/>
    <cellStyle name="SAPBEXexcBad9 13 5 2" xfId="28962" xr:uid="{00000000-0005-0000-0000-0000F21D0000}"/>
    <cellStyle name="SAPBEXexcBad9 13 6" xfId="16134" xr:uid="{00000000-0005-0000-0000-0000F31D0000}"/>
    <cellStyle name="SAPBEXexcBad9 13 6 2" xfId="31273" xr:uid="{00000000-0005-0000-0000-0000F41D0000}"/>
    <cellStyle name="SAPBEXexcBad9 13 7" xfId="18746" xr:uid="{00000000-0005-0000-0000-0000F51D0000}"/>
    <cellStyle name="SAPBEXexcBad9 13 7 2" xfId="33694" xr:uid="{00000000-0005-0000-0000-0000F61D0000}"/>
    <cellStyle name="SAPBEXexcBad9 14" xfId="2784" xr:uid="{00000000-0005-0000-0000-0000F71D0000}"/>
    <cellStyle name="SAPBEXexcBad9 14 2" xfId="4730" xr:uid="{00000000-0005-0000-0000-0000F81D0000}"/>
    <cellStyle name="SAPBEXexcBad9 14 2 2" xfId="9885" xr:uid="{00000000-0005-0000-0000-0000F91D0000}"/>
    <cellStyle name="SAPBEXexcBad9 14 2 2 2" xfId="25876" xr:uid="{00000000-0005-0000-0000-0000FA1D0000}"/>
    <cellStyle name="SAPBEXexcBad9 14 2 3" xfId="12703" xr:uid="{00000000-0005-0000-0000-0000FB1D0000}"/>
    <cellStyle name="SAPBEXexcBad9 14 2 3 2" xfId="28547" xr:uid="{00000000-0005-0000-0000-0000FC1D0000}"/>
    <cellStyle name="SAPBEXexcBad9 14 2 4" xfId="14790" xr:uid="{00000000-0005-0000-0000-0000FD1D0000}"/>
    <cellStyle name="SAPBEXexcBad9 14 2 4 2" xfId="30243" xr:uid="{00000000-0005-0000-0000-0000FE1D0000}"/>
    <cellStyle name="SAPBEXexcBad9 14 2 5" xfId="18026" xr:uid="{00000000-0005-0000-0000-0000FF1D0000}"/>
    <cellStyle name="SAPBEXexcBad9 14 2 5 2" xfId="33142" xr:uid="{00000000-0005-0000-0000-0000001E0000}"/>
    <cellStyle name="SAPBEXexcBad9 14 2 6" xfId="20634" xr:uid="{00000000-0005-0000-0000-0000011E0000}"/>
    <cellStyle name="SAPBEXexcBad9 14 2 6 2" xfId="35571" xr:uid="{00000000-0005-0000-0000-0000021E0000}"/>
    <cellStyle name="SAPBEXexcBad9 14 2 7" xfId="21369" xr:uid="{00000000-0005-0000-0000-0000031E0000}"/>
    <cellStyle name="SAPBEXexcBad9 14 2 7 2" xfId="36295" xr:uid="{00000000-0005-0000-0000-0000041E0000}"/>
    <cellStyle name="SAPBEXexcBad9 14 3" xfId="7956" xr:uid="{00000000-0005-0000-0000-0000051E0000}"/>
    <cellStyle name="SAPBEXexcBad9 14 3 2" xfId="23986" xr:uid="{00000000-0005-0000-0000-0000061E0000}"/>
    <cellStyle name="SAPBEXexcBad9 14 4" xfId="10783" xr:uid="{00000000-0005-0000-0000-0000071E0000}"/>
    <cellStyle name="SAPBEXexcBad9 14 4 2" xfId="26651" xr:uid="{00000000-0005-0000-0000-0000081E0000}"/>
    <cellStyle name="SAPBEXexcBad9 14 5" xfId="13528" xr:uid="{00000000-0005-0000-0000-0000091E0000}"/>
    <cellStyle name="SAPBEXexcBad9 14 5 2" xfId="29153" xr:uid="{00000000-0005-0000-0000-00000A1E0000}"/>
    <cellStyle name="SAPBEXexcBad9 14 6" xfId="16135" xr:uid="{00000000-0005-0000-0000-00000B1E0000}"/>
    <cellStyle name="SAPBEXexcBad9 14 6 2" xfId="31274" xr:uid="{00000000-0005-0000-0000-00000C1E0000}"/>
    <cellStyle name="SAPBEXexcBad9 14 7" xfId="18747" xr:uid="{00000000-0005-0000-0000-00000D1E0000}"/>
    <cellStyle name="SAPBEXexcBad9 14 7 2" xfId="33695" xr:uid="{00000000-0005-0000-0000-00000E1E0000}"/>
    <cellStyle name="SAPBEXexcBad9 15" xfId="2785" xr:uid="{00000000-0005-0000-0000-00000F1E0000}"/>
    <cellStyle name="SAPBEXexcBad9 15 2" xfId="4729" xr:uid="{00000000-0005-0000-0000-0000101E0000}"/>
    <cellStyle name="SAPBEXexcBad9 15 2 2" xfId="9884" xr:uid="{00000000-0005-0000-0000-0000111E0000}"/>
    <cellStyle name="SAPBEXexcBad9 15 2 2 2" xfId="25875" xr:uid="{00000000-0005-0000-0000-0000121E0000}"/>
    <cellStyle name="SAPBEXexcBad9 15 2 3" xfId="12702" xr:uid="{00000000-0005-0000-0000-0000131E0000}"/>
    <cellStyle name="SAPBEXexcBad9 15 2 3 2" xfId="28546" xr:uid="{00000000-0005-0000-0000-0000141E0000}"/>
    <cellStyle name="SAPBEXexcBad9 15 2 4" xfId="14113" xr:uid="{00000000-0005-0000-0000-0000151E0000}"/>
    <cellStyle name="SAPBEXexcBad9 15 2 4 2" xfId="29694" xr:uid="{00000000-0005-0000-0000-0000161E0000}"/>
    <cellStyle name="SAPBEXexcBad9 15 2 5" xfId="18025" xr:uid="{00000000-0005-0000-0000-0000171E0000}"/>
    <cellStyle name="SAPBEXexcBad9 15 2 5 2" xfId="33141" xr:uid="{00000000-0005-0000-0000-0000181E0000}"/>
    <cellStyle name="SAPBEXexcBad9 15 2 6" xfId="20633" xr:uid="{00000000-0005-0000-0000-0000191E0000}"/>
    <cellStyle name="SAPBEXexcBad9 15 2 6 2" xfId="35570" xr:uid="{00000000-0005-0000-0000-00001A1E0000}"/>
    <cellStyle name="SAPBEXexcBad9 15 2 7" xfId="21824" xr:uid="{00000000-0005-0000-0000-00001B1E0000}"/>
    <cellStyle name="SAPBEXexcBad9 15 2 7 2" xfId="36743" xr:uid="{00000000-0005-0000-0000-00001C1E0000}"/>
    <cellStyle name="SAPBEXexcBad9 15 3" xfId="7957" xr:uid="{00000000-0005-0000-0000-00001D1E0000}"/>
    <cellStyle name="SAPBEXexcBad9 15 3 2" xfId="23987" xr:uid="{00000000-0005-0000-0000-00001E1E0000}"/>
    <cellStyle name="SAPBEXexcBad9 15 4" xfId="10784" xr:uid="{00000000-0005-0000-0000-00001F1E0000}"/>
    <cellStyle name="SAPBEXexcBad9 15 4 2" xfId="26652" xr:uid="{00000000-0005-0000-0000-0000201E0000}"/>
    <cellStyle name="SAPBEXexcBad9 15 5" xfId="13181" xr:uid="{00000000-0005-0000-0000-0000211E0000}"/>
    <cellStyle name="SAPBEXexcBad9 15 5 2" xfId="28960" xr:uid="{00000000-0005-0000-0000-0000221E0000}"/>
    <cellStyle name="SAPBEXexcBad9 15 6" xfId="16136" xr:uid="{00000000-0005-0000-0000-0000231E0000}"/>
    <cellStyle name="SAPBEXexcBad9 15 6 2" xfId="31275" xr:uid="{00000000-0005-0000-0000-0000241E0000}"/>
    <cellStyle name="SAPBEXexcBad9 15 7" xfId="18748" xr:uid="{00000000-0005-0000-0000-0000251E0000}"/>
    <cellStyle name="SAPBEXexcBad9 15 7 2" xfId="33696" xr:uid="{00000000-0005-0000-0000-0000261E0000}"/>
    <cellStyle name="SAPBEXexcBad9 16" xfId="2786" xr:uid="{00000000-0005-0000-0000-0000271E0000}"/>
    <cellStyle name="SAPBEXexcBad9 16 2" xfId="4728" xr:uid="{00000000-0005-0000-0000-0000281E0000}"/>
    <cellStyle name="SAPBEXexcBad9 16 2 2" xfId="9883" xr:uid="{00000000-0005-0000-0000-0000291E0000}"/>
    <cellStyle name="SAPBEXexcBad9 16 2 2 2" xfId="25874" xr:uid="{00000000-0005-0000-0000-00002A1E0000}"/>
    <cellStyle name="SAPBEXexcBad9 16 2 3" xfId="12701" xr:uid="{00000000-0005-0000-0000-00002B1E0000}"/>
    <cellStyle name="SAPBEXexcBad9 16 2 3 2" xfId="28545" xr:uid="{00000000-0005-0000-0000-00002C1E0000}"/>
    <cellStyle name="SAPBEXexcBad9 16 2 4" xfId="14791" xr:uid="{00000000-0005-0000-0000-00002D1E0000}"/>
    <cellStyle name="SAPBEXexcBad9 16 2 4 2" xfId="30244" xr:uid="{00000000-0005-0000-0000-00002E1E0000}"/>
    <cellStyle name="SAPBEXexcBad9 16 2 5" xfId="18024" xr:uid="{00000000-0005-0000-0000-00002F1E0000}"/>
    <cellStyle name="SAPBEXexcBad9 16 2 5 2" xfId="33140" xr:uid="{00000000-0005-0000-0000-0000301E0000}"/>
    <cellStyle name="SAPBEXexcBad9 16 2 6" xfId="20632" xr:uid="{00000000-0005-0000-0000-0000311E0000}"/>
    <cellStyle name="SAPBEXexcBad9 16 2 6 2" xfId="35569" xr:uid="{00000000-0005-0000-0000-0000321E0000}"/>
    <cellStyle name="SAPBEXexcBad9 16 2 7" xfId="21823" xr:uid="{00000000-0005-0000-0000-0000331E0000}"/>
    <cellStyle name="SAPBEXexcBad9 16 2 7 2" xfId="36742" xr:uid="{00000000-0005-0000-0000-0000341E0000}"/>
    <cellStyle name="SAPBEXexcBad9 16 3" xfId="7958" xr:uid="{00000000-0005-0000-0000-0000351E0000}"/>
    <cellStyle name="SAPBEXexcBad9 16 3 2" xfId="23988" xr:uid="{00000000-0005-0000-0000-0000361E0000}"/>
    <cellStyle name="SAPBEXexcBad9 16 4" xfId="10785" xr:uid="{00000000-0005-0000-0000-0000371E0000}"/>
    <cellStyle name="SAPBEXexcBad9 16 4 2" xfId="26653" xr:uid="{00000000-0005-0000-0000-0000381E0000}"/>
    <cellStyle name="SAPBEXexcBad9 16 5" xfId="13182" xr:uid="{00000000-0005-0000-0000-0000391E0000}"/>
    <cellStyle name="SAPBEXexcBad9 16 5 2" xfId="28961" xr:uid="{00000000-0005-0000-0000-00003A1E0000}"/>
    <cellStyle name="SAPBEXexcBad9 16 6" xfId="16137" xr:uid="{00000000-0005-0000-0000-00003B1E0000}"/>
    <cellStyle name="SAPBEXexcBad9 16 6 2" xfId="31276" xr:uid="{00000000-0005-0000-0000-00003C1E0000}"/>
    <cellStyle name="SAPBEXexcBad9 16 7" xfId="18749" xr:uid="{00000000-0005-0000-0000-00003D1E0000}"/>
    <cellStyle name="SAPBEXexcBad9 16 7 2" xfId="33697" xr:uid="{00000000-0005-0000-0000-00003E1E0000}"/>
    <cellStyle name="SAPBEXexcBad9 17" xfId="2787" xr:uid="{00000000-0005-0000-0000-00003F1E0000}"/>
    <cellStyle name="SAPBEXexcBad9 17 2" xfId="4727" xr:uid="{00000000-0005-0000-0000-0000401E0000}"/>
    <cellStyle name="SAPBEXexcBad9 17 2 2" xfId="9882" xr:uid="{00000000-0005-0000-0000-0000411E0000}"/>
    <cellStyle name="SAPBEXexcBad9 17 2 2 2" xfId="25873" xr:uid="{00000000-0005-0000-0000-0000421E0000}"/>
    <cellStyle name="SAPBEXexcBad9 17 2 3" xfId="12700" xr:uid="{00000000-0005-0000-0000-0000431E0000}"/>
    <cellStyle name="SAPBEXexcBad9 17 2 3 2" xfId="28544" xr:uid="{00000000-0005-0000-0000-0000441E0000}"/>
    <cellStyle name="SAPBEXexcBad9 17 2 4" xfId="14112" xr:uid="{00000000-0005-0000-0000-0000451E0000}"/>
    <cellStyle name="SAPBEXexcBad9 17 2 4 2" xfId="29693" xr:uid="{00000000-0005-0000-0000-0000461E0000}"/>
    <cellStyle name="SAPBEXexcBad9 17 2 5" xfId="18023" xr:uid="{00000000-0005-0000-0000-0000471E0000}"/>
    <cellStyle name="SAPBEXexcBad9 17 2 5 2" xfId="33139" xr:uid="{00000000-0005-0000-0000-0000481E0000}"/>
    <cellStyle name="SAPBEXexcBad9 17 2 6" xfId="20631" xr:uid="{00000000-0005-0000-0000-0000491E0000}"/>
    <cellStyle name="SAPBEXexcBad9 17 2 6 2" xfId="35568" xr:uid="{00000000-0005-0000-0000-00004A1E0000}"/>
    <cellStyle name="SAPBEXexcBad9 17 2 7" xfId="21368" xr:uid="{00000000-0005-0000-0000-00004B1E0000}"/>
    <cellStyle name="SAPBEXexcBad9 17 2 7 2" xfId="36294" xr:uid="{00000000-0005-0000-0000-00004C1E0000}"/>
    <cellStyle name="SAPBEXexcBad9 17 3" xfId="7959" xr:uid="{00000000-0005-0000-0000-00004D1E0000}"/>
    <cellStyle name="SAPBEXexcBad9 17 3 2" xfId="23989" xr:uid="{00000000-0005-0000-0000-00004E1E0000}"/>
    <cellStyle name="SAPBEXexcBad9 17 4" xfId="10786" xr:uid="{00000000-0005-0000-0000-00004F1E0000}"/>
    <cellStyle name="SAPBEXexcBad9 17 4 2" xfId="26654" xr:uid="{00000000-0005-0000-0000-0000501E0000}"/>
    <cellStyle name="SAPBEXexcBad9 17 5" xfId="15353" xr:uid="{00000000-0005-0000-0000-0000511E0000}"/>
    <cellStyle name="SAPBEXexcBad9 17 5 2" xfId="30762" xr:uid="{00000000-0005-0000-0000-0000521E0000}"/>
    <cellStyle name="SAPBEXexcBad9 17 6" xfId="16138" xr:uid="{00000000-0005-0000-0000-0000531E0000}"/>
    <cellStyle name="SAPBEXexcBad9 17 6 2" xfId="31277" xr:uid="{00000000-0005-0000-0000-0000541E0000}"/>
    <cellStyle name="SAPBEXexcBad9 17 7" xfId="18750" xr:uid="{00000000-0005-0000-0000-0000551E0000}"/>
    <cellStyle name="SAPBEXexcBad9 17 7 2" xfId="33698" xr:uid="{00000000-0005-0000-0000-0000561E0000}"/>
    <cellStyle name="SAPBEXexcBad9 18" xfId="4908" xr:uid="{00000000-0005-0000-0000-0000571E0000}"/>
    <cellStyle name="SAPBEXexcBad9 18 2" xfId="10063" xr:uid="{00000000-0005-0000-0000-0000581E0000}"/>
    <cellStyle name="SAPBEXexcBad9 18 2 2" xfId="26045" xr:uid="{00000000-0005-0000-0000-0000591E0000}"/>
    <cellStyle name="SAPBEXexcBad9 18 3" xfId="12881" xr:uid="{00000000-0005-0000-0000-00005A1E0000}"/>
    <cellStyle name="SAPBEXexcBad9 18 3 2" xfId="28722" xr:uid="{00000000-0005-0000-0000-00005B1E0000}"/>
    <cellStyle name="SAPBEXexcBad9 18 4" xfId="10153" xr:uid="{00000000-0005-0000-0000-00005C1E0000}"/>
    <cellStyle name="SAPBEXexcBad9 18 4 2" xfId="26121" xr:uid="{00000000-0005-0000-0000-00005D1E0000}"/>
    <cellStyle name="SAPBEXexcBad9 18 5" xfId="18202" xr:uid="{00000000-0005-0000-0000-00005E1E0000}"/>
    <cellStyle name="SAPBEXexcBad9 18 5 2" xfId="33308" xr:uid="{00000000-0005-0000-0000-00005F1E0000}"/>
    <cellStyle name="SAPBEXexcBad9 18 6" xfId="20809" xr:uid="{00000000-0005-0000-0000-0000601E0000}"/>
    <cellStyle name="SAPBEXexcBad9 18 6 2" xfId="35742" xr:uid="{00000000-0005-0000-0000-0000611E0000}"/>
    <cellStyle name="SAPBEXexcBad9 18 7" xfId="18599" xr:uid="{00000000-0005-0000-0000-0000621E0000}"/>
    <cellStyle name="SAPBEXexcBad9 18 7 2" xfId="33553" xr:uid="{00000000-0005-0000-0000-0000631E0000}"/>
    <cellStyle name="SAPBEXexcBad9 19" xfId="6012" xr:uid="{00000000-0005-0000-0000-0000641E0000}"/>
    <cellStyle name="SAPBEXexcBad9 19 2" xfId="22977" xr:uid="{00000000-0005-0000-0000-0000651E0000}"/>
    <cellStyle name="SAPBEXexcBad9 2" xfId="637" xr:uid="{00000000-0005-0000-0000-0000661E0000}"/>
    <cellStyle name="SAPBEXexcBad9 2 10" xfId="13699" xr:uid="{00000000-0005-0000-0000-0000671E0000}"/>
    <cellStyle name="SAPBEXexcBad9 2 11" xfId="15925" xr:uid="{00000000-0005-0000-0000-0000681E0000}"/>
    <cellStyle name="SAPBEXexcBad9 2 12" xfId="18552" xr:uid="{00000000-0005-0000-0000-0000691E0000}"/>
    <cellStyle name="SAPBEXexcBad9 2 13" xfId="22336" xr:uid="{00000000-0005-0000-0000-00006A1E0000}"/>
    <cellStyle name="SAPBEXexcBad9 2 14" xfId="37952" xr:uid="{00000000-0005-0000-0000-00006B1E0000}"/>
    <cellStyle name="SAPBEXexcBad9 2 2" xfId="638" xr:uid="{00000000-0005-0000-0000-00006C1E0000}"/>
    <cellStyle name="SAPBEXexcBad9 2 2 10" xfId="5001" xr:uid="{00000000-0005-0000-0000-00006D1E0000}"/>
    <cellStyle name="SAPBEXexcBad9 2 2 11" xfId="37953" xr:uid="{00000000-0005-0000-0000-00006E1E0000}"/>
    <cellStyle name="SAPBEXexcBad9 2 2 2" xfId="2789" xr:uid="{00000000-0005-0000-0000-00006F1E0000}"/>
    <cellStyle name="SAPBEXexcBad9 2 2 2 2" xfId="7961" xr:uid="{00000000-0005-0000-0000-0000701E0000}"/>
    <cellStyle name="SAPBEXexcBad9 2 2 2 2 2" xfId="23991" xr:uid="{00000000-0005-0000-0000-0000711E0000}"/>
    <cellStyle name="SAPBEXexcBad9 2 2 2 3" xfId="10788" xr:uid="{00000000-0005-0000-0000-0000721E0000}"/>
    <cellStyle name="SAPBEXexcBad9 2 2 2 3 2" xfId="26656" xr:uid="{00000000-0005-0000-0000-0000731E0000}"/>
    <cellStyle name="SAPBEXexcBad9 2 2 2 4" xfId="13179" xr:uid="{00000000-0005-0000-0000-0000741E0000}"/>
    <cellStyle name="SAPBEXexcBad9 2 2 2 4 2" xfId="28959" xr:uid="{00000000-0005-0000-0000-0000751E0000}"/>
    <cellStyle name="SAPBEXexcBad9 2 2 2 5" xfId="16140" xr:uid="{00000000-0005-0000-0000-0000761E0000}"/>
    <cellStyle name="SAPBEXexcBad9 2 2 2 5 2" xfId="31279" xr:uid="{00000000-0005-0000-0000-0000771E0000}"/>
    <cellStyle name="SAPBEXexcBad9 2 2 2 6" xfId="18752" xr:uid="{00000000-0005-0000-0000-0000781E0000}"/>
    <cellStyle name="SAPBEXexcBad9 2 2 2 6 2" xfId="33700" xr:uid="{00000000-0005-0000-0000-0000791E0000}"/>
    <cellStyle name="SAPBEXexcBad9 2 2 2 7" xfId="21044" xr:uid="{00000000-0005-0000-0000-00007A1E0000}"/>
    <cellStyle name="SAPBEXexcBad9 2 2 2 7 2" xfId="35970" xr:uid="{00000000-0005-0000-0000-00007B1E0000}"/>
    <cellStyle name="SAPBEXexcBad9 2 2 2 8" xfId="6200" xr:uid="{00000000-0005-0000-0000-00007C1E0000}"/>
    <cellStyle name="SAPBEXexcBad9 2 2 3" xfId="4725" xr:uid="{00000000-0005-0000-0000-00007D1E0000}"/>
    <cellStyle name="SAPBEXexcBad9 2 2 3 2" xfId="9880" xr:uid="{00000000-0005-0000-0000-00007E1E0000}"/>
    <cellStyle name="SAPBEXexcBad9 2 2 3 2 2" xfId="25871" xr:uid="{00000000-0005-0000-0000-00007F1E0000}"/>
    <cellStyle name="SAPBEXexcBad9 2 2 3 3" xfId="12698" xr:uid="{00000000-0005-0000-0000-0000801E0000}"/>
    <cellStyle name="SAPBEXexcBad9 2 2 3 3 2" xfId="28542" xr:uid="{00000000-0005-0000-0000-0000811E0000}"/>
    <cellStyle name="SAPBEXexcBad9 2 2 3 4" xfId="14792" xr:uid="{00000000-0005-0000-0000-0000821E0000}"/>
    <cellStyle name="SAPBEXexcBad9 2 2 3 4 2" xfId="30245" xr:uid="{00000000-0005-0000-0000-0000831E0000}"/>
    <cellStyle name="SAPBEXexcBad9 2 2 3 5" xfId="18021" xr:uid="{00000000-0005-0000-0000-0000841E0000}"/>
    <cellStyle name="SAPBEXexcBad9 2 2 3 5 2" xfId="33137" xr:uid="{00000000-0005-0000-0000-0000851E0000}"/>
    <cellStyle name="SAPBEXexcBad9 2 2 3 6" xfId="20629" xr:uid="{00000000-0005-0000-0000-0000861E0000}"/>
    <cellStyle name="SAPBEXexcBad9 2 2 3 6 2" xfId="35566" xr:uid="{00000000-0005-0000-0000-0000871E0000}"/>
    <cellStyle name="SAPBEXexcBad9 2 2 3 7" xfId="20925" xr:uid="{00000000-0005-0000-0000-0000881E0000}"/>
    <cellStyle name="SAPBEXexcBad9 2 2 3 7 2" xfId="35851" xr:uid="{00000000-0005-0000-0000-0000891E0000}"/>
    <cellStyle name="SAPBEXexcBad9 2 2 4" xfId="5609" xr:uid="{00000000-0005-0000-0000-00008A1E0000}"/>
    <cellStyle name="SAPBEXexcBad9 2 2 4 2" xfId="22744" xr:uid="{00000000-0005-0000-0000-00008B1E0000}"/>
    <cellStyle name="SAPBEXexcBad9 2 2 5" xfId="6898" xr:uid="{00000000-0005-0000-0000-00008C1E0000}"/>
    <cellStyle name="SAPBEXexcBad9 2 2 5 2" xfId="23323" xr:uid="{00000000-0005-0000-0000-00008D1E0000}"/>
    <cellStyle name="SAPBEXexcBad9 2 2 6" xfId="15105" xr:uid="{00000000-0005-0000-0000-00008E1E0000}"/>
    <cellStyle name="SAPBEXexcBad9 2 2 6 2" xfId="30536" xr:uid="{00000000-0005-0000-0000-00008F1E0000}"/>
    <cellStyle name="SAPBEXexcBad9 2 2 7" xfId="15374" xr:uid="{00000000-0005-0000-0000-0000901E0000}"/>
    <cellStyle name="SAPBEXexcBad9 2 2 7 2" xfId="30776" xr:uid="{00000000-0005-0000-0000-0000911E0000}"/>
    <cellStyle name="SAPBEXexcBad9 2 2 8" xfId="15924" xr:uid="{00000000-0005-0000-0000-0000921E0000}"/>
    <cellStyle name="SAPBEXexcBad9 2 2 8 2" xfId="31114" xr:uid="{00000000-0005-0000-0000-0000931E0000}"/>
    <cellStyle name="SAPBEXexcBad9 2 2 9" xfId="15802" xr:uid="{00000000-0005-0000-0000-0000941E0000}"/>
    <cellStyle name="SAPBEXexcBad9 2 2 9 2" xfId="31049" xr:uid="{00000000-0005-0000-0000-0000951E0000}"/>
    <cellStyle name="SAPBEXexcBad9 2 3" xfId="1794" xr:uid="{00000000-0005-0000-0000-0000961E0000}"/>
    <cellStyle name="SAPBEXexcBad9 2 3 2" xfId="7078" xr:uid="{00000000-0005-0000-0000-0000971E0000}"/>
    <cellStyle name="SAPBEXexcBad9 2 3 2 2" xfId="37839" xr:uid="{00000000-0005-0000-0000-0000981E0000}"/>
    <cellStyle name="SAPBEXexcBad9 2 3 3" xfId="6529" xr:uid="{00000000-0005-0000-0000-0000991E0000}"/>
    <cellStyle name="SAPBEXexcBad9 2 3 4" xfId="13433" xr:uid="{00000000-0005-0000-0000-00009A1E0000}"/>
    <cellStyle name="SAPBEXexcBad9 2 3 5" xfId="10616" xr:uid="{00000000-0005-0000-0000-00009B1E0000}"/>
    <cellStyle name="SAPBEXexcBad9 2 3 6" xfId="7584" xr:uid="{00000000-0005-0000-0000-00009C1E0000}"/>
    <cellStyle name="SAPBEXexcBad9 2 3 7" xfId="15824" xr:uid="{00000000-0005-0000-0000-00009D1E0000}"/>
    <cellStyle name="SAPBEXexcBad9 2 3 8" xfId="23020" xr:uid="{00000000-0005-0000-0000-00009E1E0000}"/>
    <cellStyle name="SAPBEXexcBad9 2 4" xfId="1795" xr:uid="{00000000-0005-0000-0000-00009F1E0000}"/>
    <cellStyle name="SAPBEXexcBad9 2 4 2" xfId="7079" xr:uid="{00000000-0005-0000-0000-0000A01E0000}"/>
    <cellStyle name="SAPBEXexcBad9 2 4 2 2" xfId="37840" xr:uid="{00000000-0005-0000-0000-0000A11E0000}"/>
    <cellStyle name="SAPBEXexcBad9 2 4 3" xfId="6528" xr:uid="{00000000-0005-0000-0000-0000A21E0000}"/>
    <cellStyle name="SAPBEXexcBad9 2 4 4" xfId="14717" xr:uid="{00000000-0005-0000-0000-0000A31E0000}"/>
    <cellStyle name="SAPBEXexcBad9 2 4 5" xfId="13399" xr:uid="{00000000-0005-0000-0000-0000A41E0000}"/>
    <cellStyle name="SAPBEXexcBad9 2 4 6" xfId="10269" xr:uid="{00000000-0005-0000-0000-0000A51E0000}"/>
    <cellStyle name="SAPBEXexcBad9 2 4 7" xfId="13229" xr:uid="{00000000-0005-0000-0000-0000A61E0000}"/>
    <cellStyle name="SAPBEXexcBad9 2 4 8" xfId="23021" xr:uid="{00000000-0005-0000-0000-0000A71E0000}"/>
    <cellStyle name="SAPBEXexcBad9 2 5" xfId="2788" xr:uid="{00000000-0005-0000-0000-0000A81E0000}"/>
    <cellStyle name="SAPBEXexcBad9 2 5 2" xfId="7960" xr:uid="{00000000-0005-0000-0000-0000A91E0000}"/>
    <cellStyle name="SAPBEXexcBad9 2 5 2 2" xfId="23990" xr:uid="{00000000-0005-0000-0000-0000AA1E0000}"/>
    <cellStyle name="SAPBEXexcBad9 2 5 3" xfId="10787" xr:uid="{00000000-0005-0000-0000-0000AB1E0000}"/>
    <cellStyle name="SAPBEXexcBad9 2 5 3 2" xfId="26655" xr:uid="{00000000-0005-0000-0000-0000AC1E0000}"/>
    <cellStyle name="SAPBEXexcBad9 2 5 4" xfId="7589" xr:uid="{00000000-0005-0000-0000-0000AD1E0000}"/>
    <cellStyle name="SAPBEXexcBad9 2 5 4 2" xfId="23734" xr:uid="{00000000-0005-0000-0000-0000AE1E0000}"/>
    <cellStyle name="SAPBEXexcBad9 2 5 5" xfId="16139" xr:uid="{00000000-0005-0000-0000-0000AF1E0000}"/>
    <cellStyle name="SAPBEXexcBad9 2 5 5 2" xfId="31278" xr:uid="{00000000-0005-0000-0000-0000B01E0000}"/>
    <cellStyle name="SAPBEXexcBad9 2 5 6" xfId="18751" xr:uid="{00000000-0005-0000-0000-0000B11E0000}"/>
    <cellStyle name="SAPBEXexcBad9 2 5 6 2" xfId="33699" xr:uid="{00000000-0005-0000-0000-0000B21E0000}"/>
    <cellStyle name="SAPBEXexcBad9 2 5 7" xfId="21043" xr:uid="{00000000-0005-0000-0000-0000B31E0000}"/>
    <cellStyle name="SAPBEXexcBad9 2 5 7 2" xfId="35969" xr:uid="{00000000-0005-0000-0000-0000B41E0000}"/>
    <cellStyle name="SAPBEXexcBad9 2 5 8" xfId="6199" xr:uid="{00000000-0005-0000-0000-0000B51E0000}"/>
    <cellStyle name="SAPBEXexcBad9 2 6" xfId="4726" xr:uid="{00000000-0005-0000-0000-0000B61E0000}"/>
    <cellStyle name="SAPBEXexcBad9 2 6 2" xfId="9881" xr:uid="{00000000-0005-0000-0000-0000B71E0000}"/>
    <cellStyle name="SAPBEXexcBad9 2 6 2 2" xfId="25872" xr:uid="{00000000-0005-0000-0000-0000B81E0000}"/>
    <cellStyle name="SAPBEXexcBad9 2 6 3" xfId="12699" xr:uid="{00000000-0005-0000-0000-0000B91E0000}"/>
    <cellStyle name="SAPBEXexcBad9 2 6 3 2" xfId="28543" xr:uid="{00000000-0005-0000-0000-0000BA1E0000}"/>
    <cellStyle name="SAPBEXexcBad9 2 6 4" xfId="14796" xr:uid="{00000000-0005-0000-0000-0000BB1E0000}"/>
    <cellStyle name="SAPBEXexcBad9 2 6 4 2" xfId="30249" xr:uid="{00000000-0005-0000-0000-0000BC1E0000}"/>
    <cellStyle name="SAPBEXexcBad9 2 6 5" xfId="18022" xr:uid="{00000000-0005-0000-0000-0000BD1E0000}"/>
    <cellStyle name="SAPBEXexcBad9 2 6 5 2" xfId="33138" xr:uid="{00000000-0005-0000-0000-0000BE1E0000}"/>
    <cellStyle name="SAPBEXexcBad9 2 6 6" xfId="20630" xr:uid="{00000000-0005-0000-0000-0000BF1E0000}"/>
    <cellStyle name="SAPBEXexcBad9 2 6 6 2" xfId="35567" xr:uid="{00000000-0005-0000-0000-0000C01E0000}"/>
    <cellStyle name="SAPBEXexcBad9 2 6 7" xfId="21832" xr:uid="{00000000-0005-0000-0000-0000C11E0000}"/>
    <cellStyle name="SAPBEXexcBad9 2 6 7 2" xfId="36751" xr:uid="{00000000-0005-0000-0000-0000C21E0000}"/>
    <cellStyle name="SAPBEXexcBad9 2 7" xfId="5217" xr:uid="{00000000-0005-0000-0000-0000C31E0000}"/>
    <cellStyle name="SAPBEXexcBad9 2 7 2" xfId="37184" xr:uid="{00000000-0005-0000-0000-0000C41E0000}"/>
    <cellStyle name="SAPBEXexcBad9 2 8" xfId="7702" xr:uid="{00000000-0005-0000-0000-0000C51E0000}"/>
    <cellStyle name="SAPBEXexcBad9 2 9" xfId="6627" xr:uid="{00000000-0005-0000-0000-0000C61E0000}"/>
    <cellStyle name="SAPBEXexcBad9 2_CC - Div XRef" xfId="1796" xr:uid="{00000000-0005-0000-0000-0000C71E0000}"/>
    <cellStyle name="SAPBEXexcBad9 20" xfId="5981" xr:uid="{00000000-0005-0000-0000-0000C81E0000}"/>
    <cellStyle name="SAPBEXexcBad9 20 2" xfId="22950" xr:uid="{00000000-0005-0000-0000-0000C91E0000}"/>
    <cellStyle name="SAPBEXexcBad9 21" xfId="13704" xr:uid="{00000000-0005-0000-0000-0000CA1E0000}"/>
    <cellStyle name="SAPBEXexcBad9 21 2" xfId="29319" xr:uid="{00000000-0005-0000-0000-0000CB1E0000}"/>
    <cellStyle name="SAPBEXexcBad9 22" xfId="15425" xr:uid="{00000000-0005-0000-0000-0000CC1E0000}"/>
    <cellStyle name="SAPBEXexcBad9 22 2" xfId="30805" xr:uid="{00000000-0005-0000-0000-0000CD1E0000}"/>
    <cellStyle name="SAPBEXexcBad9 23" xfId="14231" xr:uid="{00000000-0005-0000-0000-0000CE1E0000}"/>
    <cellStyle name="SAPBEXexcBad9 23 2" xfId="29768" xr:uid="{00000000-0005-0000-0000-0000CF1E0000}"/>
    <cellStyle name="SAPBEXexcBad9 3" xfId="639" xr:uid="{00000000-0005-0000-0000-0000D01E0000}"/>
    <cellStyle name="SAPBEXexcBad9 3 2" xfId="640" xr:uid="{00000000-0005-0000-0000-0000D11E0000}"/>
    <cellStyle name="SAPBEXexcBad9 3 2 2" xfId="4723" xr:uid="{00000000-0005-0000-0000-0000D21E0000}"/>
    <cellStyle name="SAPBEXexcBad9 3 2 2 2" xfId="9878" xr:uid="{00000000-0005-0000-0000-0000D31E0000}"/>
    <cellStyle name="SAPBEXexcBad9 3 2 2 2 2" xfId="25869" xr:uid="{00000000-0005-0000-0000-0000D41E0000}"/>
    <cellStyle name="SAPBEXexcBad9 3 2 2 3" xfId="12696" xr:uid="{00000000-0005-0000-0000-0000D51E0000}"/>
    <cellStyle name="SAPBEXexcBad9 3 2 2 3 2" xfId="28540" xr:uid="{00000000-0005-0000-0000-0000D61E0000}"/>
    <cellStyle name="SAPBEXexcBad9 3 2 2 4" xfId="14111" xr:uid="{00000000-0005-0000-0000-0000D71E0000}"/>
    <cellStyle name="SAPBEXexcBad9 3 2 2 4 2" xfId="29692" xr:uid="{00000000-0005-0000-0000-0000D81E0000}"/>
    <cellStyle name="SAPBEXexcBad9 3 2 2 5" xfId="18019" xr:uid="{00000000-0005-0000-0000-0000D91E0000}"/>
    <cellStyle name="SAPBEXexcBad9 3 2 2 5 2" xfId="33135" xr:uid="{00000000-0005-0000-0000-0000DA1E0000}"/>
    <cellStyle name="SAPBEXexcBad9 3 2 2 6" xfId="20627" xr:uid="{00000000-0005-0000-0000-0000DB1E0000}"/>
    <cellStyle name="SAPBEXexcBad9 3 2 2 6 2" xfId="35564" xr:uid="{00000000-0005-0000-0000-0000DC1E0000}"/>
    <cellStyle name="SAPBEXexcBad9 3 2 2 7" xfId="21366" xr:uid="{00000000-0005-0000-0000-0000DD1E0000}"/>
    <cellStyle name="SAPBEXexcBad9 3 2 2 7 2" xfId="36292" xr:uid="{00000000-0005-0000-0000-0000DE1E0000}"/>
    <cellStyle name="SAPBEXexcBad9 3 2 3" xfId="5191" xr:uid="{00000000-0005-0000-0000-0000DF1E0000}"/>
    <cellStyle name="SAPBEXexcBad9 3 2 3 2" xfId="22525" xr:uid="{00000000-0005-0000-0000-0000E01E0000}"/>
    <cellStyle name="SAPBEXexcBad9 3 2 4" xfId="5231" xr:uid="{00000000-0005-0000-0000-0000E11E0000}"/>
    <cellStyle name="SAPBEXexcBad9 3 2 4 2" xfId="22547" xr:uid="{00000000-0005-0000-0000-0000E21E0000}"/>
    <cellStyle name="SAPBEXexcBad9 3 2 5" xfId="13761" xr:uid="{00000000-0005-0000-0000-0000E31E0000}"/>
    <cellStyle name="SAPBEXexcBad9 3 2 5 2" xfId="29365" xr:uid="{00000000-0005-0000-0000-0000E41E0000}"/>
    <cellStyle name="SAPBEXexcBad9 3 2 6" xfId="15072" xr:uid="{00000000-0005-0000-0000-0000E51E0000}"/>
    <cellStyle name="SAPBEXexcBad9 3 2 6 2" xfId="30518" xr:uid="{00000000-0005-0000-0000-0000E61E0000}"/>
    <cellStyle name="SAPBEXexcBad9 3 2 7" xfId="14719" xr:uid="{00000000-0005-0000-0000-0000E71E0000}"/>
    <cellStyle name="SAPBEXexcBad9 3 2 7 2" xfId="30195" xr:uid="{00000000-0005-0000-0000-0000E81E0000}"/>
    <cellStyle name="SAPBEXexcBad9 3 3" xfId="4724" xr:uid="{00000000-0005-0000-0000-0000E91E0000}"/>
    <cellStyle name="SAPBEXexcBad9 3 3 2" xfId="9879" xr:uid="{00000000-0005-0000-0000-0000EA1E0000}"/>
    <cellStyle name="SAPBEXexcBad9 3 3 2 2" xfId="25870" xr:uid="{00000000-0005-0000-0000-0000EB1E0000}"/>
    <cellStyle name="SAPBEXexcBad9 3 3 3" xfId="12697" xr:uid="{00000000-0005-0000-0000-0000EC1E0000}"/>
    <cellStyle name="SAPBEXexcBad9 3 3 3 2" xfId="28541" xr:uid="{00000000-0005-0000-0000-0000ED1E0000}"/>
    <cellStyle name="SAPBEXexcBad9 3 3 4" xfId="11052" xr:uid="{00000000-0005-0000-0000-0000EE1E0000}"/>
    <cellStyle name="SAPBEXexcBad9 3 3 4 2" xfId="26919" xr:uid="{00000000-0005-0000-0000-0000EF1E0000}"/>
    <cellStyle name="SAPBEXexcBad9 3 3 5" xfId="18020" xr:uid="{00000000-0005-0000-0000-0000F01E0000}"/>
    <cellStyle name="SAPBEXexcBad9 3 3 5 2" xfId="33136" xr:uid="{00000000-0005-0000-0000-0000F11E0000}"/>
    <cellStyle name="SAPBEXexcBad9 3 3 6" xfId="20628" xr:uid="{00000000-0005-0000-0000-0000F21E0000}"/>
    <cellStyle name="SAPBEXexcBad9 3 3 6 2" xfId="35565" xr:uid="{00000000-0005-0000-0000-0000F31E0000}"/>
    <cellStyle name="SAPBEXexcBad9 3 3 7" xfId="21825" xr:uid="{00000000-0005-0000-0000-0000F41E0000}"/>
    <cellStyle name="SAPBEXexcBad9 3 3 7 2" xfId="36744" xr:uid="{00000000-0005-0000-0000-0000F51E0000}"/>
    <cellStyle name="SAPBEXexcBad9 3 4" xfId="5608" xr:uid="{00000000-0005-0000-0000-0000F61E0000}"/>
    <cellStyle name="SAPBEXexcBad9 3 4 2" xfId="22743" xr:uid="{00000000-0005-0000-0000-0000F71E0000}"/>
    <cellStyle name="SAPBEXexcBad9 3 5" xfId="6897" xr:uid="{00000000-0005-0000-0000-0000F81E0000}"/>
    <cellStyle name="SAPBEXexcBad9 3 5 2" xfId="23322" xr:uid="{00000000-0005-0000-0000-0000F91E0000}"/>
    <cellStyle name="SAPBEXexcBad9 3 6" xfId="13271" xr:uid="{00000000-0005-0000-0000-0000FA1E0000}"/>
    <cellStyle name="SAPBEXexcBad9 3 6 2" xfId="29016" xr:uid="{00000000-0005-0000-0000-0000FB1E0000}"/>
    <cellStyle name="SAPBEXexcBad9 3 7" xfId="6975" xr:uid="{00000000-0005-0000-0000-0000FC1E0000}"/>
    <cellStyle name="SAPBEXexcBad9 3 7 2" xfId="23365" xr:uid="{00000000-0005-0000-0000-0000FD1E0000}"/>
    <cellStyle name="SAPBEXexcBad9 3 8" xfId="15098" xr:uid="{00000000-0005-0000-0000-0000FE1E0000}"/>
    <cellStyle name="SAPBEXexcBad9 3 8 2" xfId="30534" xr:uid="{00000000-0005-0000-0000-0000FF1E0000}"/>
    <cellStyle name="SAPBEXexcBad9 4" xfId="641" xr:uid="{00000000-0005-0000-0000-0000001F0000}"/>
    <cellStyle name="SAPBEXexcBad9 4 10" xfId="18551" xr:uid="{00000000-0005-0000-0000-0000011F0000}"/>
    <cellStyle name="SAPBEXexcBad9 4 10 2" xfId="33535" xr:uid="{00000000-0005-0000-0000-0000021F0000}"/>
    <cellStyle name="SAPBEXexcBad9 4 11" xfId="5002" xr:uid="{00000000-0005-0000-0000-0000031F0000}"/>
    <cellStyle name="SAPBEXexcBad9 4 12" xfId="37954" xr:uid="{00000000-0005-0000-0000-0000041F0000}"/>
    <cellStyle name="SAPBEXexcBad9 4 2" xfId="2792" xr:uid="{00000000-0005-0000-0000-0000051F0000}"/>
    <cellStyle name="SAPBEXexcBad9 4 2 2" xfId="4721" xr:uid="{00000000-0005-0000-0000-0000061F0000}"/>
    <cellStyle name="SAPBEXexcBad9 4 2 2 2" xfId="9876" xr:uid="{00000000-0005-0000-0000-0000071F0000}"/>
    <cellStyle name="SAPBEXexcBad9 4 2 2 2 2" xfId="25867" xr:uid="{00000000-0005-0000-0000-0000081F0000}"/>
    <cellStyle name="SAPBEXexcBad9 4 2 2 3" xfId="12694" xr:uid="{00000000-0005-0000-0000-0000091F0000}"/>
    <cellStyle name="SAPBEXexcBad9 4 2 2 3 2" xfId="28538" xr:uid="{00000000-0005-0000-0000-00000A1F0000}"/>
    <cellStyle name="SAPBEXexcBad9 4 2 2 4" xfId="14110" xr:uid="{00000000-0005-0000-0000-00000B1F0000}"/>
    <cellStyle name="SAPBEXexcBad9 4 2 2 4 2" xfId="29691" xr:uid="{00000000-0005-0000-0000-00000C1F0000}"/>
    <cellStyle name="SAPBEXexcBad9 4 2 2 5" xfId="18017" xr:uid="{00000000-0005-0000-0000-00000D1F0000}"/>
    <cellStyle name="SAPBEXexcBad9 4 2 2 5 2" xfId="33133" xr:uid="{00000000-0005-0000-0000-00000E1F0000}"/>
    <cellStyle name="SAPBEXexcBad9 4 2 2 6" xfId="20625" xr:uid="{00000000-0005-0000-0000-00000F1F0000}"/>
    <cellStyle name="SAPBEXexcBad9 4 2 2 6 2" xfId="35562" xr:uid="{00000000-0005-0000-0000-0000101F0000}"/>
    <cellStyle name="SAPBEXexcBad9 4 2 2 7" xfId="21365" xr:uid="{00000000-0005-0000-0000-0000111F0000}"/>
    <cellStyle name="SAPBEXexcBad9 4 2 2 7 2" xfId="36291" xr:uid="{00000000-0005-0000-0000-0000121F0000}"/>
    <cellStyle name="SAPBEXexcBad9 4 2 3" xfId="7964" xr:uid="{00000000-0005-0000-0000-0000131F0000}"/>
    <cellStyle name="SAPBEXexcBad9 4 2 3 2" xfId="23993" xr:uid="{00000000-0005-0000-0000-0000141F0000}"/>
    <cellStyle name="SAPBEXexcBad9 4 2 4" xfId="10791" xr:uid="{00000000-0005-0000-0000-0000151F0000}"/>
    <cellStyle name="SAPBEXexcBad9 4 2 4 2" xfId="26658" xr:uid="{00000000-0005-0000-0000-0000161F0000}"/>
    <cellStyle name="SAPBEXexcBad9 4 2 5" xfId="13527" xr:uid="{00000000-0005-0000-0000-0000171F0000}"/>
    <cellStyle name="SAPBEXexcBad9 4 2 5 2" xfId="29152" xr:uid="{00000000-0005-0000-0000-0000181F0000}"/>
    <cellStyle name="SAPBEXexcBad9 4 2 6" xfId="16143" xr:uid="{00000000-0005-0000-0000-0000191F0000}"/>
    <cellStyle name="SAPBEXexcBad9 4 2 6 2" xfId="31281" xr:uid="{00000000-0005-0000-0000-00001A1F0000}"/>
    <cellStyle name="SAPBEXexcBad9 4 2 7" xfId="18754" xr:uid="{00000000-0005-0000-0000-00001B1F0000}"/>
    <cellStyle name="SAPBEXexcBad9 4 2 7 2" xfId="33702" xr:uid="{00000000-0005-0000-0000-00001C1F0000}"/>
    <cellStyle name="SAPBEXexcBad9 4 3" xfId="2791" xr:uid="{00000000-0005-0000-0000-00001D1F0000}"/>
    <cellStyle name="SAPBEXexcBad9 4 3 2" xfId="7963" xr:uid="{00000000-0005-0000-0000-00001E1F0000}"/>
    <cellStyle name="SAPBEXexcBad9 4 3 2 2" xfId="23992" xr:uid="{00000000-0005-0000-0000-00001F1F0000}"/>
    <cellStyle name="SAPBEXexcBad9 4 3 3" xfId="10790" xr:uid="{00000000-0005-0000-0000-0000201F0000}"/>
    <cellStyle name="SAPBEXexcBad9 4 3 3 2" xfId="26657" xr:uid="{00000000-0005-0000-0000-0000211F0000}"/>
    <cellStyle name="SAPBEXexcBad9 4 3 4" xfId="5793" xr:uid="{00000000-0005-0000-0000-0000221F0000}"/>
    <cellStyle name="SAPBEXexcBad9 4 3 4 2" xfId="22828" xr:uid="{00000000-0005-0000-0000-0000231F0000}"/>
    <cellStyle name="SAPBEXexcBad9 4 3 5" xfId="16142" xr:uid="{00000000-0005-0000-0000-0000241F0000}"/>
    <cellStyle name="SAPBEXexcBad9 4 3 5 2" xfId="31280" xr:uid="{00000000-0005-0000-0000-0000251F0000}"/>
    <cellStyle name="SAPBEXexcBad9 4 3 6" xfId="18753" xr:uid="{00000000-0005-0000-0000-0000261F0000}"/>
    <cellStyle name="SAPBEXexcBad9 4 3 6 2" xfId="33701" xr:uid="{00000000-0005-0000-0000-0000271F0000}"/>
    <cellStyle name="SAPBEXexcBad9 4 3 7" xfId="21045" xr:uid="{00000000-0005-0000-0000-0000281F0000}"/>
    <cellStyle name="SAPBEXexcBad9 4 3 7 2" xfId="35971" xr:uid="{00000000-0005-0000-0000-0000291F0000}"/>
    <cellStyle name="SAPBEXexcBad9 4 3 8" xfId="6201" xr:uid="{00000000-0005-0000-0000-00002A1F0000}"/>
    <cellStyle name="SAPBEXexcBad9 4 4" xfId="4722" xr:uid="{00000000-0005-0000-0000-00002B1F0000}"/>
    <cellStyle name="SAPBEXexcBad9 4 4 2" xfId="9877" xr:uid="{00000000-0005-0000-0000-00002C1F0000}"/>
    <cellStyle name="SAPBEXexcBad9 4 4 2 2" xfId="25868" xr:uid="{00000000-0005-0000-0000-00002D1F0000}"/>
    <cellStyle name="SAPBEXexcBad9 4 4 3" xfId="12695" xr:uid="{00000000-0005-0000-0000-00002E1F0000}"/>
    <cellStyle name="SAPBEXexcBad9 4 4 3 2" xfId="28539" xr:uid="{00000000-0005-0000-0000-00002F1F0000}"/>
    <cellStyle name="SAPBEXexcBad9 4 4 4" xfId="13021" xr:uid="{00000000-0005-0000-0000-0000301F0000}"/>
    <cellStyle name="SAPBEXexcBad9 4 4 4 2" xfId="28820" xr:uid="{00000000-0005-0000-0000-0000311F0000}"/>
    <cellStyle name="SAPBEXexcBad9 4 4 5" xfId="18018" xr:uid="{00000000-0005-0000-0000-0000321F0000}"/>
    <cellStyle name="SAPBEXexcBad9 4 4 5 2" xfId="33134" xr:uid="{00000000-0005-0000-0000-0000331F0000}"/>
    <cellStyle name="SAPBEXexcBad9 4 4 6" xfId="20626" xr:uid="{00000000-0005-0000-0000-0000341F0000}"/>
    <cellStyle name="SAPBEXexcBad9 4 4 6 2" xfId="35563" xr:uid="{00000000-0005-0000-0000-0000351F0000}"/>
    <cellStyle name="SAPBEXexcBad9 4 4 7" xfId="21826" xr:uid="{00000000-0005-0000-0000-0000361F0000}"/>
    <cellStyle name="SAPBEXexcBad9 4 4 7 2" xfId="36745" xr:uid="{00000000-0005-0000-0000-0000371F0000}"/>
    <cellStyle name="SAPBEXexcBad9 4 5" xfId="5176" xr:uid="{00000000-0005-0000-0000-0000381F0000}"/>
    <cellStyle name="SAPBEXexcBad9 4 5 2" xfId="22521" xr:uid="{00000000-0005-0000-0000-0000391F0000}"/>
    <cellStyle name="SAPBEXexcBad9 4 6" xfId="5232" xr:uid="{00000000-0005-0000-0000-00003A1F0000}"/>
    <cellStyle name="SAPBEXexcBad9 4 6 2" xfId="22548" xr:uid="{00000000-0005-0000-0000-00003B1F0000}"/>
    <cellStyle name="SAPBEXexcBad9 4 7" xfId="6626" xr:uid="{00000000-0005-0000-0000-00003C1F0000}"/>
    <cellStyle name="SAPBEXexcBad9 4 7 2" xfId="23151" xr:uid="{00000000-0005-0000-0000-00003D1F0000}"/>
    <cellStyle name="SAPBEXexcBad9 4 8" xfId="13504" xr:uid="{00000000-0005-0000-0000-00003E1F0000}"/>
    <cellStyle name="SAPBEXexcBad9 4 8 2" xfId="29134" xr:uid="{00000000-0005-0000-0000-00003F1F0000}"/>
    <cellStyle name="SAPBEXexcBad9 4 9" xfId="7828" xr:uid="{00000000-0005-0000-0000-0000401F0000}"/>
    <cellStyle name="SAPBEXexcBad9 4 9 2" xfId="23859" xr:uid="{00000000-0005-0000-0000-0000411F0000}"/>
    <cellStyle name="SAPBEXexcBad9 5" xfId="642" xr:uid="{00000000-0005-0000-0000-0000421F0000}"/>
    <cellStyle name="SAPBEXexcBad9 5 10" xfId="18550" xr:uid="{00000000-0005-0000-0000-0000431F0000}"/>
    <cellStyle name="SAPBEXexcBad9 5 11" xfId="22337" xr:uid="{00000000-0005-0000-0000-0000441F0000}"/>
    <cellStyle name="SAPBEXexcBad9 5 12" xfId="37955" xr:uid="{00000000-0005-0000-0000-0000451F0000}"/>
    <cellStyle name="SAPBEXexcBad9 5 2" xfId="643" xr:uid="{00000000-0005-0000-0000-0000461F0000}"/>
    <cellStyle name="SAPBEXexcBad9 5 2 10" xfId="22338" xr:uid="{00000000-0005-0000-0000-0000471F0000}"/>
    <cellStyle name="SAPBEXexcBad9 5 2 11" xfId="37956" xr:uid="{00000000-0005-0000-0000-0000481F0000}"/>
    <cellStyle name="SAPBEXexcBad9 5 2 2" xfId="2794" xr:uid="{00000000-0005-0000-0000-0000491F0000}"/>
    <cellStyle name="SAPBEXexcBad9 5 2 2 2" xfId="7966" xr:uid="{00000000-0005-0000-0000-00004A1F0000}"/>
    <cellStyle name="SAPBEXexcBad9 5 2 2 2 2" xfId="23995" xr:uid="{00000000-0005-0000-0000-00004B1F0000}"/>
    <cellStyle name="SAPBEXexcBad9 5 2 2 3" xfId="10793" xr:uid="{00000000-0005-0000-0000-00004C1F0000}"/>
    <cellStyle name="SAPBEXexcBad9 5 2 2 3 2" xfId="26660" xr:uid="{00000000-0005-0000-0000-00004D1F0000}"/>
    <cellStyle name="SAPBEXexcBad9 5 2 2 4" xfId="13178" xr:uid="{00000000-0005-0000-0000-00004E1F0000}"/>
    <cellStyle name="SAPBEXexcBad9 5 2 2 4 2" xfId="28958" xr:uid="{00000000-0005-0000-0000-00004F1F0000}"/>
    <cellStyle name="SAPBEXexcBad9 5 2 2 5" xfId="16145" xr:uid="{00000000-0005-0000-0000-0000501F0000}"/>
    <cellStyle name="SAPBEXexcBad9 5 2 2 5 2" xfId="31283" xr:uid="{00000000-0005-0000-0000-0000511F0000}"/>
    <cellStyle name="SAPBEXexcBad9 5 2 2 6" xfId="18756" xr:uid="{00000000-0005-0000-0000-0000521F0000}"/>
    <cellStyle name="SAPBEXexcBad9 5 2 2 6 2" xfId="33704" xr:uid="{00000000-0005-0000-0000-0000531F0000}"/>
    <cellStyle name="SAPBEXexcBad9 5 2 2 7" xfId="21047" xr:uid="{00000000-0005-0000-0000-0000541F0000}"/>
    <cellStyle name="SAPBEXexcBad9 5 2 2 7 2" xfId="35973" xr:uid="{00000000-0005-0000-0000-0000551F0000}"/>
    <cellStyle name="SAPBEXexcBad9 5 2 2 8" xfId="6203" xr:uid="{00000000-0005-0000-0000-0000561F0000}"/>
    <cellStyle name="SAPBEXexcBad9 5 2 3" xfId="4719" xr:uid="{00000000-0005-0000-0000-0000571F0000}"/>
    <cellStyle name="SAPBEXexcBad9 5 2 3 2" xfId="9874" xr:uid="{00000000-0005-0000-0000-0000581F0000}"/>
    <cellStyle name="SAPBEXexcBad9 5 2 3 2 2" xfId="25865" xr:uid="{00000000-0005-0000-0000-0000591F0000}"/>
    <cellStyle name="SAPBEXexcBad9 5 2 3 3" xfId="12692" xr:uid="{00000000-0005-0000-0000-00005A1F0000}"/>
    <cellStyle name="SAPBEXexcBad9 5 2 3 3 2" xfId="28536" xr:uid="{00000000-0005-0000-0000-00005B1F0000}"/>
    <cellStyle name="SAPBEXexcBad9 5 2 3 4" xfId="14109" xr:uid="{00000000-0005-0000-0000-00005C1F0000}"/>
    <cellStyle name="SAPBEXexcBad9 5 2 3 4 2" xfId="29690" xr:uid="{00000000-0005-0000-0000-00005D1F0000}"/>
    <cellStyle name="SAPBEXexcBad9 5 2 3 5" xfId="18015" xr:uid="{00000000-0005-0000-0000-00005E1F0000}"/>
    <cellStyle name="SAPBEXexcBad9 5 2 3 5 2" xfId="33131" xr:uid="{00000000-0005-0000-0000-00005F1F0000}"/>
    <cellStyle name="SAPBEXexcBad9 5 2 3 6" xfId="20623" xr:uid="{00000000-0005-0000-0000-0000601F0000}"/>
    <cellStyle name="SAPBEXexcBad9 5 2 3 6 2" xfId="35560" xr:uid="{00000000-0005-0000-0000-0000611F0000}"/>
    <cellStyle name="SAPBEXexcBad9 5 2 3 7" xfId="21827" xr:uid="{00000000-0005-0000-0000-0000621F0000}"/>
    <cellStyle name="SAPBEXexcBad9 5 2 3 7 2" xfId="36746" xr:uid="{00000000-0005-0000-0000-0000631F0000}"/>
    <cellStyle name="SAPBEXexcBad9 5 2 4" xfId="5607" xr:uid="{00000000-0005-0000-0000-0000641F0000}"/>
    <cellStyle name="SAPBEXexcBad9 5 2 4 2" xfId="37182" xr:uid="{00000000-0005-0000-0000-0000651F0000}"/>
    <cellStyle name="SAPBEXexcBad9 5 2 5" xfId="5743" xr:uid="{00000000-0005-0000-0000-0000661F0000}"/>
    <cellStyle name="SAPBEXexcBad9 5 2 6" xfId="14748" xr:uid="{00000000-0005-0000-0000-0000671F0000}"/>
    <cellStyle name="SAPBEXexcBad9 5 2 7" xfId="13728" xr:uid="{00000000-0005-0000-0000-0000681F0000}"/>
    <cellStyle name="SAPBEXexcBad9 5 2 8" xfId="13207" xr:uid="{00000000-0005-0000-0000-0000691F0000}"/>
    <cellStyle name="SAPBEXexcBad9 5 2 9" xfId="18549" xr:uid="{00000000-0005-0000-0000-00006A1F0000}"/>
    <cellStyle name="SAPBEXexcBad9 5 3" xfId="2793" xr:uid="{00000000-0005-0000-0000-00006B1F0000}"/>
    <cellStyle name="SAPBEXexcBad9 5 3 2" xfId="7965" xr:uid="{00000000-0005-0000-0000-00006C1F0000}"/>
    <cellStyle name="SAPBEXexcBad9 5 3 2 2" xfId="23994" xr:uid="{00000000-0005-0000-0000-00006D1F0000}"/>
    <cellStyle name="SAPBEXexcBad9 5 3 3" xfId="10792" xr:uid="{00000000-0005-0000-0000-00006E1F0000}"/>
    <cellStyle name="SAPBEXexcBad9 5 3 3 2" xfId="26659" xr:uid="{00000000-0005-0000-0000-00006F1F0000}"/>
    <cellStyle name="SAPBEXexcBad9 5 3 4" xfId="13177" xr:uid="{00000000-0005-0000-0000-0000701F0000}"/>
    <cellStyle name="SAPBEXexcBad9 5 3 4 2" xfId="28957" xr:uid="{00000000-0005-0000-0000-0000711F0000}"/>
    <cellStyle name="SAPBEXexcBad9 5 3 5" xfId="16144" xr:uid="{00000000-0005-0000-0000-0000721F0000}"/>
    <cellStyle name="SAPBEXexcBad9 5 3 5 2" xfId="31282" xr:uid="{00000000-0005-0000-0000-0000731F0000}"/>
    <cellStyle name="SAPBEXexcBad9 5 3 6" xfId="18755" xr:uid="{00000000-0005-0000-0000-0000741F0000}"/>
    <cellStyle name="SAPBEXexcBad9 5 3 6 2" xfId="33703" xr:uid="{00000000-0005-0000-0000-0000751F0000}"/>
    <cellStyle name="SAPBEXexcBad9 5 3 7" xfId="21046" xr:uid="{00000000-0005-0000-0000-0000761F0000}"/>
    <cellStyle name="SAPBEXexcBad9 5 3 7 2" xfId="35972" xr:uid="{00000000-0005-0000-0000-0000771F0000}"/>
    <cellStyle name="SAPBEXexcBad9 5 3 8" xfId="6202" xr:uid="{00000000-0005-0000-0000-0000781F0000}"/>
    <cellStyle name="SAPBEXexcBad9 5 4" xfId="4720" xr:uid="{00000000-0005-0000-0000-0000791F0000}"/>
    <cellStyle name="SAPBEXexcBad9 5 4 2" xfId="9875" xr:uid="{00000000-0005-0000-0000-00007A1F0000}"/>
    <cellStyle name="SAPBEXexcBad9 5 4 2 2" xfId="25866" xr:uid="{00000000-0005-0000-0000-00007B1F0000}"/>
    <cellStyle name="SAPBEXexcBad9 5 4 3" xfId="12693" xr:uid="{00000000-0005-0000-0000-00007C1F0000}"/>
    <cellStyle name="SAPBEXexcBad9 5 4 3 2" xfId="28537" xr:uid="{00000000-0005-0000-0000-00007D1F0000}"/>
    <cellStyle name="SAPBEXexcBad9 5 4 4" xfId="13020" xr:uid="{00000000-0005-0000-0000-00007E1F0000}"/>
    <cellStyle name="SAPBEXexcBad9 5 4 4 2" xfId="28819" xr:uid="{00000000-0005-0000-0000-00007F1F0000}"/>
    <cellStyle name="SAPBEXexcBad9 5 4 5" xfId="18016" xr:uid="{00000000-0005-0000-0000-0000801F0000}"/>
    <cellStyle name="SAPBEXexcBad9 5 4 5 2" xfId="33132" xr:uid="{00000000-0005-0000-0000-0000811F0000}"/>
    <cellStyle name="SAPBEXexcBad9 5 4 6" xfId="20624" xr:uid="{00000000-0005-0000-0000-0000821F0000}"/>
    <cellStyle name="SAPBEXexcBad9 5 4 6 2" xfId="35561" xr:uid="{00000000-0005-0000-0000-0000831F0000}"/>
    <cellStyle name="SAPBEXexcBad9 5 4 7" xfId="20923" xr:uid="{00000000-0005-0000-0000-0000841F0000}"/>
    <cellStyle name="SAPBEXexcBad9 5 4 7 2" xfId="35849" xr:uid="{00000000-0005-0000-0000-0000851F0000}"/>
    <cellStyle name="SAPBEXexcBad9 5 5" xfId="6067" xr:uid="{00000000-0005-0000-0000-0000861F0000}"/>
    <cellStyle name="SAPBEXexcBad9 5 5 2" xfId="37183" xr:uid="{00000000-0005-0000-0000-0000871F0000}"/>
    <cellStyle name="SAPBEXexcBad9 5 6" xfId="7701" xr:uid="{00000000-0005-0000-0000-0000881F0000}"/>
    <cellStyle name="SAPBEXexcBad9 5 7" xfId="5880" xr:uid="{00000000-0005-0000-0000-0000891F0000}"/>
    <cellStyle name="SAPBEXexcBad9 5 8" xfId="13771" xr:uid="{00000000-0005-0000-0000-00008A1F0000}"/>
    <cellStyle name="SAPBEXexcBad9 5 9" xfId="15167" xr:uid="{00000000-0005-0000-0000-00008B1F0000}"/>
    <cellStyle name="SAPBEXexcBad9 6" xfId="644" xr:uid="{00000000-0005-0000-0000-00008C1F0000}"/>
    <cellStyle name="SAPBEXexcBad9 6 10" xfId="18548" xr:uid="{00000000-0005-0000-0000-00008D1F0000}"/>
    <cellStyle name="SAPBEXexcBad9 6 11" xfId="22339" xr:uid="{00000000-0005-0000-0000-00008E1F0000}"/>
    <cellStyle name="SAPBEXexcBad9 6 12" xfId="37957" xr:uid="{00000000-0005-0000-0000-00008F1F0000}"/>
    <cellStyle name="SAPBEXexcBad9 6 2" xfId="645" xr:uid="{00000000-0005-0000-0000-0000901F0000}"/>
    <cellStyle name="SAPBEXexcBad9 6 2 10" xfId="22340" xr:uid="{00000000-0005-0000-0000-0000911F0000}"/>
    <cellStyle name="SAPBEXexcBad9 6 2 11" xfId="37958" xr:uid="{00000000-0005-0000-0000-0000921F0000}"/>
    <cellStyle name="SAPBEXexcBad9 6 2 2" xfId="2796" xr:uid="{00000000-0005-0000-0000-0000931F0000}"/>
    <cellStyle name="SAPBEXexcBad9 6 2 2 2" xfId="7968" xr:uid="{00000000-0005-0000-0000-0000941F0000}"/>
    <cellStyle name="SAPBEXexcBad9 6 2 2 2 2" xfId="23997" xr:uid="{00000000-0005-0000-0000-0000951F0000}"/>
    <cellStyle name="SAPBEXexcBad9 6 2 2 3" xfId="10795" xr:uid="{00000000-0005-0000-0000-0000961F0000}"/>
    <cellStyle name="SAPBEXexcBad9 6 2 2 3 2" xfId="26662" xr:uid="{00000000-0005-0000-0000-0000971F0000}"/>
    <cellStyle name="SAPBEXexcBad9 6 2 2 4" xfId="5792" xr:uid="{00000000-0005-0000-0000-0000981F0000}"/>
    <cellStyle name="SAPBEXexcBad9 6 2 2 4 2" xfId="22827" xr:uid="{00000000-0005-0000-0000-0000991F0000}"/>
    <cellStyle name="SAPBEXexcBad9 6 2 2 5" xfId="16147" xr:uid="{00000000-0005-0000-0000-00009A1F0000}"/>
    <cellStyle name="SAPBEXexcBad9 6 2 2 5 2" xfId="31285" xr:uid="{00000000-0005-0000-0000-00009B1F0000}"/>
    <cellStyle name="SAPBEXexcBad9 6 2 2 6" xfId="18758" xr:uid="{00000000-0005-0000-0000-00009C1F0000}"/>
    <cellStyle name="SAPBEXexcBad9 6 2 2 6 2" xfId="33706" xr:uid="{00000000-0005-0000-0000-00009D1F0000}"/>
    <cellStyle name="SAPBEXexcBad9 6 2 2 7" xfId="21049" xr:uid="{00000000-0005-0000-0000-00009E1F0000}"/>
    <cellStyle name="SAPBEXexcBad9 6 2 2 7 2" xfId="35975" xr:uid="{00000000-0005-0000-0000-00009F1F0000}"/>
    <cellStyle name="SAPBEXexcBad9 6 2 2 8" xfId="6205" xr:uid="{00000000-0005-0000-0000-0000A01F0000}"/>
    <cellStyle name="SAPBEXexcBad9 6 2 3" xfId="4717" xr:uid="{00000000-0005-0000-0000-0000A11F0000}"/>
    <cellStyle name="SAPBEXexcBad9 6 2 3 2" xfId="9872" xr:uid="{00000000-0005-0000-0000-0000A21F0000}"/>
    <cellStyle name="SAPBEXexcBad9 6 2 3 2 2" xfId="25863" xr:uid="{00000000-0005-0000-0000-0000A31F0000}"/>
    <cellStyle name="SAPBEXexcBad9 6 2 3 3" xfId="12690" xr:uid="{00000000-0005-0000-0000-0000A41F0000}"/>
    <cellStyle name="SAPBEXexcBad9 6 2 3 3 2" xfId="28534" xr:uid="{00000000-0005-0000-0000-0000A51F0000}"/>
    <cellStyle name="SAPBEXexcBad9 6 2 3 4" xfId="14108" xr:uid="{00000000-0005-0000-0000-0000A61F0000}"/>
    <cellStyle name="SAPBEXexcBad9 6 2 3 4 2" xfId="29689" xr:uid="{00000000-0005-0000-0000-0000A71F0000}"/>
    <cellStyle name="SAPBEXexcBad9 6 2 3 5" xfId="18013" xr:uid="{00000000-0005-0000-0000-0000A81F0000}"/>
    <cellStyle name="SAPBEXexcBad9 6 2 3 5 2" xfId="33129" xr:uid="{00000000-0005-0000-0000-0000A91F0000}"/>
    <cellStyle name="SAPBEXexcBad9 6 2 3 6" xfId="20621" xr:uid="{00000000-0005-0000-0000-0000AA1F0000}"/>
    <cellStyle name="SAPBEXexcBad9 6 2 3 6 2" xfId="35558" xr:uid="{00000000-0005-0000-0000-0000AB1F0000}"/>
    <cellStyle name="SAPBEXexcBad9 6 2 3 7" xfId="21828" xr:uid="{00000000-0005-0000-0000-0000AC1F0000}"/>
    <cellStyle name="SAPBEXexcBad9 6 2 3 7 2" xfId="36747" xr:uid="{00000000-0005-0000-0000-0000AD1F0000}"/>
    <cellStyle name="SAPBEXexcBad9 6 2 4" xfId="5605" xr:uid="{00000000-0005-0000-0000-0000AE1F0000}"/>
    <cellStyle name="SAPBEXexcBad9 6 2 4 2" xfId="37809" xr:uid="{00000000-0005-0000-0000-0000AF1F0000}"/>
    <cellStyle name="SAPBEXexcBad9 6 2 5" xfId="6896" xr:uid="{00000000-0005-0000-0000-0000B01F0000}"/>
    <cellStyle name="SAPBEXexcBad9 6 2 6" xfId="5879" xr:uid="{00000000-0005-0000-0000-0000B11F0000}"/>
    <cellStyle name="SAPBEXexcBad9 6 2 7" xfId="15113" xr:uid="{00000000-0005-0000-0000-0000B21F0000}"/>
    <cellStyle name="SAPBEXexcBad9 6 2 8" xfId="15923" xr:uid="{00000000-0005-0000-0000-0000B31F0000}"/>
    <cellStyle name="SAPBEXexcBad9 6 2 9" xfId="12964" xr:uid="{00000000-0005-0000-0000-0000B41F0000}"/>
    <cellStyle name="SAPBEXexcBad9 6 3" xfId="2795" xr:uid="{00000000-0005-0000-0000-0000B51F0000}"/>
    <cellStyle name="SAPBEXexcBad9 6 3 2" xfId="7967" xr:uid="{00000000-0005-0000-0000-0000B61F0000}"/>
    <cellStyle name="SAPBEXexcBad9 6 3 2 2" xfId="23996" xr:uid="{00000000-0005-0000-0000-0000B71F0000}"/>
    <cellStyle name="SAPBEXexcBad9 6 3 3" xfId="10794" xr:uid="{00000000-0005-0000-0000-0000B81F0000}"/>
    <cellStyle name="SAPBEXexcBad9 6 3 3 2" xfId="26661" xr:uid="{00000000-0005-0000-0000-0000B91F0000}"/>
    <cellStyle name="SAPBEXexcBad9 6 3 4" xfId="15354" xr:uid="{00000000-0005-0000-0000-0000BA1F0000}"/>
    <cellStyle name="SAPBEXexcBad9 6 3 4 2" xfId="30763" xr:uid="{00000000-0005-0000-0000-0000BB1F0000}"/>
    <cellStyle name="SAPBEXexcBad9 6 3 5" xfId="16146" xr:uid="{00000000-0005-0000-0000-0000BC1F0000}"/>
    <cellStyle name="SAPBEXexcBad9 6 3 5 2" xfId="31284" xr:uid="{00000000-0005-0000-0000-0000BD1F0000}"/>
    <cellStyle name="SAPBEXexcBad9 6 3 6" xfId="18757" xr:uid="{00000000-0005-0000-0000-0000BE1F0000}"/>
    <cellStyle name="SAPBEXexcBad9 6 3 6 2" xfId="33705" xr:uid="{00000000-0005-0000-0000-0000BF1F0000}"/>
    <cellStyle name="SAPBEXexcBad9 6 3 7" xfId="21048" xr:uid="{00000000-0005-0000-0000-0000C01F0000}"/>
    <cellStyle name="SAPBEXexcBad9 6 3 7 2" xfId="35974" xr:uid="{00000000-0005-0000-0000-0000C11F0000}"/>
    <cellStyle name="SAPBEXexcBad9 6 3 8" xfId="6204" xr:uid="{00000000-0005-0000-0000-0000C21F0000}"/>
    <cellStyle name="SAPBEXexcBad9 6 4" xfId="4718" xr:uid="{00000000-0005-0000-0000-0000C31F0000}"/>
    <cellStyle name="SAPBEXexcBad9 6 4 2" xfId="9873" xr:uid="{00000000-0005-0000-0000-0000C41F0000}"/>
    <cellStyle name="SAPBEXexcBad9 6 4 2 2" xfId="25864" xr:uid="{00000000-0005-0000-0000-0000C51F0000}"/>
    <cellStyle name="SAPBEXexcBad9 6 4 3" xfId="12691" xr:uid="{00000000-0005-0000-0000-0000C61F0000}"/>
    <cellStyle name="SAPBEXexcBad9 6 4 3 2" xfId="28535" xr:uid="{00000000-0005-0000-0000-0000C71F0000}"/>
    <cellStyle name="SAPBEXexcBad9 6 4 4" xfId="14793" xr:uid="{00000000-0005-0000-0000-0000C81F0000}"/>
    <cellStyle name="SAPBEXexcBad9 6 4 4 2" xfId="30246" xr:uid="{00000000-0005-0000-0000-0000C91F0000}"/>
    <cellStyle name="SAPBEXexcBad9 6 4 5" xfId="18014" xr:uid="{00000000-0005-0000-0000-0000CA1F0000}"/>
    <cellStyle name="SAPBEXexcBad9 6 4 5 2" xfId="33130" xr:uid="{00000000-0005-0000-0000-0000CB1F0000}"/>
    <cellStyle name="SAPBEXexcBad9 6 4 6" xfId="20622" xr:uid="{00000000-0005-0000-0000-0000CC1F0000}"/>
    <cellStyle name="SAPBEXexcBad9 6 4 6 2" xfId="35559" xr:uid="{00000000-0005-0000-0000-0000CD1F0000}"/>
    <cellStyle name="SAPBEXexcBad9 6 4 7" xfId="21364" xr:uid="{00000000-0005-0000-0000-0000CE1F0000}"/>
    <cellStyle name="SAPBEXexcBad9 6 4 7 2" xfId="36290" xr:uid="{00000000-0005-0000-0000-0000CF1F0000}"/>
    <cellStyle name="SAPBEXexcBad9 6 5" xfId="5606" xr:uid="{00000000-0005-0000-0000-0000D01F0000}"/>
    <cellStyle name="SAPBEXexcBad9 6 5 2" xfId="37063" xr:uid="{00000000-0005-0000-0000-0000D11F0000}"/>
    <cellStyle name="SAPBEXexcBad9 6 6" xfId="7700" xr:uid="{00000000-0005-0000-0000-0000D21F0000}"/>
    <cellStyle name="SAPBEXexcBad9 6 7" xfId="6625" xr:uid="{00000000-0005-0000-0000-0000D31F0000}"/>
    <cellStyle name="SAPBEXexcBad9 6 8" xfId="13754" xr:uid="{00000000-0005-0000-0000-0000D41F0000}"/>
    <cellStyle name="SAPBEXexcBad9 6 9" xfId="5804" xr:uid="{00000000-0005-0000-0000-0000D51F0000}"/>
    <cellStyle name="SAPBEXexcBad9 7" xfId="646" xr:uid="{00000000-0005-0000-0000-0000D61F0000}"/>
    <cellStyle name="SAPBEXexcBad9 7 10" xfId="15474" xr:uid="{00000000-0005-0000-0000-0000D71F0000}"/>
    <cellStyle name="SAPBEXexcBad9 7 11" xfId="22341" xr:uid="{00000000-0005-0000-0000-0000D81F0000}"/>
    <cellStyle name="SAPBEXexcBad9 7 12" xfId="37959" xr:uid="{00000000-0005-0000-0000-0000D91F0000}"/>
    <cellStyle name="SAPBEXexcBad9 7 2" xfId="647" xr:uid="{00000000-0005-0000-0000-0000DA1F0000}"/>
    <cellStyle name="SAPBEXexcBad9 7 2 10" xfId="22342" xr:uid="{00000000-0005-0000-0000-0000DB1F0000}"/>
    <cellStyle name="SAPBEXexcBad9 7 2 11" xfId="37960" xr:uid="{00000000-0005-0000-0000-0000DC1F0000}"/>
    <cellStyle name="SAPBEXexcBad9 7 2 2" xfId="2798" xr:uid="{00000000-0005-0000-0000-0000DD1F0000}"/>
    <cellStyle name="SAPBEXexcBad9 7 2 2 2" xfId="7970" xr:uid="{00000000-0005-0000-0000-0000DE1F0000}"/>
    <cellStyle name="SAPBEXexcBad9 7 2 2 2 2" xfId="23999" xr:uid="{00000000-0005-0000-0000-0000DF1F0000}"/>
    <cellStyle name="SAPBEXexcBad9 7 2 2 3" xfId="10797" xr:uid="{00000000-0005-0000-0000-0000E01F0000}"/>
    <cellStyle name="SAPBEXexcBad9 7 2 2 3 2" xfId="26664" xr:uid="{00000000-0005-0000-0000-0000E11F0000}"/>
    <cellStyle name="SAPBEXexcBad9 7 2 2 4" xfId="10537" xr:uid="{00000000-0005-0000-0000-0000E21F0000}"/>
    <cellStyle name="SAPBEXexcBad9 7 2 2 4 2" xfId="26459" xr:uid="{00000000-0005-0000-0000-0000E31F0000}"/>
    <cellStyle name="SAPBEXexcBad9 7 2 2 5" xfId="16149" xr:uid="{00000000-0005-0000-0000-0000E41F0000}"/>
    <cellStyle name="SAPBEXexcBad9 7 2 2 5 2" xfId="31287" xr:uid="{00000000-0005-0000-0000-0000E51F0000}"/>
    <cellStyle name="SAPBEXexcBad9 7 2 2 6" xfId="18760" xr:uid="{00000000-0005-0000-0000-0000E61F0000}"/>
    <cellStyle name="SAPBEXexcBad9 7 2 2 6 2" xfId="33708" xr:uid="{00000000-0005-0000-0000-0000E71F0000}"/>
    <cellStyle name="SAPBEXexcBad9 7 2 2 7" xfId="21051" xr:uid="{00000000-0005-0000-0000-0000E81F0000}"/>
    <cellStyle name="SAPBEXexcBad9 7 2 2 7 2" xfId="35977" xr:uid="{00000000-0005-0000-0000-0000E91F0000}"/>
    <cellStyle name="SAPBEXexcBad9 7 2 2 8" xfId="6207" xr:uid="{00000000-0005-0000-0000-0000EA1F0000}"/>
    <cellStyle name="SAPBEXexcBad9 7 2 3" xfId="4715" xr:uid="{00000000-0005-0000-0000-0000EB1F0000}"/>
    <cellStyle name="SAPBEXexcBad9 7 2 3 2" xfId="9870" xr:uid="{00000000-0005-0000-0000-0000EC1F0000}"/>
    <cellStyle name="SAPBEXexcBad9 7 2 3 2 2" xfId="25861" xr:uid="{00000000-0005-0000-0000-0000ED1F0000}"/>
    <cellStyle name="SAPBEXexcBad9 7 2 3 3" xfId="12688" xr:uid="{00000000-0005-0000-0000-0000EE1F0000}"/>
    <cellStyle name="SAPBEXexcBad9 7 2 3 3 2" xfId="28532" xr:uid="{00000000-0005-0000-0000-0000EF1F0000}"/>
    <cellStyle name="SAPBEXexcBad9 7 2 3 4" xfId="14107" xr:uid="{00000000-0005-0000-0000-0000F01F0000}"/>
    <cellStyle name="SAPBEXexcBad9 7 2 3 4 2" xfId="29688" xr:uid="{00000000-0005-0000-0000-0000F11F0000}"/>
    <cellStyle name="SAPBEXexcBad9 7 2 3 5" xfId="18011" xr:uid="{00000000-0005-0000-0000-0000F21F0000}"/>
    <cellStyle name="SAPBEXexcBad9 7 2 3 5 2" xfId="33127" xr:uid="{00000000-0005-0000-0000-0000F31F0000}"/>
    <cellStyle name="SAPBEXexcBad9 7 2 3 6" xfId="20619" xr:uid="{00000000-0005-0000-0000-0000F41F0000}"/>
    <cellStyle name="SAPBEXexcBad9 7 2 3 6 2" xfId="35556" xr:uid="{00000000-0005-0000-0000-0000F51F0000}"/>
    <cellStyle name="SAPBEXexcBad9 7 2 3 7" xfId="21829" xr:uid="{00000000-0005-0000-0000-0000F61F0000}"/>
    <cellStyle name="SAPBEXexcBad9 7 2 3 7 2" xfId="36748" xr:uid="{00000000-0005-0000-0000-0000F71F0000}"/>
    <cellStyle name="SAPBEXexcBad9 7 2 4" xfId="5604" xr:uid="{00000000-0005-0000-0000-0000F81F0000}"/>
    <cellStyle name="SAPBEXexcBad9 7 2 4 2" xfId="37179" xr:uid="{00000000-0005-0000-0000-0000F91F0000}"/>
    <cellStyle name="SAPBEXexcBad9 7 2 5" xfId="5744" xr:uid="{00000000-0005-0000-0000-0000FA1F0000}"/>
    <cellStyle name="SAPBEXexcBad9 7 2 6" xfId="14747" xr:uid="{00000000-0005-0000-0000-0000FB1F0000}"/>
    <cellStyle name="SAPBEXexcBad9 7 2 7" xfId="13753" xr:uid="{00000000-0005-0000-0000-0000FC1F0000}"/>
    <cellStyle name="SAPBEXexcBad9 7 2 8" xfId="15922" xr:uid="{00000000-0005-0000-0000-0000FD1F0000}"/>
    <cellStyle name="SAPBEXexcBad9 7 2 9" xfId="14513" xr:uid="{00000000-0005-0000-0000-0000FE1F0000}"/>
    <cellStyle name="SAPBEXexcBad9 7 3" xfId="2797" xr:uid="{00000000-0005-0000-0000-0000FF1F0000}"/>
    <cellStyle name="SAPBEXexcBad9 7 3 2" xfId="7969" xr:uid="{00000000-0005-0000-0000-000000200000}"/>
    <cellStyle name="SAPBEXexcBad9 7 3 2 2" xfId="23998" xr:uid="{00000000-0005-0000-0000-000001200000}"/>
    <cellStyle name="SAPBEXexcBad9 7 3 3" xfId="10796" xr:uid="{00000000-0005-0000-0000-000002200000}"/>
    <cellStyle name="SAPBEXexcBad9 7 3 3 2" xfId="26663" xr:uid="{00000000-0005-0000-0000-000003200000}"/>
    <cellStyle name="SAPBEXexcBad9 7 3 4" xfId="13175" xr:uid="{00000000-0005-0000-0000-000004200000}"/>
    <cellStyle name="SAPBEXexcBad9 7 3 4 2" xfId="28955" xr:uid="{00000000-0005-0000-0000-000005200000}"/>
    <cellStyle name="SAPBEXexcBad9 7 3 5" xfId="16148" xr:uid="{00000000-0005-0000-0000-000006200000}"/>
    <cellStyle name="SAPBEXexcBad9 7 3 5 2" xfId="31286" xr:uid="{00000000-0005-0000-0000-000007200000}"/>
    <cellStyle name="SAPBEXexcBad9 7 3 6" xfId="18759" xr:uid="{00000000-0005-0000-0000-000008200000}"/>
    <cellStyle name="SAPBEXexcBad9 7 3 6 2" xfId="33707" xr:uid="{00000000-0005-0000-0000-000009200000}"/>
    <cellStyle name="SAPBEXexcBad9 7 3 7" xfId="21050" xr:uid="{00000000-0005-0000-0000-00000A200000}"/>
    <cellStyle name="SAPBEXexcBad9 7 3 7 2" xfId="35976" xr:uid="{00000000-0005-0000-0000-00000B200000}"/>
    <cellStyle name="SAPBEXexcBad9 7 3 8" xfId="6206" xr:uid="{00000000-0005-0000-0000-00000C200000}"/>
    <cellStyle name="SAPBEXexcBad9 7 4" xfId="4716" xr:uid="{00000000-0005-0000-0000-00000D200000}"/>
    <cellStyle name="SAPBEXexcBad9 7 4 2" xfId="9871" xr:uid="{00000000-0005-0000-0000-00000E200000}"/>
    <cellStyle name="SAPBEXexcBad9 7 4 2 2" xfId="25862" xr:uid="{00000000-0005-0000-0000-00000F200000}"/>
    <cellStyle name="SAPBEXexcBad9 7 4 3" xfId="12689" xr:uid="{00000000-0005-0000-0000-000010200000}"/>
    <cellStyle name="SAPBEXexcBad9 7 4 3 2" xfId="28533" xr:uid="{00000000-0005-0000-0000-000011200000}"/>
    <cellStyle name="SAPBEXexcBad9 7 4 4" xfId="14794" xr:uid="{00000000-0005-0000-0000-000012200000}"/>
    <cellStyle name="SAPBEXexcBad9 7 4 4 2" xfId="30247" xr:uid="{00000000-0005-0000-0000-000013200000}"/>
    <cellStyle name="SAPBEXexcBad9 7 4 5" xfId="18012" xr:uid="{00000000-0005-0000-0000-000014200000}"/>
    <cellStyle name="SAPBEXexcBad9 7 4 5 2" xfId="33128" xr:uid="{00000000-0005-0000-0000-000015200000}"/>
    <cellStyle name="SAPBEXexcBad9 7 4 6" xfId="20620" xr:uid="{00000000-0005-0000-0000-000016200000}"/>
    <cellStyle name="SAPBEXexcBad9 7 4 6 2" xfId="35557" xr:uid="{00000000-0005-0000-0000-000017200000}"/>
    <cellStyle name="SAPBEXexcBad9 7 4 7" xfId="21363" xr:uid="{00000000-0005-0000-0000-000018200000}"/>
    <cellStyle name="SAPBEXexcBad9 7 4 7 2" xfId="36289" xr:uid="{00000000-0005-0000-0000-000019200000}"/>
    <cellStyle name="SAPBEXexcBad9 7 5" xfId="6066" xr:uid="{00000000-0005-0000-0000-00001A200000}"/>
    <cellStyle name="SAPBEXexcBad9 7 5 2" xfId="37181" xr:uid="{00000000-0005-0000-0000-00001B200000}"/>
    <cellStyle name="SAPBEXexcBad9 7 6" xfId="6895" xr:uid="{00000000-0005-0000-0000-00001C200000}"/>
    <cellStyle name="SAPBEXexcBad9 7 7" xfId="14160" xr:uid="{00000000-0005-0000-0000-00001D200000}"/>
    <cellStyle name="SAPBEXexcBad9 7 8" xfId="15112" xr:uid="{00000000-0005-0000-0000-00001E200000}"/>
    <cellStyle name="SAPBEXexcBad9 7 9" xfId="13511" xr:uid="{00000000-0005-0000-0000-00001F200000}"/>
    <cellStyle name="SAPBEXexcBad9 8" xfId="648" xr:uid="{00000000-0005-0000-0000-000020200000}"/>
    <cellStyle name="SAPBEXexcBad9 8 10" xfId="15989" xr:uid="{00000000-0005-0000-0000-000021200000}"/>
    <cellStyle name="SAPBEXexcBad9 8 11" xfId="22343" xr:uid="{00000000-0005-0000-0000-000022200000}"/>
    <cellStyle name="SAPBEXexcBad9 8 12" xfId="37961" xr:uid="{00000000-0005-0000-0000-000023200000}"/>
    <cellStyle name="SAPBEXexcBad9 8 2" xfId="649" xr:uid="{00000000-0005-0000-0000-000024200000}"/>
    <cellStyle name="SAPBEXexcBad9 8 2 2" xfId="6064" xr:uid="{00000000-0005-0000-0000-000025200000}"/>
    <cellStyle name="SAPBEXexcBad9 8 2 2 2" xfId="37178" xr:uid="{00000000-0005-0000-0000-000026200000}"/>
    <cellStyle name="SAPBEXexcBad9 8 2 3" xfId="7698" xr:uid="{00000000-0005-0000-0000-000027200000}"/>
    <cellStyle name="SAPBEXexcBad9 8 2 4" xfId="5878" xr:uid="{00000000-0005-0000-0000-000028200000}"/>
    <cellStyle name="SAPBEXexcBad9 8 2 5" xfId="12999" xr:uid="{00000000-0005-0000-0000-000029200000}"/>
    <cellStyle name="SAPBEXexcBad9 8 2 6" xfId="11791" xr:uid="{00000000-0005-0000-0000-00002A200000}"/>
    <cellStyle name="SAPBEXexcBad9 8 2 7" xfId="13236" xr:uid="{00000000-0005-0000-0000-00002B200000}"/>
    <cellStyle name="SAPBEXexcBad9 8 2 8" xfId="22344" xr:uid="{00000000-0005-0000-0000-00002C200000}"/>
    <cellStyle name="SAPBEXexcBad9 8 2 9" xfId="37962" xr:uid="{00000000-0005-0000-0000-00002D200000}"/>
    <cellStyle name="SAPBEXexcBad9 8 3" xfId="2799" xr:uid="{00000000-0005-0000-0000-00002E200000}"/>
    <cellStyle name="SAPBEXexcBad9 8 3 2" xfId="7971" xr:uid="{00000000-0005-0000-0000-00002F200000}"/>
    <cellStyle name="SAPBEXexcBad9 8 3 2 2" xfId="24000" xr:uid="{00000000-0005-0000-0000-000030200000}"/>
    <cellStyle name="SAPBEXexcBad9 8 3 3" xfId="10798" xr:uid="{00000000-0005-0000-0000-000031200000}"/>
    <cellStyle name="SAPBEXexcBad9 8 3 3 2" xfId="26665" xr:uid="{00000000-0005-0000-0000-000032200000}"/>
    <cellStyle name="SAPBEXexcBad9 8 3 4" xfId="13176" xr:uid="{00000000-0005-0000-0000-000033200000}"/>
    <cellStyle name="SAPBEXexcBad9 8 3 4 2" xfId="28956" xr:uid="{00000000-0005-0000-0000-000034200000}"/>
    <cellStyle name="SAPBEXexcBad9 8 3 5" xfId="16150" xr:uid="{00000000-0005-0000-0000-000035200000}"/>
    <cellStyle name="SAPBEXexcBad9 8 3 5 2" xfId="31288" xr:uid="{00000000-0005-0000-0000-000036200000}"/>
    <cellStyle name="SAPBEXexcBad9 8 3 6" xfId="18761" xr:uid="{00000000-0005-0000-0000-000037200000}"/>
    <cellStyle name="SAPBEXexcBad9 8 3 6 2" xfId="33709" xr:uid="{00000000-0005-0000-0000-000038200000}"/>
    <cellStyle name="SAPBEXexcBad9 8 3 7" xfId="21052" xr:uid="{00000000-0005-0000-0000-000039200000}"/>
    <cellStyle name="SAPBEXexcBad9 8 3 7 2" xfId="35978" xr:uid="{00000000-0005-0000-0000-00003A200000}"/>
    <cellStyle name="SAPBEXexcBad9 8 3 8" xfId="6208" xr:uid="{00000000-0005-0000-0000-00003B200000}"/>
    <cellStyle name="SAPBEXexcBad9 8 4" xfId="4714" xr:uid="{00000000-0005-0000-0000-00003C200000}"/>
    <cellStyle name="SAPBEXexcBad9 8 4 2" xfId="9869" xr:uid="{00000000-0005-0000-0000-00003D200000}"/>
    <cellStyle name="SAPBEXexcBad9 8 4 2 2" xfId="25860" xr:uid="{00000000-0005-0000-0000-00003E200000}"/>
    <cellStyle name="SAPBEXexcBad9 8 4 3" xfId="12687" xr:uid="{00000000-0005-0000-0000-00003F200000}"/>
    <cellStyle name="SAPBEXexcBad9 8 4 3 2" xfId="28531" xr:uid="{00000000-0005-0000-0000-000040200000}"/>
    <cellStyle name="SAPBEXexcBad9 8 4 4" xfId="14795" xr:uid="{00000000-0005-0000-0000-000041200000}"/>
    <cellStyle name="SAPBEXexcBad9 8 4 4 2" xfId="30248" xr:uid="{00000000-0005-0000-0000-000042200000}"/>
    <cellStyle name="SAPBEXexcBad9 8 4 5" xfId="18010" xr:uid="{00000000-0005-0000-0000-000043200000}"/>
    <cellStyle name="SAPBEXexcBad9 8 4 5 2" xfId="33126" xr:uid="{00000000-0005-0000-0000-000044200000}"/>
    <cellStyle name="SAPBEXexcBad9 8 4 6" xfId="20618" xr:uid="{00000000-0005-0000-0000-000045200000}"/>
    <cellStyle name="SAPBEXexcBad9 8 4 6 2" xfId="35555" xr:uid="{00000000-0005-0000-0000-000046200000}"/>
    <cellStyle name="SAPBEXexcBad9 8 4 7" xfId="21362" xr:uid="{00000000-0005-0000-0000-000047200000}"/>
    <cellStyle name="SAPBEXexcBad9 8 4 7 2" xfId="36288" xr:uid="{00000000-0005-0000-0000-000048200000}"/>
    <cellStyle name="SAPBEXexcBad9 8 5" xfId="5212" xr:uid="{00000000-0005-0000-0000-000049200000}"/>
    <cellStyle name="SAPBEXexcBad9 8 5 2" xfId="37062" xr:uid="{00000000-0005-0000-0000-00004A200000}"/>
    <cellStyle name="SAPBEXexcBad9 8 6" xfId="7699" xr:uid="{00000000-0005-0000-0000-00004B200000}"/>
    <cellStyle name="SAPBEXexcBad9 8 7" xfId="5972" xr:uid="{00000000-0005-0000-0000-00004C200000}"/>
    <cellStyle name="SAPBEXexcBad9 8 8" xfId="7783" xr:uid="{00000000-0005-0000-0000-00004D200000}"/>
    <cellStyle name="SAPBEXexcBad9 8 9" xfId="10627" xr:uid="{00000000-0005-0000-0000-00004E200000}"/>
    <cellStyle name="SAPBEXexcBad9 9" xfId="650" xr:uid="{00000000-0005-0000-0000-00004F200000}"/>
    <cellStyle name="SAPBEXexcBad9 9 10" xfId="5003" xr:uid="{00000000-0005-0000-0000-000050200000}"/>
    <cellStyle name="SAPBEXexcBad9 9 2" xfId="2800" xr:uid="{00000000-0005-0000-0000-000051200000}"/>
    <cellStyle name="SAPBEXexcBad9 9 2 2" xfId="7972" xr:uid="{00000000-0005-0000-0000-000052200000}"/>
    <cellStyle name="SAPBEXexcBad9 9 2 2 2" xfId="24001" xr:uid="{00000000-0005-0000-0000-000053200000}"/>
    <cellStyle name="SAPBEXexcBad9 9 2 3" xfId="10799" xr:uid="{00000000-0005-0000-0000-000054200000}"/>
    <cellStyle name="SAPBEXexcBad9 9 2 3 2" xfId="26666" xr:uid="{00000000-0005-0000-0000-000055200000}"/>
    <cellStyle name="SAPBEXexcBad9 9 2 4" xfId="10538" xr:uid="{00000000-0005-0000-0000-000056200000}"/>
    <cellStyle name="SAPBEXexcBad9 9 2 4 2" xfId="26460" xr:uid="{00000000-0005-0000-0000-000057200000}"/>
    <cellStyle name="SAPBEXexcBad9 9 2 5" xfId="16151" xr:uid="{00000000-0005-0000-0000-000058200000}"/>
    <cellStyle name="SAPBEXexcBad9 9 2 5 2" xfId="31289" xr:uid="{00000000-0005-0000-0000-000059200000}"/>
    <cellStyle name="SAPBEXexcBad9 9 2 6" xfId="18762" xr:uid="{00000000-0005-0000-0000-00005A200000}"/>
    <cellStyle name="SAPBEXexcBad9 9 2 6 2" xfId="33710" xr:uid="{00000000-0005-0000-0000-00005B200000}"/>
    <cellStyle name="SAPBEXexcBad9 9 2 7" xfId="21053" xr:uid="{00000000-0005-0000-0000-00005C200000}"/>
    <cellStyle name="SAPBEXexcBad9 9 2 7 2" xfId="35979" xr:uid="{00000000-0005-0000-0000-00005D200000}"/>
    <cellStyle name="SAPBEXexcBad9 9 2 8" xfId="6209" xr:uid="{00000000-0005-0000-0000-00005E200000}"/>
    <cellStyle name="SAPBEXexcBad9 9 3" xfId="4713" xr:uid="{00000000-0005-0000-0000-00005F200000}"/>
    <cellStyle name="SAPBEXexcBad9 9 3 2" xfId="9868" xr:uid="{00000000-0005-0000-0000-000060200000}"/>
    <cellStyle name="SAPBEXexcBad9 9 3 2 2" xfId="25859" xr:uid="{00000000-0005-0000-0000-000061200000}"/>
    <cellStyle name="SAPBEXexcBad9 9 3 3" xfId="12686" xr:uid="{00000000-0005-0000-0000-000062200000}"/>
    <cellStyle name="SAPBEXexcBad9 9 3 3 2" xfId="28530" xr:uid="{00000000-0005-0000-0000-000063200000}"/>
    <cellStyle name="SAPBEXexcBad9 9 3 4" xfId="14106" xr:uid="{00000000-0005-0000-0000-000064200000}"/>
    <cellStyle name="SAPBEXexcBad9 9 3 4 2" xfId="29687" xr:uid="{00000000-0005-0000-0000-000065200000}"/>
    <cellStyle name="SAPBEXexcBad9 9 3 5" xfId="18009" xr:uid="{00000000-0005-0000-0000-000066200000}"/>
    <cellStyle name="SAPBEXexcBad9 9 3 5 2" xfId="33125" xr:uid="{00000000-0005-0000-0000-000067200000}"/>
    <cellStyle name="SAPBEXexcBad9 9 3 6" xfId="20617" xr:uid="{00000000-0005-0000-0000-000068200000}"/>
    <cellStyle name="SAPBEXexcBad9 9 3 6 2" xfId="35554" xr:uid="{00000000-0005-0000-0000-000069200000}"/>
    <cellStyle name="SAPBEXexcBad9 9 3 7" xfId="21830" xr:uid="{00000000-0005-0000-0000-00006A200000}"/>
    <cellStyle name="SAPBEXexcBad9 9 3 7 2" xfId="36749" xr:uid="{00000000-0005-0000-0000-00006B200000}"/>
    <cellStyle name="SAPBEXexcBad9 9 4" xfId="5603" xr:uid="{00000000-0005-0000-0000-00006C200000}"/>
    <cellStyle name="SAPBEXexcBad9 9 4 2" xfId="22742" xr:uid="{00000000-0005-0000-0000-00006D200000}"/>
    <cellStyle name="SAPBEXexcBad9 9 5" xfId="7697" xr:uid="{00000000-0005-0000-0000-00006E200000}"/>
    <cellStyle name="SAPBEXexcBad9 9 5 2" xfId="23795" xr:uid="{00000000-0005-0000-0000-00006F200000}"/>
    <cellStyle name="SAPBEXexcBad9 9 6" xfId="14161" xr:uid="{00000000-0005-0000-0000-000070200000}"/>
    <cellStyle name="SAPBEXexcBad9 9 6 2" xfId="29726" xr:uid="{00000000-0005-0000-0000-000071200000}"/>
    <cellStyle name="SAPBEXexcBad9 9 7" xfId="15375" xr:uid="{00000000-0005-0000-0000-000072200000}"/>
    <cellStyle name="SAPBEXexcBad9 9 7 2" xfId="30777" xr:uid="{00000000-0005-0000-0000-000073200000}"/>
    <cellStyle name="SAPBEXexcBad9 9 8" xfId="15513" xr:uid="{00000000-0005-0000-0000-000074200000}"/>
    <cellStyle name="SAPBEXexcBad9 9 8 2" xfId="30870" xr:uid="{00000000-0005-0000-0000-000075200000}"/>
    <cellStyle name="SAPBEXexcBad9 9 9" xfId="15990" xr:uid="{00000000-0005-0000-0000-000076200000}"/>
    <cellStyle name="SAPBEXexcBad9 9 9 2" xfId="31138" xr:uid="{00000000-0005-0000-0000-000077200000}"/>
    <cellStyle name="SAPBEXexcBad9_CC - Div XRef" xfId="1797" xr:uid="{00000000-0005-0000-0000-000078200000}"/>
    <cellStyle name="SAPBEXexcCritical" xfId="75" xr:uid="{00000000-0005-0000-0000-000079200000}"/>
    <cellStyle name="SAPBEXexcCritical4" xfId="76" xr:uid="{00000000-0005-0000-0000-00007A200000}"/>
    <cellStyle name="SAPBEXexcCritical4 10" xfId="651" xr:uid="{00000000-0005-0000-0000-00007B200000}"/>
    <cellStyle name="SAPBEXexcCritical4 10 10" xfId="22345" xr:uid="{00000000-0005-0000-0000-00007C200000}"/>
    <cellStyle name="SAPBEXexcCritical4 10 2" xfId="2801" xr:uid="{00000000-0005-0000-0000-00007D200000}"/>
    <cellStyle name="SAPBEXexcCritical4 10 2 2" xfId="7973" xr:uid="{00000000-0005-0000-0000-00007E200000}"/>
    <cellStyle name="SAPBEXexcCritical4 10 2 2 2" xfId="24002" xr:uid="{00000000-0005-0000-0000-00007F200000}"/>
    <cellStyle name="SAPBEXexcCritical4 10 2 3" xfId="10800" xr:uid="{00000000-0005-0000-0000-000080200000}"/>
    <cellStyle name="SAPBEXexcCritical4 10 2 3 2" xfId="26667" xr:uid="{00000000-0005-0000-0000-000081200000}"/>
    <cellStyle name="SAPBEXexcCritical4 10 2 4" xfId="14276" xr:uid="{00000000-0005-0000-0000-000082200000}"/>
    <cellStyle name="SAPBEXexcCritical4 10 2 4 2" xfId="29799" xr:uid="{00000000-0005-0000-0000-000083200000}"/>
    <cellStyle name="SAPBEXexcCritical4 10 2 5" xfId="16152" xr:uid="{00000000-0005-0000-0000-000084200000}"/>
    <cellStyle name="SAPBEXexcCritical4 10 2 5 2" xfId="31290" xr:uid="{00000000-0005-0000-0000-000085200000}"/>
    <cellStyle name="SAPBEXexcCritical4 10 2 6" xfId="18763" xr:uid="{00000000-0005-0000-0000-000086200000}"/>
    <cellStyle name="SAPBEXexcCritical4 10 2 6 2" xfId="33711" xr:uid="{00000000-0005-0000-0000-000087200000}"/>
    <cellStyle name="SAPBEXexcCritical4 10 2 7" xfId="21054" xr:uid="{00000000-0005-0000-0000-000088200000}"/>
    <cellStyle name="SAPBEXexcCritical4 10 2 7 2" xfId="35980" xr:uid="{00000000-0005-0000-0000-000089200000}"/>
    <cellStyle name="SAPBEXexcCritical4 10 2 8" xfId="6210" xr:uid="{00000000-0005-0000-0000-00008A200000}"/>
    <cellStyle name="SAPBEXexcCritical4 10 3" xfId="4712" xr:uid="{00000000-0005-0000-0000-00008B200000}"/>
    <cellStyle name="SAPBEXexcCritical4 10 3 2" xfId="9867" xr:uid="{00000000-0005-0000-0000-00008C200000}"/>
    <cellStyle name="SAPBEXexcCritical4 10 3 2 2" xfId="25858" xr:uid="{00000000-0005-0000-0000-00008D200000}"/>
    <cellStyle name="SAPBEXexcCritical4 10 3 3" xfId="12685" xr:uid="{00000000-0005-0000-0000-00008E200000}"/>
    <cellStyle name="SAPBEXexcCritical4 10 3 3 2" xfId="28529" xr:uid="{00000000-0005-0000-0000-00008F200000}"/>
    <cellStyle name="SAPBEXexcCritical4 10 3 4" xfId="6718" xr:uid="{00000000-0005-0000-0000-000090200000}"/>
    <cellStyle name="SAPBEXexcCritical4 10 3 4 2" xfId="23207" xr:uid="{00000000-0005-0000-0000-000091200000}"/>
    <cellStyle name="SAPBEXexcCritical4 10 3 5" xfId="18008" xr:uid="{00000000-0005-0000-0000-000092200000}"/>
    <cellStyle name="SAPBEXexcCritical4 10 3 5 2" xfId="33124" xr:uid="{00000000-0005-0000-0000-000093200000}"/>
    <cellStyle name="SAPBEXexcCritical4 10 3 6" xfId="20616" xr:uid="{00000000-0005-0000-0000-000094200000}"/>
    <cellStyle name="SAPBEXexcCritical4 10 3 6 2" xfId="35553" xr:uid="{00000000-0005-0000-0000-000095200000}"/>
    <cellStyle name="SAPBEXexcCritical4 10 3 7" xfId="21361" xr:uid="{00000000-0005-0000-0000-000096200000}"/>
    <cellStyle name="SAPBEXexcCritical4 10 3 7 2" xfId="36287" xr:uid="{00000000-0005-0000-0000-000097200000}"/>
    <cellStyle name="SAPBEXexcCritical4 10 4" xfId="5192" xr:uid="{00000000-0005-0000-0000-000098200000}"/>
    <cellStyle name="SAPBEXexcCritical4 10 4 2" xfId="37177" xr:uid="{00000000-0005-0000-0000-000099200000}"/>
    <cellStyle name="SAPBEXexcCritical4 10 5" xfId="7696" xr:uid="{00000000-0005-0000-0000-00009A200000}"/>
    <cellStyle name="SAPBEXexcCritical4 10 6" xfId="14746" xr:uid="{00000000-0005-0000-0000-00009B200000}"/>
    <cellStyle name="SAPBEXexcCritical4 10 7" xfId="5819" xr:uid="{00000000-0005-0000-0000-00009C200000}"/>
    <cellStyle name="SAPBEXexcCritical4 10 8" xfId="5939" xr:uid="{00000000-0005-0000-0000-00009D200000}"/>
    <cellStyle name="SAPBEXexcCritical4 10 9" xfId="18547" xr:uid="{00000000-0005-0000-0000-00009E200000}"/>
    <cellStyle name="SAPBEXexcCritical4 11" xfId="1798" xr:uid="{00000000-0005-0000-0000-00009F200000}"/>
    <cellStyle name="SAPBEXexcCritical4 11 10" xfId="23022" xr:uid="{00000000-0005-0000-0000-0000A0200000}"/>
    <cellStyle name="SAPBEXexcCritical4 11 2" xfId="2802" xr:uid="{00000000-0005-0000-0000-0000A1200000}"/>
    <cellStyle name="SAPBEXexcCritical4 11 2 2" xfId="7974" xr:uid="{00000000-0005-0000-0000-0000A2200000}"/>
    <cellStyle name="SAPBEXexcCritical4 11 2 2 2" xfId="24003" xr:uid="{00000000-0005-0000-0000-0000A3200000}"/>
    <cellStyle name="SAPBEXexcCritical4 11 2 3" xfId="10801" xr:uid="{00000000-0005-0000-0000-0000A4200000}"/>
    <cellStyle name="SAPBEXexcCritical4 11 2 3 2" xfId="26668" xr:uid="{00000000-0005-0000-0000-0000A5200000}"/>
    <cellStyle name="SAPBEXexcCritical4 11 2 4" xfId="13173" xr:uid="{00000000-0005-0000-0000-0000A6200000}"/>
    <cellStyle name="SAPBEXexcCritical4 11 2 4 2" xfId="28953" xr:uid="{00000000-0005-0000-0000-0000A7200000}"/>
    <cellStyle name="SAPBEXexcCritical4 11 2 5" xfId="16153" xr:uid="{00000000-0005-0000-0000-0000A8200000}"/>
    <cellStyle name="SAPBEXexcCritical4 11 2 5 2" xfId="31291" xr:uid="{00000000-0005-0000-0000-0000A9200000}"/>
    <cellStyle name="SAPBEXexcCritical4 11 2 6" xfId="18764" xr:uid="{00000000-0005-0000-0000-0000AA200000}"/>
    <cellStyle name="SAPBEXexcCritical4 11 2 6 2" xfId="33712" xr:uid="{00000000-0005-0000-0000-0000AB200000}"/>
    <cellStyle name="SAPBEXexcCritical4 11 2 7" xfId="21055" xr:uid="{00000000-0005-0000-0000-0000AC200000}"/>
    <cellStyle name="SAPBEXexcCritical4 11 2 7 2" xfId="35981" xr:uid="{00000000-0005-0000-0000-0000AD200000}"/>
    <cellStyle name="SAPBEXexcCritical4 11 2 8" xfId="6211" xr:uid="{00000000-0005-0000-0000-0000AE200000}"/>
    <cellStyle name="SAPBEXexcCritical4 11 3" xfId="4711" xr:uid="{00000000-0005-0000-0000-0000AF200000}"/>
    <cellStyle name="SAPBEXexcCritical4 11 3 2" xfId="9866" xr:uid="{00000000-0005-0000-0000-0000B0200000}"/>
    <cellStyle name="SAPBEXexcCritical4 11 3 2 2" xfId="25857" xr:uid="{00000000-0005-0000-0000-0000B1200000}"/>
    <cellStyle name="SAPBEXexcCritical4 11 3 3" xfId="12684" xr:uid="{00000000-0005-0000-0000-0000B2200000}"/>
    <cellStyle name="SAPBEXexcCritical4 11 3 3 2" xfId="28528" xr:uid="{00000000-0005-0000-0000-0000B3200000}"/>
    <cellStyle name="SAPBEXexcCritical4 11 3 4" xfId="12024" xr:uid="{00000000-0005-0000-0000-0000B4200000}"/>
    <cellStyle name="SAPBEXexcCritical4 11 3 4 2" xfId="27868" xr:uid="{00000000-0005-0000-0000-0000B5200000}"/>
    <cellStyle name="SAPBEXexcCritical4 11 3 5" xfId="18007" xr:uid="{00000000-0005-0000-0000-0000B6200000}"/>
    <cellStyle name="SAPBEXexcCritical4 11 3 5 2" xfId="33123" xr:uid="{00000000-0005-0000-0000-0000B7200000}"/>
    <cellStyle name="SAPBEXexcCritical4 11 3 6" xfId="20615" xr:uid="{00000000-0005-0000-0000-0000B8200000}"/>
    <cellStyle name="SAPBEXexcCritical4 11 3 6 2" xfId="35552" xr:uid="{00000000-0005-0000-0000-0000B9200000}"/>
    <cellStyle name="SAPBEXexcCritical4 11 3 7" xfId="21831" xr:uid="{00000000-0005-0000-0000-0000BA200000}"/>
    <cellStyle name="SAPBEXexcCritical4 11 3 7 2" xfId="36750" xr:uid="{00000000-0005-0000-0000-0000BB200000}"/>
    <cellStyle name="SAPBEXexcCritical4 11 4" xfId="7080" xr:uid="{00000000-0005-0000-0000-0000BC200000}"/>
    <cellStyle name="SAPBEXexcCritical4 11 4 2" xfId="37841" xr:uid="{00000000-0005-0000-0000-0000BD200000}"/>
    <cellStyle name="SAPBEXexcCritical4 11 5" xfId="6527" xr:uid="{00000000-0005-0000-0000-0000BE200000}"/>
    <cellStyle name="SAPBEXexcCritical4 11 6" xfId="13434" xr:uid="{00000000-0005-0000-0000-0000BF200000}"/>
    <cellStyle name="SAPBEXexcCritical4 11 7" xfId="14178" xr:uid="{00000000-0005-0000-0000-0000C0200000}"/>
    <cellStyle name="SAPBEXexcCritical4 11 8" xfId="14151" xr:uid="{00000000-0005-0000-0000-0000C1200000}"/>
    <cellStyle name="SAPBEXexcCritical4 11 9" xfId="10581" xr:uid="{00000000-0005-0000-0000-0000C2200000}"/>
    <cellStyle name="SAPBEXexcCritical4 12" xfId="2803" xr:uid="{00000000-0005-0000-0000-0000C3200000}"/>
    <cellStyle name="SAPBEXexcCritical4 12 2" xfId="4710" xr:uid="{00000000-0005-0000-0000-0000C4200000}"/>
    <cellStyle name="SAPBEXexcCritical4 12 2 2" xfId="9865" xr:uid="{00000000-0005-0000-0000-0000C5200000}"/>
    <cellStyle name="SAPBEXexcCritical4 12 2 2 2" xfId="25856" xr:uid="{00000000-0005-0000-0000-0000C6200000}"/>
    <cellStyle name="SAPBEXexcCritical4 12 2 3" xfId="12683" xr:uid="{00000000-0005-0000-0000-0000C7200000}"/>
    <cellStyle name="SAPBEXexcCritical4 12 2 3 2" xfId="28527" xr:uid="{00000000-0005-0000-0000-0000C8200000}"/>
    <cellStyle name="SAPBEXexcCritical4 12 2 4" xfId="15458" xr:uid="{00000000-0005-0000-0000-0000C9200000}"/>
    <cellStyle name="SAPBEXexcCritical4 12 2 4 2" xfId="30826" xr:uid="{00000000-0005-0000-0000-0000CA200000}"/>
    <cellStyle name="SAPBEXexcCritical4 12 2 5" xfId="18006" xr:uid="{00000000-0005-0000-0000-0000CB200000}"/>
    <cellStyle name="SAPBEXexcCritical4 12 2 5 2" xfId="33122" xr:uid="{00000000-0005-0000-0000-0000CC200000}"/>
    <cellStyle name="SAPBEXexcCritical4 12 2 6" xfId="20614" xr:uid="{00000000-0005-0000-0000-0000CD200000}"/>
    <cellStyle name="SAPBEXexcCritical4 12 2 6 2" xfId="35551" xr:uid="{00000000-0005-0000-0000-0000CE200000}"/>
    <cellStyle name="SAPBEXexcCritical4 12 2 7" xfId="21360" xr:uid="{00000000-0005-0000-0000-0000CF200000}"/>
    <cellStyle name="SAPBEXexcCritical4 12 2 7 2" xfId="36286" xr:uid="{00000000-0005-0000-0000-0000D0200000}"/>
    <cellStyle name="SAPBEXexcCritical4 12 3" xfId="7975" xr:uid="{00000000-0005-0000-0000-0000D1200000}"/>
    <cellStyle name="SAPBEXexcCritical4 12 3 2" xfId="24004" xr:uid="{00000000-0005-0000-0000-0000D2200000}"/>
    <cellStyle name="SAPBEXexcCritical4 12 4" xfId="10802" xr:uid="{00000000-0005-0000-0000-0000D3200000}"/>
    <cellStyle name="SAPBEXexcCritical4 12 4 2" xfId="26669" xr:uid="{00000000-0005-0000-0000-0000D4200000}"/>
    <cellStyle name="SAPBEXexcCritical4 12 5" xfId="13174" xr:uid="{00000000-0005-0000-0000-0000D5200000}"/>
    <cellStyle name="SAPBEXexcCritical4 12 5 2" xfId="28954" xr:uid="{00000000-0005-0000-0000-0000D6200000}"/>
    <cellStyle name="SAPBEXexcCritical4 12 6" xfId="16154" xr:uid="{00000000-0005-0000-0000-0000D7200000}"/>
    <cellStyle name="SAPBEXexcCritical4 12 6 2" xfId="31292" xr:uid="{00000000-0005-0000-0000-0000D8200000}"/>
    <cellStyle name="SAPBEXexcCritical4 12 7" xfId="18765" xr:uid="{00000000-0005-0000-0000-0000D9200000}"/>
    <cellStyle name="SAPBEXexcCritical4 12 7 2" xfId="33713" xr:uid="{00000000-0005-0000-0000-0000DA200000}"/>
    <cellStyle name="SAPBEXexcCritical4 13" xfId="2804" xr:uid="{00000000-0005-0000-0000-0000DB200000}"/>
    <cellStyle name="SAPBEXexcCritical4 13 2" xfId="4709" xr:uid="{00000000-0005-0000-0000-0000DC200000}"/>
    <cellStyle name="SAPBEXexcCritical4 13 2 2" xfId="9864" xr:uid="{00000000-0005-0000-0000-0000DD200000}"/>
    <cellStyle name="SAPBEXexcCritical4 13 2 2 2" xfId="25855" xr:uid="{00000000-0005-0000-0000-0000DE200000}"/>
    <cellStyle name="SAPBEXexcCritical4 13 2 3" xfId="12682" xr:uid="{00000000-0005-0000-0000-0000DF200000}"/>
    <cellStyle name="SAPBEXexcCritical4 13 2 3 2" xfId="28526" xr:uid="{00000000-0005-0000-0000-0000E0200000}"/>
    <cellStyle name="SAPBEXexcCritical4 13 2 4" xfId="14797" xr:uid="{00000000-0005-0000-0000-0000E1200000}"/>
    <cellStyle name="SAPBEXexcCritical4 13 2 4 2" xfId="30250" xr:uid="{00000000-0005-0000-0000-0000E2200000}"/>
    <cellStyle name="SAPBEXexcCritical4 13 2 5" xfId="18005" xr:uid="{00000000-0005-0000-0000-0000E3200000}"/>
    <cellStyle name="SAPBEXexcCritical4 13 2 5 2" xfId="33121" xr:uid="{00000000-0005-0000-0000-0000E4200000}"/>
    <cellStyle name="SAPBEXexcCritical4 13 2 6" xfId="20613" xr:uid="{00000000-0005-0000-0000-0000E5200000}"/>
    <cellStyle name="SAPBEXexcCritical4 13 2 6 2" xfId="35550" xr:uid="{00000000-0005-0000-0000-0000E6200000}"/>
    <cellStyle name="SAPBEXexcCritical4 13 2 7" xfId="15888" xr:uid="{00000000-0005-0000-0000-0000E7200000}"/>
    <cellStyle name="SAPBEXexcCritical4 13 2 7 2" xfId="31099" xr:uid="{00000000-0005-0000-0000-0000E8200000}"/>
    <cellStyle name="SAPBEXexcCritical4 13 3" xfId="7976" xr:uid="{00000000-0005-0000-0000-0000E9200000}"/>
    <cellStyle name="SAPBEXexcCritical4 13 3 2" xfId="24005" xr:uid="{00000000-0005-0000-0000-0000EA200000}"/>
    <cellStyle name="SAPBEXexcCritical4 13 4" xfId="10803" xr:uid="{00000000-0005-0000-0000-0000EB200000}"/>
    <cellStyle name="SAPBEXexcCritical4 13 4 2" xfId="26670" xr:uid="{00000000-0005-0000-0000-0000EC200000}"/>
    <cellStyle name="SAPBEXexcCritical4 13 5" xfId="15136" xr:uid="{00000000-0005-0000-0000-0000ED200000}"/>
    <cellStyle name="SAPBEXexcCritical4 13 5 2" xfId="30558" xr:uid="{00000000-0005-0000-0000-0000EE200000}"/>
    <cellStyle name="SAPBEXexcCritical4 13 6" xfId="16155" xr:uid="{00000000-0005-0000-0000-0000EF200000}"/>
    <cellStyle name="SAPBEXexcCritical4 13 6 2" xfId="31293" xr:uid="{00000000-0005-0000-0000-0000F0200000}"/>
    <cellStyle name="SAPBEXexcCritical4 13 7" xfId="18766" xr:uid="{00000000-0005-0000-0000-0000F1200000}"/>
    <cellStyle name="SAPBEXexcCritical4 13 7 2" xfId="33714" xr:uid="{00000000-0005-0000-0000-0000F2200000}"/>
    <cellStyle name="SAPBEXexcCritical4 14" xfId="2805" xr:uid="{00000000-0005-0000-0000-0000F3200000}"/>
    <cellStyle name="SAPBEXexcCritical4 14 2" xfId="4708" xr:uid="{00000000-0005-0000-0000-0000F4200000}"/>
    <cellStyle name="SAPBEXexcCritical4 14 2 2" xfId="9863" xr:uid="{00000000-0005-0000-0000-0000F5200000}"/>
    <cellStyle name="SAPBEXexcCritical4 14 2 2 2" xfId="25854" xr:uid="{00000000-0005-0000-0000-0000F6200000}"/>
    <cellStyle name="SAPBEXexcCritical4 14 2 3" xfId="12681" xr:uid="{00000000-0005-0000-0000-0000F7200000}"/>
    <cellStyle name="SAPBEXexcCritical4 14 2 3 2" xfId="28525" xr:uid="{00000000-0005-0000-0000-0000F8200000}"/>
    <cellStyle name="SAPBEXexcCritical4 14 2 4" xfId="14104" xr:uid="{00000000-0005-0000-0000-0000F9200000}"/>
    <cellStyle name="SAPBEXexcCritical4 14 2 4 2" xfId="29685" xr:uid="{00000000-0005-0000-0000-0000FA200000}"/>
    <cellStyle name="SAPBEXexcCritical4 14 2 5" xfId="18004" xr:uid="{00000000-0005-0000-0000-0000FB200000}"/>
    <cellStyle name="SAPBEXexcCritical4 14 2 5 2" xfId="33120" xr:uid="{00000000-0005-0000-0000-0000FC200000}"/>
    <cellStyle name="SAPBEXexcCritical4 14 2 6" xfId="20612" xr:uid="{00000000-0005-0000-0000-0000FD200000}"/>
    <cellStyle name="SAPBEXexcCritical4 14 2 6 2" xfId="35549" xr:uid="{00000000-0005-0000-0000-0000FE200000}"/>
    <cellStyle name="SAPBEXexcCritical4 14 2 7" xfId="21833" xr:uid="{00000000-0005-0000-0000-0000FF200000}"/>
    <cellStyle name="SAPBEXexcCritical4 14 2 7 2" xfId="36752" xr:uid="{00000000-0005-0000-0000-000000210000}"/>
    <cellStyle name="SAPBEXexcCritical4 14 3" xfId="7977" xr:uid="{00000000-0005-0000-0000-000001210000}"/>
    <cellStyle name="SAPBEXexcCritical4 14 3 2" xfId="24006" xr:uid="{00000000-0005-0000-0000-000002210000}"/>
    <cellStyle name="SAPBEXexcCritical4 14 4" xfId="10804" xr:uid="{00000000-0005-0000-0000-000003210000}"/>
    <cellStyle name="SAPBEXexcCritical4 14 4 2" xfId="26671" xr:uid="{00000000-0005-0000-0000-000004210000}"/>
    <cellStyle name="SAPBEXexcCritical4 14 5" xfId="13026" xr:uid="{00000000-0005-0000-0000-000005210000}"/>
    <cellStyle name="SAPBEXexcCritical4 14 5 2" xfId="28825" xr:uid="{00000000-0005-0000-0000-000006210000}"/>
    <cellStyle name="SAPBEXexcCritical4 14 6" xfId="16156" xr:uid="{00000000-0005-0000-0000-000007210000}"/>
    <cellStyle name="SAPBEXexcCritical4 14 6 2" xfId="31294" xr:uid="{00000000-0005-0000-0000-000008210000}"/>
    <cellStyle name="SAPBEXexcCritical4 14 7" xfId="18767" xr:uid="{00000000-0005-0000-0000-000009210000}"/>
    <cellStyle name="SAPBEXexcCritical4 14 7 2" xfId="33715" xr:uid="{00000000-0005-0000-0000-00000A210000}"/>
    <cellStyle name="SAPBEXexcCritical4 15" xfId="2806" xr:uid="{00000000-0005-0000-0000-00000B210000}"/>
    <cellStyle name="SAPBEXexcCritical4 15 2" xfId="4707" xr:uid="{00000000-0005-0000-0000-00000C210000}"/>
    <cellStyle name="SAPBEXexcCritical4 15 2 2" xfId="9862" xr:uid="{00000000-0005-0000-0000-00000D210000}"/>
    <cellStyle name="SAPBEXexcCritical4 15 2 2 2" xfId="25853" xr:uid="{00000000-0005-0000-0000-00000E210000}"/>
    <cellStyle name="SAPBEXexcCritical4 15 2 3" xfId="12680" xr:uid="{00000000-0005-0000-0000-00000F210000}"/>
    <cellStyle name="SAPBEXexcCritical4 15 2 3 2" xfId="28524" xr:uid="{00000000-0005-0000-0000-000010210000}"/>
    <cellStyle name="SAPBEXexcCritical4 15 2 4" xfId="14798" xr:uid="{00000000-0005-0000-0000-000011210000}"/>
    <cellStyle name="SAPBEXexcCritical4 15 2 4 2" xfId="30251" xr:uid="{00000000-0005-0000-0000-000012210000}"/>
    <cellStyle name="SAPBEXexcCritical4 15 2 5" xfId="18003" xr:uid="{00000000-0005-0000-0000-000013210000}"/>
    <cellStyle name="SAPBEXexcCritical4 15 2 5 2" xfId="33119" xr:uid="{00000000-0005-0000-0000-000014210000}"/>
    <cellStyle name="SAPBEXexcCritical4 15 2 6" xfId="20611" xr:uid="{00000000-0005-0000-0000-000015210000}"/>
    <cellStyle name="SAPBEXexcCritical4 15 2 6 2" xfId="35548" xr:uid="{00000000-0005-0000-0000-000016210000}"/>
    <cellStyle name="SAPBEXexcCritical4 15 2 7" xfId="21358" xr:uid="{00000000-0005-0000-0000-000017210000}"/>
    <cellStyle name="SAPBEXexcCritical4 15 2 7 2" xfId="36284" xr:uid="{00000000-0005-0000-0000-000018210000}"/>
    <cellStyle name="SAPBEXexcCritical4 15 3" xfId="7978" xr:uid="{00000000-0005-0000-0000-000019210000}"/>
    <cellStyle name="SAPBEXexcCritical4 15 3 2" xfId="24007" xr:uid="{00000000-0005-0000-0000-00001A210000}"/>
    <cellStyle name="SAPBEXexcCritical4 15 4" xfId="10805" xr:uid="{00000000-0005-0000-0000-00001B210000}"/>
    <cellStyle name="SAPBEXexcCritical4 15 4 2" xfId="26672" xr:uid="{00000000-0005-0000-0000-00001C210000}"/>
    <cellStyle name="SAPBEXexcCritical4 15 5" xfId="13171" xr:uid="{00000000-0005-0000-0000-00001D210000}"/>
    <cellStyle name="SAPBEXexcCritical4 15 5 2" xfId="28951" xr:uid="{00000000-0005-0000-0000-00001E210000}"/>
    <cellStyle name="SAPBEXexcCritical4 15 6" xfId="16157" xr:uid="{00000000-0005-0000-0000-00001F210000}"/>
    <cellStyle name="SAPBEXexcCritical4 15 6 2" xfId="31295" xr:uid="{00000000-0005-0000-0000-000020210000}"/>
    <cellStyle name="SAPBEXexcCritical4 15 7" xfId="18768" xr:uid="{00000000-0005-0000-0000-000021210000}"/>
    <cellStyle name="SAPBEXexcCritical4 15 7 2" xfId="33716" xr:uid="{00000000-0005-0000-0000-000022210000}"/>
    <cellStyle name="SAPBEXexcCritical4 16" xfId="2807" xr:uid="{00000000-0005-0000-0000-000023210000}"/>
    <cellStyle name="SAPBEXexcCritical4 16 2" xfId="4706" xr:uid="{00000000-0005-0000-0000-000024210000}"/>
    <cellStyle name="SAPBEXexcCritical4 16 2 2" xfId="9861" xr:uid="{00000000-0005-0000-0000-000025210000}"/>
    <cellStyle name="SAPBEXexcCritical4 16 2 2 2" xfId="25852" xr:uid="{00000000-0005-0000-0000-000026210000}"/>
    <cellStyle name="SAPBEXexcCritical4 16 2 3" xfId="12679" xr:uid="{00000000-0005-0000-0000-000027210000}"/>
    <cellStyle name="SAPBEXexcCritical4 16 2 3 2" xfId="28523" xr:uid="{00000000-0005-0000-0000-000028210000}"/>
    <cellStyle name="SAPBEXexcCritical4 16 2 4" xfId="15223" xr:uid="{00000000-0005-0000-0000-000029210000}"/>
    <cellStyle name="SAPBEXexcCritical4 16 2 4 2" xfId="30636" xr:uid="{00000000-0005-0000-0000-00002A210000}"/>
    <cellStyle name="SAPBEXexcCritical4 16 2 5" xfId="18002" xr:uid="{00000000-0005-0000-0000-00002B210000}"/>
    <cellStyle name="SAPBEXexcCritical4 16 2 5 2" xfId="33118" xr:uid="{00000000-0005-0000-0000-00002C210000}"/>
    <cellStyle name="SAPBEXexcCritical4 16 2 6" xfId="20610" xr:uid="{00000000-0005-0000-0000-00002D210000}"/>
    <cellStyle name="SAPBEXexcCritical4 16 2 6 2" xfId="35547" xr:uid="{00000000-0005-0000-0000-00002E210000}"/>
    <cellStyle name="SAPBEXexcCritical4 16 2 7" xfId="21834" xr:uid="{00000000-0005-0000-0000-00002F210000}"/>
    <cellStyle name="SAPBEXexcCritical4 16 2 7 2" xfId="36753" xr:uid="{00000000-0005-0000-0000-000030210000}"/>
    <cellStyle name="SAPBEXexcCritical4 16 3" xfId="7979" xr:uid="{00000000-0005-0000-0000-000031210000}"/>
    <cellStyle name="SAPBEXexcCritical4 16 3 2" xfId="24008" xr:uid="{00000000-0005-0000-0000-000032210000}"/>
    <cellStyle name="SAPBEXexcCritical4 16 4" xfId="10806" xr:uid="{00000000-0005-0000-0000-000033210000}"/>
    <cellStyle name="SAPBEXexcCritical4 16 4 2" xfId="26673" xr:uid="{00000000-0005-0000-0000-000034210000}"/>
    <cellStyle name="SAPBEXexcCritical4 16 5" xfId="15352" xr:uid="{00000000-0005-0000-0000-000035210000}"/>
    <cellStyle name="SAPBEXexcCritical4 16 5 2" xfId="30761" xr:uid="{00000000-0005-0000-0000-000036210000}"/>
    <cellStyle name="SAPBEXexcCritical4 16 6" xfId="16158" xr:uid="{00000000-0005-0000-0000-000037210000}"/>
    <cellStyle name="SAPBEXexcCritical4 16 6 2" xfId="31296" xr:uid="{00000000-0005-0000-0000-000038210000}"/>
    <cellStyle name="SAPBEXexcCritical4 16 7" xfId="18769" xr:uid="{00000000-0005-0000-0000-000039210000}"/>
    <cellStyle name="SAPBEXexcCritical4 16 7 2" xfId="33717" xr:uid="{00000000-0005-0000-0000-00003A210000}"/>
    <cellStyle name="SAPBEXexcCritical4 17" xfId="2808" xr:uid="{00000000-0005-0000-0000-00003B210000}"/>
    <cellStyle name="SAPBEXexcCritical4 17 2" xfId="4705" xr:uid="{00000000-0005-0000-0000-00003C210000}"/>
    <cellStyle name="SAPBEXexcCritical4 17 2 2" xfId="9860" xr:uid="{00000000-0005-0000-0000-00003D210000}"/>
    <cellStyle name="SAPBEXexcCritical4 17 2 2 2" xfId="25851" xr:uid="{00000000-0005-0000-0000-00003E210000}"/>
    <cellStyle name="SAPBEXexcCritical4 17 2 3" xfId="12678" xr:uid="{00000000-0005-0000-0000-00003F210000}"/>
    <cellStyle name="SAPBEXexcCritical4 17 2 3 2" xfId="28522" xr:uid="{00000000-0005-0000-0000-000040210000}"/>
    <cellStyle name="SAPBEXexcCritical4 17 2 4" xfId="14103" xr:uid="{00000000-0005-0000-0000-000041210000}"/>
    <cellStyle name="SAPBEXexcCritical4 17 2 4 2" xfId="29684" xr:uid="{00000000-0005-0000-0000-000042210000}"/>
    <cellStyle name="SAPBEXexcCritical4 17 2 5" xfId="18001" xr:uid="{00000000-0005-0000-0000-000043210000}"/>
    <cellStyle name="SAPBEXexcCritical4 17 2 5 2" xfId="33117" xr:uid="{00000000-0005-0000-0000-000044210000}"/>
    <cellStyle name="SAPBEXexcCritical4 17 2 6" xfId="20609" xr:uid="{00000000-0005-0000-0000-000045210000}"/>
    <cellStyle name="SAPBEXexcCritical4 17 2 6 2" xfId="35546" xr:uid="{00000000-0005-0000-0000-000046210000}"/>
    <cellStyle name="SAPBEXexcCritical4 17 2 7" xfId="21357" xr:uid="{00000000-0005-0000-0000-000047210000}"/>
    <cellStyle name="SAPBEXexcCritical4 17 2 7 2" xfId="36283" xr:uid="{00000000-0005-0000-0000-000048210000}"/>
    <cellStyle name="SAPBEXexcCritical4 17 3" xfId="7980" xr:uid="{00000000-0005-0000-0000-000049210000}"/>
    <cellStyle name="SAPBEXexcCritical4 17 3 2" xfId="24009" xr:uid="{00000000-0005-0000-0000-00004A210000}"/>
    <cellStyle name="SAPBEXexcCritical4 17 4" xfId="10807" xr:uid="{00000000-0005-0000-0000-00004B210000}"/>
    <cellStyle name="SAPBEXexcCritical4 17 4 2" xfId="26674" xr:uid="{00000000-0005-0000-0000-00004C210000}"/>
    <cellStyle name="SAPBEXexcCritical4 17 5" xfId="13172" xr:uid="{00000000-0005-0000-0000-00004D210000}"/>
    <cellStyle name="SAPBEXexcCritical4 17 5 2" xfId="28952" xr:uid="{00000000-0005-0000-0000-00004E210000}"/>
    <cellStyle name="SAPBEXexcCritical4 17 6" xfId="16159" xr:uid="{00000000-0005-0000-0000-00004F210000}"/>
    <cellStyle name="SAPBEXexcCritical4 17 6 2" xfId="31297" xr:uid="{00000000-0005-0000-0000-000050210000}"/>
    <cellStyle name="SAPBEXexcCritical4 17 7" xfId="18770" xr:uid="{00000000-0005-0000-0000-000051210000}"/>
    <cellStyle name="SAPBEXexcCritical4 17 7 2" xfId="33718" xr:uid="{00000000-0005-0000-0000-000052210000}"/>
    <cellStyle name="SAPBEXexcCritical4 18" xfId="4907" xr:uid="{00000000-0005-0000-0000-000053210000}"/>
    <cellStyle name="SAPBEXexcCritical4 18 2" xfId="10062" xr:uid="{00000000-0005-0000-0000-000054210000}"/>
    <cellStyle name="SAPBEXexcCritical4 18 2 2" xfId="26044" xr:uid="{00000000-0005-0000-0000-000055210000}"/>
    <cellStyle name="SAPBEXexcCritical4 18 3" xfId="12880" xr:uid="{00000000-0005-0000-0000-000056210000}"/>
    <cellStyle name="SAPBEXexcCritical4 18 3 2" xfId="28721" xr:uid="{00000000-0005-0000-0000-000057210000}"/>
    <cellStyle name="SAPBEXexcCritical4 18 4" xfId="15170" xr:uid="{00000000-0005-0000-0000-000058210000}"/>
    <cellStyle name="SAPBEXexcCritical4 18 4 2" xfId="30586" xr:uid="{00000000-0005-0000-0000-000059210000}"/>
    <cellStyle name="SAPBEXexcCritical4 18 5" xfId="18201" xr:uid="{00000000-0005-0000-0000-00005A210000}"/>
    <cellStyle name="SAPBEXexcCritical4 18 5 2" xfId="33307" xr:uid="{00000000-0005-0000-0000-00005B210000}"/>
    <cellStyle name="SAPBEXexcCritical4 18 6" xfId="20808" xr:uid="{00000000-0005-0000-0000-00005C210000}"/>
    <cellStyle name="SAPBEXexcCritical4 18 6 2" xfId="35741" xr:uid="{00000000-0005-0000-0000-00005D210000}"/>
    <cellStyle name="SAPBEXexcCritical4 18 7" xfId="20955" xr:uid="{00000000-0005-0000-0000-00005E210000}"/>
    <cellStyle name="SAPBEXexcCritical4 18 7 2" xfId="35881" xr:uid="{00000000-0005-0000-0000-00005F210000}"/>
    <cellStyle name="SAPBEXexcCritical4 19" xfId="6010" xr:uid="{00000000-0005-0000-0000-000060210000}"/>
    <cellStyle name="SAPBEXexcCritical4 19 2" xfId="22976" xr:uid="{00000000-0005-0000-0000-000061210000}"/>
    <cellStyle name="SAPBEXexcCritical4 2" xfId="652" xr:uid="{00000000-0005-0000-0000-000062210000}"/>
    <cellStyle name="SAPBEXexcCritical4 2 10" xfId="10642" xr:uid="{00000000-0005-0000-0000-000063210000}"/>
    <cellStyle name="SAPBEXexcCritical4 2 11" xfId="10652" xr:uid="{00000000-0005-0000-0000-000064210000}"/>
    <cellStyle name="SAPBEXexcCritical4 2 12" xfId="10281" xr:uid="{00000000-0005-0000-0000-000065210000}"/>
    <cellStyle name="SAPBEXexcCritical4 2 13" xfId="22346" xr:uid="{00000000-0005-0000-0000-000066210000}"/>
    <cellStyle name="SAPBEXexcCritical4 2 14" xfId="37963" xr:uid="{00000000-0005-0000-0000-000067210000}"/>
    <cellStyle name="SAPBEXexcCritical4 2 2" xfId="653" xr:uid="{00000000-0005-0000-0000-000068210000}"/>
    <cellStyle name="SAPBEXexcCritical4 2 2 10" xfId="5004" xr:uid="{00000000-0005-0000-0000-000069210000}"/>
    <cellStyle name="SAPBEXexcCritical4 2 2 11" xfId="37964" xr:uid="{00000000-0005-0000-0000-00006A210000}"/>
    <cellStyle name="SAPBEXexcCritical4 2 2 2" xfId="2810" xr:uid="{00000000-0005-0000-0000-00006B210000}"/>
    <cellStyle name="SAPBEXexcCritical4 2 2 2 2" xfId="7982" xr:uid="{00000000-0005-0000-0000-00006C210000}"/>
    <cellStyle name="SAPBEXexcCritical4 2 2 2 2 2" xfId="24011" xr:uid="{00000000-0005-0000-0000-00006D210000}"/>
    <cellStyle name="SAPBEXexcCritical4 2 2 2 3" xfId="10809" xr:uid="{00000000-0005-0000-0000-00006E210000}"/>
    <cellStyle name="SAPBEXexcCritical4 2 2 2 3 2" xfId="26676" xr:uid="{00000000-0005-0000-0000-00006F210000}"/>
    <cellStyle name="SAPBEXexcCritical4 2 2 2 4" xfId="14277" xr:uid="{00000000-0005-0000-0000-000070210000}"/>
    <cellStyle name="SAPBEXexcCritical4 2 2 2 4 2" xfId="29800" xr:uid="{00000000-0005-0000-0000-000071210000}"/>
    <cellStyle name="SAPBEXexcCritical4 2 2 2 5" xfId="16161" xr:uid="{00000000-0005-0000-0000-000072210000}"/>
    <cellStyle name="SAPBEXexcCritical4 2 2 2 5 2" xfId="31299" xr:uid="{00000000-0005-0000-0000-000073210000}"/>
    <cellStyle name="SAPBEXexcCritical4 2 2 2 6" xfId="18772" xr:uid="{00000000-0005-0000-0000-000074210000}"/>
    <cellStyle name="SAPBEXexcCritical4 2 2 2 6 2" xfId="33720" xr:uid="{00000000-0005-0000-0000-000075210000}"/>
    <cellStyle name="SAPBEXexcCritical4 2 2 2 7" xfId="21057" xr:uid="{00000000-0005-0000-0000-000076210000}"/>
    <cellStyle name="SAPBEXexcCritical4 2 2 2 7 2" xfId="35983" xr:uid="{00000000-0005-0000-0000-000077210000}"/>
    <cellStyle name="SAPBEXexcCritical4 2 2 2 8" xfId="6213" xr:uid="{00000000-0005-0000-0000-000078210000}"/>
    <cellStyle name="SAPBEXexcCritical4 2 2 3" xfId="4703" xr:uid="{00000000-0005-0000-0000-000079210000}"/>
    <cellStyle name="SAPBEXexcCritical4 2 2 3 2" xfId="9858" xr:uid="{00000000-0005-0000-0000-00007A210000}"/>
    <cellStyle name="SAPBEXexcCritical4 2 2 3 2 2" xfId="25849" xr:uid="{00000000-0005-0000-0000-00007B210000}"/>
    <cellStyle name="SAPBEXexcCritical4 2 2 3 3" xfId="12676" xr:uid="{00000000-0005-0000-0000-00007C210000}"/>
    <cellStyle name="SAPBEXexcCritical4 2 2 3 3 2" xfId="28520" xr:uid="{00000000-0005-0000-0000-00007D210000}"/>
    <cellStyle name="SAPBEXexcCritical4 2 2 3 4" xfId="14102" xr:uid="{00000000-0005-0000-0000-00007E210000}"/>
    <cellStyle name="SAPBEXexcCritical4 2 2 3 4 2" xfId="29683" xr:uid="{00000000-0005-0000-0000-00007F210000}"/>
    <cellStyle name="SAPBEXexcCritical4 2 2 3 5" xfId="17999" xr:uid="{00000000-0005-0000-0000-000080210000}"/>
    <cellStyle name="SAPBEXexcCritical4 2 2 3 5 2" xfId="33115" xr:uid="{00000000-0005-0000-0000-000081210000}"/>
    <cellStyle name="SAPBEXexcCritical4 2 2 3 6" xfId="20607" xr:uid="{00000000-0005-0000-0000-000082210000}"/>
    <cellStyle name="SAPBEXexcCritical4 2 2 3 6 2" xfId="35544" xr:uid="{00000000-0005-0000-0000-000083210000}"/>
    <cellStyle name="SAPBEXexcCritical4 2 2 3 7" xfId="21835" xr:uid="{00000000-0005-0000-0000-000084210000}"/>
    <cellStyle name="SAPBEXexcCritical4 2 2 3 7 2" xfId="36754" xr:uid="{00000000-0005-0000-0000-000085210000}"/>
    <cellStyle name="SAPBEXexcCritical4 2 2 4" xfId="5602" xr:uid="{00000000-0005-0000-0000-000086210000}"/>
    <cellStyle name="SAPBEXexcCritical4 2 2 4 2" xfId="22741" xr:uid="{00000000-0005-0000-0000-000087210000}"/>
    <cellStyle name="SAPBEXexcCritical4 2 2 5" xfId="5745" xr:uid="{00000000-0005-0000-0000-000088210000}"/>
    <cellStyle name="SAPBEXexcCritical4 2 2 5 2" xfId="22790" xr:uid="{00000000-0005-0000-0000-000089210000}"/>
    <cellStyle name="SAPBEXexcCritical4 2 2 6" xfId="13320" xr:uid="{00000000-0005-0000-0000-00008A210000}"/>
    <cellStyle name="SAPBEXexcCritical4 2 2 6 2" xfId="29042" xr:uid="{00000000-0005-0000-0000-00008B210000}"/>
    <cellStyle name="SAPBEXexcCritical4 2 2 7" xfId="5818" xr:uid="{00000000-0005-0000-0000-00008C210000}"/>
    <cellStyle name="SAPBEXexcCritical4 2 2 7 2" xfId="22843" xr:uid="{00000000-0005-0000-0000-00008D210000}"/>
    <cellStyle name="SAPBEXexcCritical4 2 2 8" xfId="15921" xr:uid="{00000000-0005-0000-0000-00008E210000}"/>
    <cellStyle name="SAPBEXexcCritical4 2 2 8 2" xfId="31113" xr:uid="{00000000-0005-0000-0000-00008F210000}"/>
    <cellStyle name="SAPBEXexcCritical4 2 2 9" xfId="18546" xr:uid="{00000000-0005-0000-0000-000090210000}"/>
    <cellStyle name="SAPBEXexcCritical4 2 2 9 2" xfId="33534" xr:uid="{00000000-0005-0000-0000-000091210000}"/>
    <cellStyle name="SAPBEXexcCritical4 2 3" xfId="1799" xr:uid="{00000000-0005-0000-0000-000092210000}"/>
    <cellStyle name="SAPBEXexcCritical4 2 3 2" xfId="7081" xr:uid="{00000000-0005-0000-0000-000093210000}"/>
    <cellStyle name="SAPBEXexcCritical4 2 3 2 2" xfId="37842" xr:uid="{00000000-0005-0000-0000-000094210000}"/>
    <cellStyle name="SAPBEXexcCritical4 2 3 3" xfId="6526" xr:uid="{00000000-0005-0000-0000-000095210000}"/>
    <cellStyle name="SAPBEXexcCritical4 2 3 4" xfId="7028" xr:uid="{00000000-0005-0000-0000-000096210000}"/>
    <cellStyle name="SAPBEXexcCritical4 2 3 5" xfId="13398" xr:uid="{00000000-0005-0000-0000-000097210000}"/>
    <cellStyle name="SAPBEXexcCritical4 2 3 6" xfId="6643" xr:uid="{00000000-0005-0000-0000-000098210000}"/>
    <cellStyle name="SAPBEXexcCritical4 2 3 7" xfId="14825" xr:uid="{00000000-0005-0000-0000-000099210000}"/>
    <cellStyle name="SAPBEXexcCritical4 2 3 8" xfId="23023" xr:uid="{00000000-0005-0000-0000-00009A210000}"/>
    <cellStyle name="SAPBEXexcCritical4 2 4" xfId="1800" xr:uid="{00000000-0005-0000-0000-00009B210000}"/>
    <cellStyle name="SAPBEXexcCritical4 2 4 2" xfId="7082" xr:uid="{00000000-0005-0000-0000-00009C210000}"/>
    <cellStyle name="SAPBEXexcCritical4 2 4 2 2" xfId="37843" xr:uid="{00000000-0005-0000-0000-00009D210000}"/>
    <cellStyle name="SAPBEXexcCritical4 2 4 3" xfId="6525" xr:uid="{00000000-0005-0000-0000-00009E210000}"/>
    <cellStyle name="SAPBEXexcCritical4 2 4 4" xfId="10253" xr:uid="{00000000-0005-0000-0000-00009F210000}"/>
    <cellStyle name="SAPBEXexcCritical4 2 4 5" xfId="6580" xr:uid="{00000000-0005-0000-0000-0000A0210000}"/>
    <cellStyle name="SAPBEXexcCritical4 2 4 6" xfId="10631" xr:uid="{00000000-0005-0000-0000-0000A1210000}"/>
    <cellStyle name="SAPBEXexcCritical4 2 4 7" xfId="13230" xr:uid="{00000000-0005-0000-0000-0000A2210000}"/>
    <cellStyle name="SAPBEXexcCritical4 2 4 8" xfId="23024" xr:uid="{00000000-0005-0000-0000-0000A3210000}"/>
    <cellStyle name="SAPBEXexcCritical4 2 5" xfId="2809" xr:uid="{00000000-0005-0000-0000-0000A4210000}"/>
    <cellStyle name="SAPBEXexcCritical4 2 5 2" xfId="7981" xr:uid="{00000000-0005-0000-0000-0000A5210000}"/>
    <cellStyle name="SAPBEXexcCritical4 2 5 2 2" xfId="24010" xr:uid="{00000000-0005-0000-0000-0000A6210000}"/>
    <cellStyle name="SAPBEXexcCritical4 2 5 3" xfId="10808" xr:uid="{00000000-0005-0000-0000-0000A7210000}"/>
    <cellStyle name="SAPBEXexcCritical4 2 5 3 2" xfId="26675" xr:uid="{00000000-0005-0000-0000-0000A8210000}"/>
    <cellStyle name="SAPBEXexcCritical4 2 5 4" xfId="15351" xr:uid="{00000000-0005-0000-0000-0000A9210000}"/>
    <cellStyle name="SAPBEXexcCritical4 2 5 4 2" xfId="30760" xr:uid="{00000000-0005-0000-0000-0000AA210000}"/>
    <cellStyle name="SAPBEXexcCritical4 2 5 5" xfId="16160" xr:uid="{00000000-0005-0000-0000-0000AB210000}"/>
    <cellStyle name="SAPBEXexcCritical4 2 5 5 2" xfId="31298" xr:uid="{00000000-0005-0000-0000-0000AC210000}"/>
    <cellStyle name="SAPBEXexcCritical4 2 5 6" xfId="18771" xr:uid="{00000000-0005-0000-0000-0000AD210000}"/>
    <cellStyle name="SAPBEXexcCritical4 2 5 6 2" xfId="33719" xr:uid="{00000000-0005-0000-0000-0000AE210000}"/>
    <cellStyle name="SAPBEXexcCritical4 2 5 7" xfId="21056" xr:uid="{00000000-0005-0000-0000-0000AF210000}"/>
    <cellStyle name="SAPBEXexcCritical4 2 5 7 2" xfId="35982" xr:uid="{00000000-0005-0000-0000-0000B0210000}"/>
    <cellStyle name="SAPBEXexcCritical4 2 5 8" xfId="6212" xr:uid="{00000000-0005-0000-0000-0000B1210000}"/>
    <cellStyle name="SAPBEXexcCritical4 2 6" xfId="4704" xr:uid="{00000000-0005-0000-0000-0000B2210000}"/>
    <cellStyle name="SAPBEXexcCritical4 2 6 2" xfId="9859" xr:uid="{00000000-0005-0000-0000-0000B3210000}"/>
    <cellStyle name="SAPBEXexcCritical4 2 6 2 2" xfId="25850" xr:uid="{00000000-0005-0000-0000-0000B4210000}"/>
    <cellStyle name="SAPBEXexcCritical4 2 6 3" xfId="12677" xr:uid="{00000000-0005-0000-0000-0000B5210000}"/>
    <cellStyle name="SAPBEXexcCritical4 2 6 3 2" xfId="28521" xr:uid="{00000000-0005-0000-0000-0000B6210000}"/>
    <cellStyle name="SAPBEXexcCritical4 2 6 4" xfId="14799" xr:uid="{00000000-0005-0000-0000-0000B7210000}"/>
    <cellStyle name="SAPBEXexcCritical4 2 6 4 2" xfId="30252" xr:uid="{00000000-0005-0000-0000-0000B8210000}"/>
    <cellStyle name="SAPBEXexcCritical4 2 6 5" xfId="18000" xr:uid="{00000000-0005-0000-0000-0000B9210000}"/>
    <cellStyle name="SAPBEXexcCritical4 2 6 5 2" xfId="33116" xr:uid="{00000000-0005-0000-0000-0000BA210000}"/>
    <cellStyle name="SAPBEXexcCritical4 2 6 6" xfId="20608" xr:uid="{00000000-0005-0000-0000-0000BB210000}"/>
    <cellStyle name="SAPBEXexcCritical4 2 6 6 2" xfId="35545" xr:uid="{00000000-0005-0000-0000-0000BC210000}"/>
    <cellStyle name="SAPBEXexcCritical4 2 6 7" xfId="21836" xr:uid="{00000000-0005-0000-0000-0000BD210000}"/>
    <cellStyle name="SAPBEXexcCritical4 2 6 7 2" xfId="36755" xr:uid="{00000000-0005-0000-0000-0000BE210000}"/>
    <cellStyle name="SAPBEXexcCritical4 2 7" xfId="5177" xr:uid="{00000000-0005-0000-0000-0000BF210000}"/>
    <cellStyle name="SAPBEXexcCritical4 2 7 2" xfId="37176" xr:uid="{00000000-0005-0000-0000-0000C0210000}"/>
    <cellStyle name="SAPBEXexcCritical4 2 8" xfId="6894" xr:uid="{00000000-0005-0000-0000-0000C1210000}"/>
    <cellStyle name="SAPBEXexcCritical4 2 9" xfId="13046" xr:uid="{00000000-0005-0000-0000-0000C2210000}"/>
    <cellStyle name="SAPBEXexcCritical4 2_CC - Div XRef" xfId="1801" xr:uid="{00000000-0005-0000-0000-0000C3210000}"/>
    <cellStyle name="SAPBEXexcCritical4 20" xfId="5982" xr:uid="{00000000-0005-0000-0000-0000C4210000}"/>
    <cellStyle name="SAPBEXexcCritical4 20 2" xfId="22951" xr:uid="{00000000-0005-0000-0000-0000C5210000}"/>
    <cellStyle name="SAPBEXexcCritical4 21" xfId="15161" xr:uid="{00000000-0005-0000-0000-0000C6210000}"/>
    <cellStyle name="SAPBEXexcCritical4 21 2" xfId="30579" xr:uid="{00000000-0005-0000-0000-0000C7210000}"/>
    <cellStyle name="SAPBEXexcCritical4 22" xfId="13456" xr:uid="{00000000-0005-0000-0000-0000C8210000}"/>
    <cellStyle name="SAPBEXexcCritical4 22 2" xfId="29106" xr:uid="{00000000-0005-0000-0000-0000C9210000}"/>
    <cellStyle name="SAPBEXexcCritical4 23" xfId="15395" xr:uid="{00000000-0005-0000-0000-0000CA210000}"/>
    <cellStyle name="SAPBEXexcCritical4 23 2" xfId="30786" xr:uid="{00000000-0005-0000-0000-0000CB210000}"/>
    <cellStyle name="SAPBEXexcCritical4 3" xfId="654" xr:uid="{00000000-0005-0000-0000-0000CC210000}"/>
    <cellStyle name="SAPBEXexcCritical4 3 2" xfId="655" xr:uid="{00000000-0005-0000-0000-0000CD210000}"/>
    <cellStyle name="SAPBEXexcCritical4 3 2 2" xfId="4701" xr:uid="{00000000-0005-0000-0000-0000CE210000}"/>
    <cellStyle name="SAPBEXexcCritical4 3 2 2 2" xfId="9856" xr:uid="{00000000-0005-0000-0000-0000CF210000}"/>
    <cellStyle name="SAPBEXexcCritical4 3 2 2 2 2" xfId="25847" xr:uid="{00000000-0005-0000-0000-0000D0210000}"/>
    <cellStyle name="SAPBEXexcCritical4 3 2 2 3" xfId="12674" xr:uid="{00000000-0005-0000-0000-0000D1210000}"/>
    <cellStyle name="SAPBEXexcCritical4 3 2 2 3 2" xfId="28518" xr:uid="{00000000-0005-0000-0000-0000D2210000}"/>
    <cellStyle name="SAPBEXexcCritical4 3 2 2 4" xfId="14101" xr:uid="{00000000-0005-0000-0000-0000D3210000}"/>
    <cellStyle name="SAPBEXexcCritical4 3 2 2 4 2" xfId="29682" xr:uid="{00000000-0005-0000-0000-0000D4210000}"/>
    <cellStyle name="SAPBEXexcCritical4 3 2 2 5" xfId="17997" xr:uid="{00000000-0005-0000-0000-0000D5210000}"/>
    <cellStyle name="SAPBEXexcCritical4 3 2 2 5 2" xfId="33113" xr:uid="{00000000-0005-0000-0000-0000D6210000}"/>
    <cellStyle name="SAPBEXexcCritical4 3 2 2 6" xfId="20605" xr:uid="{00000000-0005-0000-0000-0000D7210000}"/>
    <cellStyle name="SAPBEXexcCritical4 3 2 2 6 2" xfId="35542" xr:uid="{00000000-0005-0000-0000-0000D8210000}"/>
    <cellStyle name="SAPBEXexcCritical4 3 2 2 7" xfId="21355" xr:uid="{00000000-0005-0000-0000-0000D9210000}"/>
    <cellStyle name="SAPBEXexcCritical4 3 2 2 7 2" xfId="36281" xr:uid="{00000000-0005-0000-0000-0000DA210000}"/>
    <cellStyle name="SAPBEXexcCritical4 3 2 3" xfId="5600" xr:uid="{00000000-0005-0000-0000-0000DB210000}"/>
    <cellStyle name="SAPBEXexcCritical4 3 2 3 2" xfId="22739" xr:uid="{00000000-0005-0000-0000-0000DC210000}"/>
    <cellStyle name="SAPBEXexcCritical4 3 2 4" xfId="5747" xr:uid="{00000000-0005-0000-0000-0000DD210000}"/>
    <cellStyle name="SAPBEXexcCritical4 3 2 4 2" xfId="22792" xr:uid="{00000000-0005-0000-0000-0000DE210000}"/>
    <cellStyle name="SAPBEXexcCritical4 3 2 5" xfId="14745" xr:uid="{00000000-0005-0000-0000-0000DF210000}"/>
    <cellStyle name="SAPBEXexcCritical4 3 2 5 2" xfId="30211" xr:uid="{00000000-0005-0000-0000-0000E0210000}"/>
    <cellStyle name="SAPBEXexcCritical4 3 2 6" xfId="13075" xr:uid="{00000000-0005-0000-0000-0000E1210000}"/>
    <cellStyle name="SAPBEXexcCritical4 3 2 6 2" xfId="28856" xr:uid="{00000000-0005-0000-0000-0000E2210000}"/>
    <cellStyle name="SAPBEXexcCritical4 3 2 7" xfId="15919" xr:uid="{00000000-0005-0000-0000-0000E3210000}"/>
    <cellStyle name="SAPBEXexcCritical4 3 2 7 2" xfId="31111" xr:uid="{00000000-0005-0000-0000-0000E4210000}"/>
    <cellStyle name="SAPBEXexcCritical4 3 3" xfId="4702" xr:uid="{00000000-0005-0000-0000-0000E5210000}"/>
    <cellStyle name="SAPBEXexcCritical4 3 3 2" xfId="9857" xr:uid="{00000000-0005-0000-0000-0000E6210000}"/>
    <cellStyle name="SAPBEXexcCritical4 3 3 2 2" xfId="25848" xr:uid="{00000000-0005-0000-0000-0000E7210000}"/>
    <cellStyle name="SAPBEXexcCritical4 3 3 3" xfId="12675" xr:uid="{00000000-0005-0000-0000-0000E8210000}"/>
    <cellStyle name="SAPBEXexcCritical4 3 3 3 2" xfId="28519" xr:uid="{00000000-0005-0000-0000-0000E9210000}"/>
    <cellStyle name="SAPBEXexcCritical4 3 3 4" xfId="14800" xr:uid="{00000000-0005-0000-0000-0000EA210000}"/>
    <cellStyle name="SAPBEXexcCritical4 3 3 4 2" xfId="30253" xr:uid="{00000000-0005-0000-0000-0000EB210000}"/>
    <cellStyle name="SAPBEXexcCritical4 3 3 5" xfId="17998" xr:uid="{00000000-0005-0000-0000-0000EC210000}"/>
    <cellStyle name="SAPBEXexcCritical4 3 3 5 2" xfId="33114" xr:uid="{00000000-0005-0000-0000-0000ED210000}"/>
    <cellStyle name="SAPBEXexcCritical4 3 3 6" xfId="20606" xr:uid="{00000000-0005-0000-0000-0000EE210000}"/>
    <cellStyle name="SAPBEXexcCritical4 3 3 6 2" xfId="35543" xr:uid="{00000000-0005-0000-0000-0000EF210000}"/>
    <cellStyle name="SAPBEXexcCritical4 3 3 7" xfId="21356" xr:uid="{00000000-0005-0000-0000-0000F0210000}"/>
    <cellStyle name="SAPBEXexcCritical4 3 3 7 2" xfId="36282" xr:uid="{00000000-0005-0000-0000-0000F1210000}"/>
    <cellStyle name="SAPBEXexcCritical4 3 4" xfId="5601" xr:uid="{00000000-0005-0000-0000-0000F2210000}"/>
    <cellStyle name="SAPBEXexcCritical4 3 4 2" xfId="22740" xr:uid="{00000000-0005-0000-0000-0000F3210000}"/>
    <cellStyle name="SAPBEXexcCritical4 3 5" xfId="5746" xr:uid="{00000000-0005-0000-0000-0000F4210000}"/>
    <cellStyle name="SAPBEXexcCritical4 3 5 2" xfId="22791" xr:uid="{00000000-0005-0000-0000-0000F5210000}"/>
    <cellStyle name="SAPBEXexcCritical4 3 6" xfId="14162" xr:uid="{00000000-0005-0000-0000-0000F6210000}"/>
    <cellStyle name="SAPBEXexcCritical4 3 6 2" xfId="29727" xr:uid="{00000000-0005-0000-0000-0000F7210000}"/>
    <cellStyle name="SAPBEXexcCritical4 3 7" xfId="10643" xr:uid="{00000000-0005-0000-0000-0000F8210000}"/>
    <cellStyle name="SAPBEXexcCritical4 3 7 2" xfId="26521" xr:uid="{00000000-0005-0000-0000-0000F9210000}"/>
    <cellStyle name="SAPBEXexcCritical4 3 8" xfId="15920" xr:uid="{00000000-0005-0000-0000-0000FA210000}"/>
    <cellStyle name="SAPBEXexcCritical4 3 8 2" xfId="31112" xr:uid="{00000000-0005-0000-0000-0000FB210000}"/>
    <cellStyle name="SAPBEXexcCritical4 4" xfId="656" xr:uid="{00000000-0005-0000-0000-0000FC210000}"/>
    <cellStyle name="SAPBEXexcCritical4 4 10" xfId="15803" xr:uid="{00000000-0005-0000-0000-0000FD210000}"/>
    <cellStyle name="SAPBEXexcCritical4 4 10 2" xfId="31050" xr:uid="{00000000-0005-0000-0000-0000FE210000}"/>
    <cellStyle name="SAPBEXexcCritical4 4 11" xfId="5005" xr:uid="{00000000-0005-0000-0000-0000FF210000}"/>
    <cellStyle name="SAPBEXexcCritical4 4 12" xfId="37965" xr:uid="{00000000-0005-0000-0000-000000220000}"/>
    <cellStyle name="SAPBEXexcCritical4 4 2" xfId="2812" xr:uid="{00000000-0005-0000-0000-000001220000}"/>
    <cellStyle name="SAPBEXexcCritical4 4 2 2" xfId="4699" xr:uid="{00000000-0005-0000-0000-000002220000}"/>
    <cellStyle name="SAPBEXexcCritical4 4 2 2 2" xfId="9854" xr:uid="{00000000-0005-0000-0000-000003220000}"/>
    <cellStyle name="SAPBEXexcCritical4 4 2 2 2 2" xfId="25845" xr:uid="{00000000-0005-0000-0000-000004220000}"/>
    <cellStyle name="SAPBEXexcCritical4 4 2 2 3" xfId="12672" xr:uid="{00000000-0005-0000-0000-000005220000}"/>
    <cellStyle name="SAPBEXexcCritical4 4 2 2 3 2" xfId="28516" xr:uid="{00000000-0005-0000-0000-000006220000}"/>
    <cellStyle name="SAPBEXexcCritical4 4 2 2 4" xfId="14100" xr:uid="{00000000-0005-0000-0000-000007220000}"/>
    <cellStyle name="SAPBEXexcCritical4 4 2 2 4 2" xfId="29681" xr:uid="{00000000-0005-0000-0000-000008220000}"/>
    <cellStyle name="SAPBEXexcCritical4 4 2 2 5" xfId="17995" xr:uid="{00000000-0005-0000-0000-000009220000}"/>
    <cellStyle name="SAPBEXexcCritical4 4 2 2 5 2" xfId="33111" xr:uid="{00000000-0005-0000-0000-00000A220000}"/>
    <cellStyle name="SAPBEXexcCritical4 4 2 2 6" xfId="20603" xr:uid="{00000000-0005-0000-0000-00000B220000}"/>
    <cellStyle name="SAPBEXexcCritical4 4 2 2 6 2" xfId="35540" xr:uid="{00000000-0005-0000-0000-00000C220000}"/>
    <cellStyle name="SAPBEXexcCritical4 4 2 2 7" xfId="21837" xr:uid="{00000000-0005-0000-0000-00000D220000}"/>
    <cellStyle name="SAPBEXexcCritical4 4 2 2 7 2" xfId="36756" xr:uid="{00000000-0005-0000-0000-00000E220000}"/>
    <cellStyle name="SAPBEXexcCritical4 4 2 3" xfId="7984" xr:uid="{00000000-0005-0000-0000-00000F220000}"/>
    <cellStyle name="SAPBEXexcCritical4 4 2 3 2" xfId="24013" xr:uid="{00000000-0005-0000-0000-000010220000}"/>
    <cellStyle name="SAPBEXexcCritical4 4 2 4" xfId="10811" xr:uid="{00000000-0005-0000-0000-000011220000}"/>
    <cellStyle name="SAPBEXexcCritical4 4 2 4 2" xfId="26678" xr:uid="{00000000-0005-0000-0000-000012220000}"/>
    <cellStyle name="SAPBEXexcCritical4 4 2 5" xfId="13063" xr:uid="{00000000-0005-0000-0000-000013220000}"/>
    <cellStyle name="SAPBEXexcCritical4 4 2 5 2" xfId="28847" xr:uid="{00000000-0005-0000-0000-000014220000}"/>
    <cellStyle name="SAPBEXexcCritical4 4 2 6" xfId="16163" xr:uid="{00000000-0005-0000-0000-000015220000}"/>
    <cellStyle name="SAPBEXexcCritical4 4 2 6 2" xfId="31301" xr:uid="{00000000-0005-0000-0000-000016220000}"/>
    <cellStyle name="SAPBEXexcCritical4 4 2 7" xfId="18774" xr:uid="{00000000-0005-0000-0000-000017220000}"/>
    <cellStyle name="SAPBEXexcCritical4 4 2 7 2" xfId="33722" xr:uid="{00000000-0005-0000-0000-000018220000}"/>
    <cellStyle name="SAPBEXexcCritical4 4 3" xfId="2811" xr:uid="{00000000-0005-0000-0000-000019220000}"/>
    <cellStyle name="SAPBEXexcCritical4 4 3 2" xfId="7983" xr:uid="{00000000-0005-0000-0000-00001A220000}"/>
    <cellStyle name="SAPBEXexcCritical4 4 3 2 2" xfId="24012" xr:uid="{00000000-0005-0000-0000-00001B220000}"/>
    <cellStyle name="SAPBEXexcCritical4 4 3 3" xfId="10810" xr:uid="{00000000-0005-0000-0000-00001C220000}"/>
    <cellStyle name="SAPBEXexcCritical4 4 3 3 2" xfId="26677" xr:uid="{00000000-0005-0000-0000-00001D220000}"/>
    <cellStyle name="SAPBEXexcCritical4 4 3 4" xfId="14643" xr:uid="{00000000-0005-0000-0000-00001E220000}"/>
    <cellStyle name="SAPBEXexcCritical4 4 3 4 2" xfId="30144" xr:uid="{00000000-0005-0000-0000-00001F220000}"/>
    <cellStyle name="SAPBEXexcCritical4 4 3 5" xfId="16162" xr:uid="{00000000-0005-0000-0000-000020220000}"/>
    <cellStyle name="SAPBEXexcCritical4 4 3 5 2" xfId="31300" xr:uid="{00000000-0005-0000-0000-000021220000}"/>
    <cellStyle name="SAPBEXexcCritical4 4 3 6" xfId="18773" xr:uid="{00000000-0005-0000-0000-000022220000}"/>
    <cellStyle name="SAPBEXexcCritical4 4 3 6 2" xfId="33721" xr:uid="{00000000-0005-0000-0000-000023220000}"/>
    <cellStyle name="SAPBEXexcCritical4 4 3 7" xfId="21058" xr:uid="{00000000-0005-0000-0000-000024220000}"/>
    <cellStyle name="SAPBEXexcCritical4 4 3 7 2" xfId="35984" xr:uid="{00000000-0005-0000-0000-000025220000}"/>
    <cellStyle name="SAPBEXexcCritical4 4 3 8" xfId="6214" xr:uid="{00000000-0005-0000-0000-000026220000}"/>
    <cellStyle name="SAPBEXexcCritical4 4 4" xfId="4700" xr:uid="{00000000-0005-0000-0000-000027220000}"/>
    <cellStyle name="SAPBEXexcCritical4 4 4 2" xfId="9855" xr:uid="{00000000-0005-0000-0000-000028220000}"/>
    <cellStyle name="SAPBEXexcCritical4 4 4 2 2" xfId="25846" xr:uid="{00000000-0005-0000-0000-000029220000}"/>
    <cellStyle name="SAPBEXexcCritical4 4 4 3" xfId="12673" xr:uid="{00000000-0005-0000-0000-00002A220000}"/>
    <cellStyle name="SAPBEXexcCritical4 4 4 3 2" xfId="28517" xr:uid="{00000000-0005-0000-0000-00002B220000}"/>
    <cellStyle name="SAPBEXexcCritical4 4 4 4" xfId="15504" xr:uid="{00000000-0005-0000-0000-00002C220000}"/>
    <cellStyle name="SAPBEXexcCritical4 4 4 4 2" xfId="30865" xr:uid="{00000000-0005-0000-0000-00002D220000}"/>
    <cellStyle name="SAPBEXexcCritical4 4 4 5" xfId="17996" xr:uid="{00000000-0005-0000-0000-00002E220000}"/>
    <cellStyle name="SAPBEXexcCritical4 4 4 5 2" xfId="33112" xr:uid="{00000000-0005-0000-0000-00002F220000}"/>
    <cellStyle name="SAPBEXexcCritical4 4 4 6" xfId="20604" xr:uid="{00000000-0005-0000-0000-000030220000}"/>
    <cellStyle name="SAPBEXexcCritical4 4 4 6 2" xfId="35541" xr:uid="{00000000-0005-0000-0000-000031220000}"/>
    <cellStyle name="SAPBEXexcCritical4 4 4 7" xfId="21838" xr:uid="{00000000-0005-0000-0000-000032220000}"/>
    <cellStyle name="SAPBEXexcCritical4 4 4 7 2" xfId="36757" xr:uid="{00000000-0005-0000-0000-000033220000}"/>
    <cellStyle name="SAPBEXexcCritical4 4 5" xfId="5599" xr:uid="{00000000-0005-0000-0000-000034220000}"/>
    <cellStyle name="SAPBEXexcCritical4 4 5 2" xfId="22738" xr:uid="{00000000-0005-0000-0000-000035220000}"/>
    <cellStyle name="SAPBEXexcCritical4 4 6" xfId="5748" xr:uid="{00000000-0005-0000-0000-000036220000}"/>
    <cellStyle name="SAPBEXexcCritical4 4 6 2" xfId="22793" xr:uid="{00000000-0005-0000-0000-000037220000}"/>
    <cellStyle name="SAPBEXexcCritical4 4 7" xfId="10125" xr:uid="{00000000-0005-0000-0000-000038220000}"/>
    <cellStyle name="SAPBEXexcCritical4 4 7 2" xfId="26097" xr:uid="{00000000-0005-0000-0000-000039220000}"/>
    <cellStyle name="SAPBEXexcCritical4 4 8" xfId="6976" xr:uid="{00000000-0005-0000-0000-00003A220000}"/>
    <cellStyle name="SAPBEXexcCritical4 4 8 2" xfId="23366" xr:uid="{00000000-0005-0000-0000-00003B220000}"/>
    <cellStyle name="SAPBEXexcCritical4 4 9" xfId="15918" xr:uid="{00000000-0005-0000-0000-00003C220000}"/>
    <cellStyle name="SAPBEXexcCritical4 4 9 2" xfId="31110" xr:uid="{00000000-0005-0000-0000-00003D220000}"/>
    <cellStyle name="SAPBEXexcCritical4 5" xfId="657" xr:uid="{00000000-0005-0000-0000-00003E220000}"/>
    <cellStyle name="SAPBEXexcCritical4 5 10" xfId="14520" xr:uid="{00000000-0005-0000-0000-00003F220000}"/>
    <cellStyle name="SAPBEXexcCritical4 5 11" xfId="22347" xr:uid="{00000000-0005-0000-0000-000040220000}"/>
    <cellStyle name="SAPBEXexcCritical4 5 2" xfId="658" xr:uid="{00000000-0005-0000-0000-000041220000}"/>
    <cellStyle name="SAPBEXexcCritical4 5 2 10" xfId="22348" xr:uid="{00000000-0005-0000-0000-000042220000}"/>
    <cellStyle name="SAPBEXexcCritical4 5 2 2" xfId="2814" xr:uid="{00000000-0005-0000-0000-000043220000}"/>
    <cellStyle name="SAPBEXexcCritical4 5 2 2 2" xfId="7986" xr:uid="{00000000-0005-0000-0000-000044220000}"/>
    <cellStyle name="SAPBEXexcCritical4 5 2 2 2 2" xfId="24015" xr:uid="{00000000-0005-0000-0000-000045220000}"/>
    <cellStyle name="SAPBEXexcCritical4 5 2 2 3" xfId="10813" xr:uid="{00000000-0005-0000-0000-000046220000}"/>
    <cellStyle name="SAPBEXexcCritical4 5 2 2 3 2" xfId="26680" xr:uid="{00000000-0005-0000-0000-000047220000}"/>
    <cellStyle name="SAPBEXexcCritical4 5 2 2 4" xfId="10536" xr:uid="{00000000-0005-0000-0000-000048220000}"/>
    <cellStyle name="SAPBEXexcCritical4 5 2 2 4 2" xfId="26458" xr:uid="{00000000-0005-0000-0000-000049220000}"/>
    <cellStyle name="SAPBEXexcCritical4 5 2 2 5" xfId="16165" xr:uid="{00000000-0005-0000-0000-00004A220000}"/>
    <cellStyle name="SAPBEXexcCritical4 5 2 2 5 2" xfId="31303" xr:uid="{00000000-0005-0000-0000-00004B220000}"/>
    <cellStyle name="SAPBEXexcCritical4 5 2 2 6" xfId="18776" xr:uid="{00000000-0005-0000-0000-00004C220000}"/>
    <cellStyle name="SAPBEXexcCritical4 5 2 2 6 2" xfId="33724" xr:uid="{00000000-0005-0000-0000-00004D220000}"/>
    <cellStyle name="SAPBEXexcCritical4 5 2 2 7" xfId="21060" xr:uid="{00000000-0005-0000-0000-00004E220000}"/>
    <cellStyle name="SAPBEXexcCritical4 5 2 2 7 2" xfId="35986" xr:uid="{00000000-0005-0000-0000-00004F220000}"/>
    <cellStyle name="SAPBEXexcCritical4 5 2 2 8" xfId="6216" xr:uid="{00000000-0005-0000-0000-000050220000}"/>
    <cellStyle name="SAPBEXexcCritical4 5 2 3" xfId="4697" xr:uid="{00000000-0005-0000-0000-000051220000}"/>
    <cellStyle name="SAPBEXexcCritical4 5 2 3 2" xfId="9852" xr:uid="{00000000-0005-0000-0000-000052220000}"/>
    <cellStyle name="SAPBEXexcCritical4 5 2 3 2 2" xfId="25843" xr:uid="{00000000-0005-0000-0000-000053220000}"/>
    <cellStyle name="SAPBEXexcCritical4 5 2 3 3" xfId="12670" xr:uid="{00000000-0005-0000-0000-000054220000}"/>
    <cellStyle name="SAPBEXexcCritical4 5 2 3 3 2" xfId="28514" xr:uid="{00000000-0005-0000-0000-000055220000}"/>
    <cellStyle name="SAPBEXexcCritical4 5 2 3 4" xfId="14099" xr:uid="{00000000-0005-0000-0000-000056220000}"/>
    <cellStyle name="SAPBEXexcCritical4 5 2 3 4 2" xfId="29680" xr:uid="{00000000-0005-0000-0000-000057220000}"/>
    <cellStyle name="SAPBEXexcCritical4 5 2 3 5" xfId="17993" xr:uid="{00000000-0005-0000-0000-000058220000}"/>
    <cellStyle name="SAPBEXexcCritical4 5 2 3 5 2" xfId="33109" xr:uid="{00000000-0005-0000-0000-000059220000}"/>
    <cellStyle name="SAPBEXexcCritical4 5 2 3 6" xfId="20601" xr:uid="{00000000-0005-0000-0000-00005A220000}"/>
    <cellStyle name="SAPBEXexcCritical4 5 2 3 6 2" xfId="35538" xr:uid="{00000000-0005-0000-0000-00005B220000}"/>
    <cellStyle name="SAPBEXexcCritical4 5 2 3 7" xfId="21353" xr:uid="{00000000-0005-0000-0000-00005C220000}"/>
    <cellStyle name="SAPBEXexcCritical4 5 2 3 7 2" xfId="36279" xr:uid="{00000000-0005-0000-0000-00005D220000}"/>
    <cellStyle name="SAPBEXexcCritical4 5 2 4" xfId="5597" xr:uid="{00000000-0005-0000-0000-00005E220000}"/>
    <cellStyle name="SAPBEXexcCritical4 5 2 4 2" xfId="37174" xr:uid="{00000000-0005-0000-0000-00005F220000}"/>
    <cellStyle name="SAPBEXexcCritical4 5 2 5" xfId="7695" xr:uid="{00000000-0005-0000-0000-000060220000}"/>
    <cellStyle name="SAPBEXexcCritical4 5 2 6" xfId="13045" xr:uid="{00000000-0005-0000-0000-000061220000}"/>
    <cellStyle name="SAPBEXexcCritical4 5 2 7" xfId="7784" xr:uid="{00000000-0005-0000-0000-000062220000}"/>
    <cellStyle name="SAPBEXexcCritical4 5 2 8" xfId="15909" xr:uid="{00000000-0005-0000-0000-000063220000}"/>
    <cellStyle name="SAPBEXexcCritical4 5 2 9" xfId="15991" xr:uid="{00000000-0005-0000-0000-000064220000}"/>
    <cellStyle name="SAPBEXexcCritical4 5 3" xfId="2813" xr:uid="{00000000-0005-0000-0000-000065220000}"/>
    <cellStyle name="SAPBEXexcCritical4 5 3 2" xfId="7985" xr:uid="{00000000-0005-0000-0000-000066220000}"/>
    <cellStyle name="SAPBEXexcCritical4 5 3 2 2" xfId="24014" xr:uid="{00000000-0005-0000-0000-000067220000}"/>
    <cellStyle name="SAPBEXexcCritical4 5 3 3" xfId="10812" xr:uid="{00000000-0005-0000-0000-000068220000}"/>
    <cellStyle name="SAPBEXexcCritical4 5 3 3 2" xfId="26679" xr:uid="{00000000-0005-0000-0000-000069220000}"/>
    <cellStyle name="SAPBEXexcCritical4 5 3 4" xfId="13170" xr:uid="{00000000-0005-0000-0000-00006A220000}"/>
    <cellStyle name="SAPBEXexcCritical4 5 3 4 2" xfId="28950" xr:uid="{00000000-0005-0000-0000-00006B220000}"/>
    <cellStyle name="SAPBEXexcCritical4 5 3 5" xfId="16164" xr:uid="{00000000-0005-0000-0000-00006C220000}"/>
    <cellStyle name="SAPBEXexcCritical4 5 3 5 2" xfId="31302" xr:uid="{00000000-0005-0000-0000-00006D220000}"/>
    <cellStyle name="SAPBEXexcCritical4 5 3 6" xfId="18775" xr:uid="{00000000-0005-0000-0000-00006E220000}"/>
    <cellStyle name="SAPBEXexcCritical4 5 3 6 2" xfId="33723" xr:uid="{00000000-0005-0000-0000-00006F220000}"/>
    <cellStyle name="SAPBEXexcCritical4 5 3 7" xfId="21059" xr:uid="{00000000-0005-0000-0000-000070220000}"/>
    <cellStyle name="SAPBEXexcCritical4 5 3 7 2" xfId="35985" xr:uid="{00000000-0005-0000-0000-000071220000}"/>
    <cellStyle name="SAPBEXexcCritical4 5 3 8" xfId="6215" xr:uid="{00000000-0005-0000-0000-000072220000}"/>
    <cellStyle name="SAPBEXexcCritical4 5 4" xfId="4698" xr:uid="{00000000-0005-0000-0000-000073220000}"/>
    <cellStyle name="SAPBEXexcCritical4 5 4 2" xfId="9853" xr:uid="{00000000-0005-0000-0000-000074220000}"/>
    <cellStyle name="SAPBEXexcCritical4 5 4 2 2" xfId="25844" xr:uid="{00000000-0005-0000-0000-000075220000}"/>
    <cellStyle name="SAPBEXexcCritical4 5 4 3" xfId="12671" xr:uid="{00000000-0005-0000-0000-000076220000}"/>
    <cellStyle name="SAPBEXexcCritical4 5 4 3 2" xfId="28515" xr:uid="{00000000-0005-0000-0000-000077220000}"/>
    <cellStyle name="SAPBEXexcCritical4 5 4 4" xfId="15490" xr:uid="{00000000-0005-0000-0000-000078220000}"/>
    <cellStyle name="SAPBEXexcCritical4 5 4 4 2" xfId="30851" xr:uid="{00000000-0005-0000-0000-000079220000}"/>
    <cellStyle name="SAPBEXexcCritical4 5 4 5" xfId="17994" xr:uid="{00000000-0005-0000-0000-00007A220000}"/>
    <cellStyle name="SAPBEXexcCritical4 5 4 5 2" xfId="33110" xr:uid="{00000000-0005-0000-0000-00007B220000}"/>
    <cellStyle name="SAPBEXexcCritical4 5 4 6" xfId="20602" xr:uid="{00000000-0005-0000-0000-00007C220000}"/>
    <cellStyle name="SAPBEXexcCritical4 5 4 6 2" xfId="35539" xr:uid="{00000000-0005-0000-0000-00007D220000}"/>
    <cellStyle name="SAPBEXexcCritical4 5 4 7" xfId="21354" xr:uid="{00000000-0005-0000-0000-00007E220000}"/>
    <cellStyle name="SAPBEXexcCritical4 5 4 7 2" xfId="36280" xr:uid="{00000000-0005-0000-0000-00007F220000}"/>
    <cellStyle name="SAPBEXexcCritical4 5 5" xfId="5598" xr:uid="{00000000-0005-0000-0000-000080220000}"/>
    <cellStyle name="SAPBEXexcCritical4 5 5 2" xfId="37175" xr:uid="{00000000-0005-0000-0000-000081220000}"/>
    <cellStyle name="SAPBEXexcCritical4 5 6" xfId="5749" xr:uid="{00000000-0005-0000-0000-000082220000}"/>
    <cellStyle name="SAPBEXexcCritical4 5 7" xfId="6651" xr:uid="{00000000-0005-0000-0000-000083220000}"/>
    <cellStyle name="SAPBEXexcCritical4 5 8" xfId="13503" xr:uid="{00000000-0005-0000-0000-000084220000}"/>
    <cellStyle name="SAPBEXexcCritical4 5 9" xfId="15917" xr:uid="{00000000-0005-0000-0000-000085220000}"/>
    <cellStyle name="SAPBEXexcCritical4 6" xfId="659" xr:uid="{00000000-0005-0000-0000-000086220000}"/>
    <cellStyle name="SAPBEXexcCritical4 6 10" xfId="18545" xr:uid="{00000000-0005-0000-0000-000087220000}"/>
    <cellStyle name="SAPBEXexcCritical4 6 11" xfId="22349" xr:uid="{00000000-0005-0000-0000-000088220000}"/>
    <cellStyle name="SAPBEXexcCritical4 6 2" xfId="660" xr:uid="{00000000-0005-0000-0000-000089220000}"/>
    <cellStyle name="SAPBEXexcCritical4 6 2 10" xfId="22350" xr:uid="{00000000-0005-0000-0000-00008A220000}"/>
    <cellStyle name="SAPBEXexcCritical4 6 2 2" xfId="2816" xr:uid="{00000000-0005-0000-0000-00008B220000}"/>
    <cellStyle name="SAPBEXexcCritical4 6 2 2 2" xfId="7988" xr:uid="{00000000-0005-0000-0000-00008C220000}"/>
    <cellStyle name="SAPBEXexcCritical4 6 2 2 2 2" xfId="24017" xr:uid="{00000000-0005-0000-0000-00008D220000}"/>
    <cellStyle name="SAPBEXexcCritical4 6 2 2 3" xfId="10815" xr:uid="{00000000-0005-0000-0000-00008E220000}"/>
    <cellStyle name="SAPBEXexcCritical4 6 2 2 3 2" xfId="26682" xr:uid="{00000000-0005-0000-0000-00008F220000}"/>
    <cellStyle name="SAPBEXexcCritical4 6 2 2 4" xfId="13530" xr:uid="{00000000-0005-0000-0000-000090220000}"/>
    <cellStyle name="SAPBEXexcCritical4 6 2 2 4 2" xfId="29155" xr:uid="{00000000-0005-0000-0000-000091220000}"/>
    <cellStyle name="SAPBEXexcCritical4 6 2 2 5" xfId="16167" xr:uid="{00000000-0005-0000-0000-000092220000}"/>
    <cellStyle name="SAPBEXexcCritical4 6 2 2 5 2" xfId="31305" xr:uid="{00000000-0005-0000-0000-000093220000}"/>
    <cellStyle name="SAPBEXexcCritical4 6 2 2 6" xfId="18778" xr:uid="{00000000-0005-0000-0000-000094220000}"/>
    <cellStyle name="SAPBEXexcCritical4 6 2 2 6 2" xfId="33726" xr:uid="{00000000-0005-0000-0000-000095220000}"/>
    <cellStyle name="SAPBEXexcCritical4 6 2 2 7" xfId="21062" xr:uid="{00000000-0005-0000-0000-000096220000}"/>
    <cellStyle name="SAPBEXexcCritical4 6 2 2 7 2" xfId="35988" xr:uid="{00000000-0005-0000-0000-000097220000}"/>
    <cellStyle name="SAPBEXexcCritical4 6 2 2 8" xfId="6218" xr:uid="{00000000-0005-0000-0000-000098220000}"/>
    <cellStyle name="SAPBEXexcCritical4 6 2 3" xfId="4695" xr:uid="{00000000-0005-0000-0000-000099220000}"/>
    <cellStyle name="SAPBEXexcCritical4 6 2 3 2" xfId="9850" xr:uid="{00000000-0005-0000-0000-00009A220000}"/>
    <cellStyle name="SAPBEXexcCritical4 6 2 3 2 2" xfId="25841" xr:uid="{00000000-0005-0000-0000-00009B220000}"/>
    <cellStyle name="SAPBEXexcCritical4 6 2 3 3" xfId="12668" xr:uid="{00000000-0005-0000-0000-00009C220000}"/>
    <cellStyle name="SAPBEXexcCritical4 6 2 3 3 2" xfId="28512" xr:uid="{00000000-0005-0000-0000-00009D220000}"/>
    <cellStyle name="SAPBEXexcCritical4 6 2 3 4" xfId="10295" xr:uid="{00000000-0005-0000-0000-00009E220000}"/>
    <cellStyle name="SAPBEXexcCritical4 6 2 3 4 2" xfId="26237" xr:uid="{00000000-0005-0000-0000-00009F220000}"/>
    <cellStyle name="SAPBEXexcCritical4 6 2 3 5" xfId="17991" xr:uid="{00000000-0005-0000-0000-0000A0220000}"/>
    <cellStyle name="SAPBEXexcCritical4 6 2 3 5 2" xfId="33107" xr:uid="{00000000-0005-0000-0000-0000A1220000}"/>
    <cellStyle name="SAPBEXexcCritical4 6 2 3 6" xfId="20599" xr:uid="{00000000-0005-0000-0000-0000A2220000}"/>
    <cellStyle name="SAPBEXexcCritical4 6 2 3 6 2" xfId="35536" xr:uid="{00000000-0005-0000-0000-0000A3220000}"/>
    <cellStyle name="SAPBEXexcCritical4 6 2 3 7" xfId="21840" xr:uid="{00000000-0005-0000-0000-0000A4220000}"/>
    <cellStyle name="SAPBEXexcCritical4 6 2 3 7 2" xfId="36759" xr:uid="{00000000-0005-0000-0000-0000A5220000}"/>
    <cellStyle name="SAPBEXexcCritical4 6 2 4" xfId="5595" xr:uid="{00000000-0005-0000-0000-0000A6220000}"/>
    <cellStyle name="SAPBEXexcCritical4 6 2 4 2" xfId="37172" xr:uid="{00000000-0005-0000-0000-0000A7220000}"/>
    <cellStyle name="SAPBEXexcCritical4 6 2 5" xfId="7694" xr:uid="{00000000-0005-0000-0000-0000A8220000}"/>
    <cellStyle name="SAPBEXexcCritical4 6 2 6" xfId="6922" xr:uid="{00000000-0005-0000-0000-0000A9220000}"/>
    <cellStyle name="SAPBEXexcCritical4 6 2 7" xfId="13208" xr:uid="{00000000-0005-0000-0000-0000AA220000}"/>
    <cellStyle name="SAPBEXexcCritical4 6 2 8" xfId="15915" xr:uid="{00000000-0005-0000-0000-0000AB220000}"/>
    <cellStyle name="SAPBEXexcCritical4 6 2 9" xfId="18544" xr:uid="{00000000-0005-0000-0000-0000AC220000}"/>
    <cellStyle name="SAPBEXexcCritical4 6 3" xfId="2815" xr:uid="{00000000-0005-0000-0000-0000AD220000}"/>
    <cellStyle name="SAPBEXexcCritical4 6 3 2" xfId="7987" xr:uid="{00000000-0005-0000-0000-0000AE220000}"/>
    <cellStyle name="SAPBEXexcCritical4 6 3 2 2" xfId="24016" xr:uid="{00000000-0005-0000-0000-0000AF220000}"/>
    <cellStyle name="SAPBEXexcCritical4 6 3 3" xfId="10814" xr:uid="{00000000-0005-0000-0000-0000B0220000}"/>
    <cellStyle name="SAPBEXexcCritical4 6 3 3 2" xfId="26681" xr:uid="{00000000-0005-0000-0000-0000B1220000}"/>
    <cellStyle name="SAPBEXexcCritical4 6 3 4" xfId="13169" xr:uid="{00000000-0005-0000-0000-0000B2220000}"/>
    <cellStyle name="SAPBEXexcCritical4 6 3 4 2" xfId="28949" xr:uid="{00000000-0005-0000-0000-0000B3220000}"/>
    <cellStyle name="SAPBEXexcCritical4 6 3 5" xfId="16166" xr:uid="{00000000-0005-0000-0000-0000B4220000}"/>
    <cellStyle name="SAPBEXexcCritical4 6 3 5 2" xfId="31304" xr:uid="{00000000-0005-0000-0000-0000B5220000}"/>
    <cellStyle name="SAPBEXexcCritical4 6 3 6" xfId="18777" xr:uid="{00000000-0005-0000-0000-0000B6220000}"/>
    <cellStyle name="SAPBEXexcCritical4 6 3 6 2" xfId="33725" xr:uid="{00000000-0005-0000-0000-0000B7220000}"/>
    <cellStyle name="SAPBEXexcCritical4 6 3 7" xfId="21061" xr:uid="{00000000-0005-0000-0000-0000B8220000}"/>
    <cellStyle name="SAPBEXexcCritical4 6 3 7 2" xfId="35987" xr:uid="{00000000-0005-0000-0000-0000B9220000}"/>
    <cellStyle name="SAPBEXexcCritical4 6 3 8" xfId="6217" xr:uid="{00000000-0005-0000-0000-0000BA220000}"/>
    <cellStyle name="SAPBEXexcCritical4 6 4" xfId="4696" xr:uid="{00000000-0005-0000-0000-0000BB220000}"/>
    <cellStyle name="SAPBEXexcCritical4 6 4 2" xfId="9851" xr:uid="{00000000-0005-0000-0000-0000BC220000}"/>
    <cellStyle name="SAPBEXexcCritical4 6 4 2 2" xfId="25842" xr:uid="{00000000-0005-0000-0000-0000BD220000}"/>
    <cellStyle name="SAPBEXexcCritical4 6 4 3" xfId="12669" xr:uid="{00000000-0005-0000-0000-0000BE220000}"/>
    <cellStyle name="SAPBEXexcCritical4 6 4 3 2" xfId="28513" xr:uid="{00000000-0005-0000-0000-0000BF220000}"/>
    <cellStyle name="SAPBEXexcCritical4 6 4 4" xfId="10345" xr:uid="{00000000-0005-0000-0000-0000C0220000}"/>
    <cellStyle name="SAPBEXexcCritical4 6 4 4 2" xfId="26283" xr:uid="{00000000-0005-0000-0000-0000C1220000}"/>
    <cellStyle name="SAPBEXexcCritical4 6 4 5" xfId="17992" xr:uid="{00000000-0005-0000-0000-0000C2220000}"/>
    <cellStyle name="SAPBEXexcCritical4 6 4 5 2" xfId="33108" xr:uid="{00000000-0005-0000-0000-0000C3220000}"/>
    <cellStyle name="SAPBEXexcCritical4 6 4 6" xfId="20600" xr:uid="{00000000-0005-0000-0000-0000C4220000}"/>
    <cellStyle name="SAPBEXexcCritical4 6 4 6 2" xfId="35537" xr:uid="{00000000-0005-0000-0000-0000C5220000}"/>
    <cellStyle name="SAPBEXexcCritical4 6 4 7" xfId="5931" xr:uid="{00000000-0005-0000-0000-0000C6220000}"/>
    <cellStyle name="SAPBEXexcCritical4 6 4 7 2" xfId="22907" xr:uid="{00000000-0005-0000-0000-0000C7220000}"/>
    <cellStyle name="SAPBEXexcCritical4 6 5" xfId="5596" xr:uid="{00000000-0005-0000-0000-0000C8220000}"/>
    <cellStyle name="SAPBEXexcCritical4 6 5 2" xfId="37173" xr:uid="{00000000-0005-0000-0000-0000C9220000}"/>
    <cellStyle name="SAPBEXexcCritical4 6 6" xfId="5750" xr:uid="{00000000-0005-0000-0000-0000CA220000}"/>
    <cellStyle name="SAPBEXexcCritical4 6 7" xfId="13321" xr:uid="{00000000-0005-0000-0000-0000CB220000}"/>
    <cellStyle name="SAPBEXexcCritical4 6 8" xfId="15376" xr:uid="{00000000-0005-0000-0000-0000CC220000}"/>
    <cellStyle name="SAPBEXexcCritical4 6 9" xfId="15916" xr:uid="{00000000-0005-0000-0000-0000CD220000}"/>
    <cellStyle name="SAPBEXexcCritical4 7" xfId="661" xr:uid="{00000000-0005-0000-0000-0000CE220000}"/>
    <cellStyle name="SAPBEXexcCritical4 7 10" xfId="18543" xr:uid="{00000000-0005-0000-0000-0000CF220000}"/>
    <cellStyle name="SAPBEXexcCritical4 7 11" xfId="22351" xr:uid="{00000000-0005-0000-0000-0000D0220000}"/>
    <cellStyle name="SAPBEXexcCritical4 7 2" xfId="662" xr:uid="{00000000-0005-0000-0000-0000D1220000}"/>
    <cellStyle name="SAPBEXexcCritical4 7 2 10" xfId="22352" xr:uid="{00000000-0005-0000-0000-0000D2220000}"/>
    <cellStyle name="SAPBEXexcCritical4 7 2 2" xfId="2818" xr:uid="{00000000-0005-0000-0000-0000D3220000}"/>
    <cellStyle name="SAPBEXexcCritical4 7 2 2 2" xfId="7990" xr:uid="{00000000-0005-0000-0000-0000D4220000}"/>
    <cellStyle name="SAPBEXexcCritical4 7 2 2 2 2" xfId="24019" xr:uid="{00000000-0005-0000-0000-0000D5220000}"/>
    <cellStyle name="SAPBEXexcCritical4 7 2 2 3" xfId="10817" xr:uid="{00000000-0005-0000-0000-0000D6220000}"/>
    <cellStyle name="SAPBEXexcCritical4 7 2 2 3 2" xfId="26684" xr:uid="{00000000-0005-0000-0000-0000D7220000}"/>
    <cellStyle name="SAPBEXexcCritical4 7 2 2 4" xfId="15349" xr:uid="{00000000-0005-0000-0000-0000D8220000}"/>
    <cellStyle name="SAPBEXexcCritical4 7 2 2 4 2" xfId="30758" xr:uid="{00000000-0005-0000-0000-0000D9220000}"/>
    <cellStyle name="SAPBEXexcCritical4 7 2 2 5" xfId="16169" xr:uid="{00000000-0005-0000-0000-0000DA220000}"/>
    <cellStyle name="SAPBEXexcCritical4 7 2 2 5 2" xfId="31307" xr:uid="{00000000-0005-0000-0000-0000DB220000}"/>
    <cellStyle name="SAPBEXexcCritical4 7 2 2 6" xfId="18780" xr:uid="{00000000-0005-0000-0000-0000DC220000}"/>
    <cellStyle name="SAPBEXexcCritical4 7 2 2 6 2" xfId="33728" xr:uid="{00000000-0005-0000-0000-0000DD220000}"/>
    <cellStyle name="SAPBEXexcCritical4 7 2 2 7" xfId="21064" xr:uid="{00000000-0005-0000-0000-0000DE220000}"/>
    <cellStyle name="SAPBEXexcCritical4 7 2 2 7 2" xfId="35990" xr:uid="{00000000-0005-0000-0000-0000DF220000}"/>
    <cellStyle name="SAPBEXexcCritical4 7 2 2 8" xfId="6220" xr:uid="{00000000-0005-0000-0000-0000E0220000}"/>
    <cellStyle name="SAPBEXexcCritical4 7 2 3" xfId="4693" xr:uid="{00000000-0005-0000-0000-0000E1220000}"/>
    <cellStyle name="SAPBEXexcCritical4 7 2 3 2" xfId="9848" xr:uid="{00000000-0005-0000-0000-0000E2220000}"/>
    <cellStyle name="SAPBEXexcCritical4 7 2 3 2 2" xfId="25839" xr:uid="{00000000-0005-0000-0000-0000E3220000}"/>
    <cellStyle name="SAPBEXexcCritical4 7 2 3 3" xfId="12666" xr:uid="{00000000-0005-0000-0000-0000E4220000}"/>
    <cellStyle name="SAPBEXexcCritical4 7 2 3 3 2" xfId="28510" xr:uid="{00000000-0005-0000-0000-0000E5220000}"/>
    <cellStyle name="SAPBEXexcCritical4 7 2 3 4" xfId="14098" xr:uid="{00000000-0005-0000-0000-0000E6220000}"/>
    <cellStyle name="SAPBEXexcCritical4 7 2 3 4 2" xfId="29679" xr:uid="{00000000-0005-0000-0000-0000E7220000}"/>
    <cellStyle name="SAPBEXexcCritical4 7 2 3 5" xfId="17989" xr:uid="{00000000-0005-0000-0000-0000E8220000}"/>
    <cellStyle name="SAPBEXexcCritical4 7 2 3 5 2" xfId="33105" xr:uid="{00000000-0005-0000-0000-0000E9220000}"/>
    <cellStyle name="SAPBEXexcCritical4 7 2 3 6" xfId="20597" xr:uid="{00000000-0005-0000-0000-0000EA220000}"/>
    <cellStyle name="SAPBEXexcCritical4 7 2 3 6 2" xfId="35534" xr:uid="{00000000-0005-0000-0000-0000EB220000}"/>
    <cellStyle name="SAPBEXexcCritical4 7 2 3 7" xfId="21352" xr:uid="{00000000-0005-0000-0000-0000EC220000}"/>
    <cellStyle name="SAPBEXexcCritical4 7 2 3 7 2" xfId="36278" xr:uid="{00000000-0005-0000-0000-0000ED220000}"/>
    <cellStyle name="SAPBEXexcCritical4 7 2 4" xfId="5593" xr:uid="{00000000-0005-0000-0000-0000EE220000}"/>
    <cellStyle name="SAPBEXexcCritical4 7 2 4 2" xfId="37170" xr:uid="{00000000-0005-0000-0000-0000EF220000}"/>
    <cellStyle name="SAPBEXexcCritical4 7 2 5" xfId="6892" xr:uid="{00000000-0005-0000-0000-0000F0220000}"/>
    <cellStyle name="SAPBEXexcCritical4 7 2 6" xfId="6624" xr:uid="{00000000-0005-0000-0000-0000F1220000}"/>
    <cellStyle name="SAPBEXexcCritical4 7 2 7" xfId="13502" xr:uid="{00000000-0005-0000-0000-0000F2220000}"/>
    <cellStyle name="SAPBEXexcCritical4 7 2 8" xfId="15913" xr:uid="{00000000-0005-0000-0000-0000F3220000}"/>
    <cellStyle name="SAPBEXexcCritical4 7 2 9" xfId="18542" xr:uid="{00000000-0005-0000-0000-0000F4220000}"/>
    <cellStyle name="SAPBEXexcCritical4 7 3" xfId="2817" xr:uid="{00000000-0005-0000-0000-0000F5220000}"/>
    <cellStyle name="SAPBEXexcCritical4 7 3 2" xfId="7989" xr:uid="{00000000-0005-0000-0000-0000F6220000}"/>
    <cellStyle name="SAPBEXexcCritical4 7 3 2 2" xfId="24018" xr:uid="{00000000-0005-0000-0000-0000F7220000}"/>
    <cellStyle name="SAPBEXexcCritical4 7 3 3" xfId="10816" xr:uid="{00000000-0005-0000-0000-0000F8220000}"/>
    <cellStyle name="SAPBEXexcCritical4 7 3 3 2" xfId="26683" xr:uid="{00000000-0005-0000-0000-0000F9220000}"/>
    <cellStyle name="SAPBEXexcCritical4 7 3 4" xfId="13168" xr:uid="{00000000-0005-0000-0000-0000FA220000}"/>
    <cellStyle name="SAPBEXexcCritical4 7 3 4 2" xfId="28948" xr:uid="{00000000-0005-0000-0000-0000FB220000}"/>
    <cellStyle name="SAPBEXexcCritical4 7 3 5" xfId="16168" xr:uid="{00000000-0005-0000-0000-0000FC220000}"/>
    <cellStyle name="SAPBEXexcCritical4 7 3 5 2" xfId="31306" xr:uid="{00000000-0005-0000-0000-0000FD220000}"/>
    <cellStyle name="SAPBEXexcCritical4 7 3 6" xfId="18779" xr:uid="{00000000-0005-0000-0000-0000FE220000}"/>
    <cellStyle name="SAPBEXexcCritical4 7 3 6 2" xfId="33727" xr:uid="{00000000-0005-0000-0000-0000FF220000}"/>
    <cellStyle name="SAPBEXexcCritical4 7 3 7" xfId="21063" xr:uid="{00000000-0005-0000-0000-000000230000}"/>
    <cellStyle name="SAPBEXexcCritical4 7 3 7 2" xfId="35989" xr:uid="{00000000-0005-0000-0000-000001230000}"/>
    <cellStyle name="SAPBEXexcCritical4 7 3 8" xfId="6219" xr:uid="{00000000-0005-0000-0000-000002230000}"/>
    <cellStyle name="SAPBEXexcCritical4 7 4" xfId="4694" xr:uid="{00000000-0005-0000-0000-000003230000}"/>
    <cellStyle name="SAPBEXexcCritical4 7 4 2" xfId="9849" xr:uid="{00000000-0005-0000-0000-000004230000}"/>
    <cellStyle name="SAPBEXexcCritical4 7 4 2 2" xfId="25840" xr:uid="{00000000-0005-0000-0000-000005230000}"/>
    <cellStyle name="SAPBEXexcCritical4 7 4 3" xfId="12667" xr:uid="{00000000-0005-0000-0000-000006230000}"/>
    <cellStyle name="SAPBEXexcCritical4 7 4 3 2" xfId="28511" xr:uid="{00000000-0005-0000-0000-000007230000}"/>
    <cellStyle name="SAPBEXexcCritical4 7 4 4" xfId="15491" xr:uid="{00000000-0005-0000-0000-000008230000}"/>
    <cellStyle name="SAPBEXexcCritical4 7 4 4 2" xfId="30852" xr:uid="{00000000-0005-0000-0000-000009230000}"/>
    <cellStyle name="SAPBEXexcCritical4 7 4 5" xfId="17990" xr:uid="{00000000-0005-0000-0000-00000A230000}"/>
    <cellStyle name="SAPBEXexcCritical4 7 4 5 2" xfId="33106" xr:uid="{00000000-0005-0000-0000-00000B230000}"/>
    <cellStyle name="SAPBEXexcCritical4 7 4 6" xfId="20598" xr:uid="{00000000-0005-0000-0000-00000C230000}"/>
    <cellStyle name="SAPBEXexcCritical4 7 4 6 2" xfId="35535" xr:uid="{00000000-0005-0000-0000-00000D230000}"/>
    <cellStyle name="SAPBEXexcCritical4 7 4 7" xfId="21839" xr:uid="{00000000-0005-0000-0000-00000E230000}"/>
    <cellStyle name="SAPBEXexcCritical4 7 4 7 2" xfId="36758" xr:uid="{00000000-0005-0000-0000-00000F230000}"/>
    <cellStyle name="SAPBEXexcCritical4 7 5" xfId="5594" xr:uid="{00000000-0005-0000-0000-000010230000}"/>
    <cellStyle name="SAPBEXexcCritical4 7 5 2" xfId="37171" xr:uid="{00000000-0005-0000-0000-000011230000}"/>
    <cellStyle name="SAPBEXexcCritical4 7 6" xfId="6893" xr:uid="{00000000-0005-0000-0000-000012230000}"/>
    <cellStyle name="SAPBEXexcCritical4 7 7" xfId="6652" xr:uid="{00000000-0005-0000-0000-000013230000}"/>
    <cellStyle name="SAPBEXexcCritical4 7 8" xfId="14246" xr:uid="{00000000-0005-0000-0000-000014230000}"/>
    <cellStyle name="SAPBEXexcCritical4 7 9" xfId="15914" xr:uid="{00000000-0005-0000-0000-000015230000}"/>
    <cellStyle name="SAPBEXexcCritical4 8" xfId="663" xr:uid="{00000000-0005-0000-0000-000016230000}"/>
    <cellStyle name="SAPBEXexcCritical4 8 10" xfId="18541" xr:uid="{00000000-0005-0000-0000-000017230000}"/>
    <cellStyle name="SAPBEXexcCritical4 8 11" xfId="22353" xr:uid="{00000000-0005-0000-0000-000018230000}"/>
    <cellStyle name="SAPBEXexcCritical4 8 2" xfId="664" xr:uid="{00000000-0005-0000-0000-000019230000}"/>
    <cellStyle name="SAPBEXexcCritical4 8 2 2" xfId="5592" xr:uid="{00000000-0005-0000-0000-00001A230000}"/>
    <cellStyle name="SAPBEXexcCritical4 8 2 2 2" xfId="37807" xr:uid="{00000000-0005-0000-0000-00001B230000}"/>
    <cellStyle name="SAPBEXexcCritical4 8 2 3" xfId="6890" xr:uid="{00000000-0005-0000-0000-00001C230000}"/>
    <cellStyle name="SAPBEXexcCritical4 8 2 4" xfId="13044" xr:uid="{00000000-0005-0000-0000-00001D230000}"/>
    <cellStyle name="SAPBEXexcCritical4 8 2 5" xfId="15377" xr:uid="{00000000-0005-0000-0000-00001E230000}"/>
    <cellStyle name="SAPBEXexcCritical4 8 2 6" xfId="15911" xr:uid="{00000000-0005-0000-0000-00001F230000}"/>
    <cellStyle name="SAPBEXexcCritical4 8 2 7" xfId="18535" xr:uid="{00000000-0005-0000-0000-000020230000}"/>
    <cellStyle name="SAPBEXexcCritical4 8 2 8" xfId="22354" xr:uid="{00000000-0005-0000-0000-000021230000}"/>
    <cellStyle name="SAPBEXexcCritical4 8 3" xfId="2819" xr:uid="{00000000-0005-0000-0000-000022230000}"/>
    <cellStyle name="SAPBEXexcCritical4 8 3 2" xfId="7991" xr:uid="{00000000-0005-0000-0000-000023230000}"/>
    <cellStyle name="SAPBEXexcCritical4 8 3 2 2" xfId="24020" xr:uid="{00000000-0005-0000-0000-000024230000}"/>
    <cellStyle name="SAPBEXexcCritical4 8 3 3" xfId="10818" xr:uid="{00000000-0005-0000-0000-000025230000}"/>
    <cellStyle name="SAPBEXexcCritical4 8 3 3 2" xfId="26685" xr:uid="{00000000-0005-0000-0000-000026230000}"/>
    <cellStyle name="SAPBEXexcCritical4 8 3 4" xfId="13167" xr:uid="{00000000-0005-0000-0000-000027230000}"/>
    <cellStyle name="SAPBEXexcCritical4 8 3 4 2" xfId="28947" xr:uid="{00000000-0005-0000-0000-000028230000}"/>
    <cellStyle name="SAPBEXexcCritical4 8 3 5" xfId="16170" xr:uid="{00000000-0005-0000-0000-000029230000}"/>
    <cellStyle name="SAPBEXexcCritical4 8 3 5 2" xfId="31308" xr:uid="{00000000-0005-0000-0000-00002A230000}"/>
    <cellStyle name="SAPBEXexcCritical4 8 3 6" xfId="18781" xr:uid="{00000000-0005-0000-0000-00002B230000}"/>
    <cellStyle name="SAPBEXexcCritical4 8 3 6 2" xfId="33729" xr:uid="{00000000-0005-0000-0000-00002C230000}"/>
    <cellStyle name="SAPBEXexcCritical4 8 3 7" xfId="21065" xr:uid="{00000000-0005-0000-0000-00002D230000}"/>
    <cellStyle name="SAPBEXexcCritical4 8 3 7 2" xfId="35991" xr:uid="{00000000-0005-0000-0000-00002E230000}"/>
    <cellStyle name="SAPBEXexcCritical4 8 3 8" xfId="6221" xr:uid="{00000000-0005-0000-0000-00002F230000}"/>
    <cellStyle name="SAPBEXexcCritical4 8 4" xfId="4692" xr:uid="{00000000-0005-0000-0000-000030230000}"/>
    <cellStyle name="SAPBEXexcCritical4 8 4 2" xfId="9847" xr:uid="{00000000-0005-0000-0000-000031230000}"/>
    <cellStyle name="SAPBEXexcCritical4 8 4 2 2" xfId="25838" xr:uid="{00000000-0005-0000-0000-000032230000}"/>
    <cellStyle name="SAPBEXexcCritical4 8 4 3" xfId="12665" xr:uid="{00000000-0005-0000-0000-000033230000}"/>
    <cellStyle name="SAPBEXexcCritical4 8 4 3 2" xfId="28509" xr:uid="{00000000-0005-0000-0000-000034230000}"/>
    <cellStyle name="SAPBEXexcCritical4 8 4 4" xfId="10346" xr:uid="{00000000-0005-0000-0000-000035230000}"/>
    <cellStyle name="SAPBEXexcCritical4 8 4 4 2" xfId="26284" xr:uid="{00000000-0005-0000-0000-000036230000}"/>
    <cellStyle name="SAPBEXexcCritical4 8 4 5" xfId="17988" xr:uid="{00000000-0005-0000-0000-000037230000}"/>
    <cellStyle name="SAPBEXexcCritical4 8 4 5 2" xfId="33104" xr:uid="{00000000-0005-0000-0000-000038230000}"/>
    <cellStyle name="SAPBEXexcCritical4 8 4 6" xfId="20596" xr:uid="{00000000-0005-0000-0000-000039230000}"/>
    <cellStyle name="SAPBEXexcCritical4 8 4 6 2" xfId="35533" xr:uid="{00000000-0005-0000-0000-00003A230000}"/>
    <cellStyle name="SAPBEXexcCritical4 8 4 7" xfId="21351" xr:uid="{00000000-0005-0000-0000-00003B230000}"/>
    <cellStyle name="SAPBEXexcCritical4 8 4 7 2" xfId="36277" xr:uid="{00000000-0005-0000-0000-00003C230000}"/>
    <cellStyle name="SAPBEXexcCritical4 8 5" xfId="5211" xr:uid="{00000000-0005-0000-0000-00003D230000}"/>
    <cellStyle name="SAPBEXexcCritical4 8 5 2" xfId="37808" xr:uid="{00000000-0005-0000-0000-00003E230000}"/>
    <cellStyle name="SAPBEXexcCritical4 8 6" xfId="6891" xr:uid="{00000000-0005-0000-0000-00003F230000}"/>
    <cellStyle name="SAPBEXexcCritical4 8 7" xfId="6653" xr:uid="{00000000-0005-0000-0000-000040230000}"/>
    <cellStyle name="SAPBEXexcCritical4 8 8" xfId="6977" xr:uid="{00000000-0005-0000-0000-000041230000}"/>
    <cellStyle name="SAPBEXexcCritical4 8 9" xfId="15912" xr:uid="{00000000-0005-0000-0000-000042230000}"/>
    <cellStyle name="SAPBEXexcCritical4 9" xfId="665" xr:uid="{00000000-0005-0000-0000-000043230000}"/>
    <cellStyle name="SAPBEXexcCritical4 9 10" xfId="5006" xr:uid="{00000000-0005-0000-0000-000044230000}"/>
    <cellStyle name="SAPBEXexcCritical4 9 2" xfId="2820" xr:uid="{00000000-0005-0000-0000-000045230000}"/>
    <cellStyle name="SAPBEXexcCritical4 9 2 2" xfId="7992" xr:uid="{00000000-0005-0000-0000-000046230000}"/>
    <cellStyle name="SAPBEXexcCritical4 9 2 2 2" xfId="24021" xr:uid="{00000000-0005-0000-0000-000047230000}"/>
    <cellStyle name="SAPBEXexcCritical4 9 2 3" xfId="10819" xr:uid="{00000000-0005-0000-0000-000048230000}"/>
    <cellStyle name="SAPBEXexcCritical4 9 2 3 2" xfId="26686" xr:uid="{00000000-0005-0000-0000-000049230000}"/>
    <cellStyle name="SAPBEXexcCritical4 9 2 4" xfId="13529" xr:uid="{00000000-0005-0000-0000-00004A230000}"/>
    <cellStyle name="SAPBEXexcCritical4 9 2 4 2" xfId="29154" xr:uid="{00000000-0005-0000-0000-00004B230000}"/>
    <cellStyle name="SAPBEXexcCritical4 9 2 5" xfId="16171" xr:uid="{00000000-0005-0000-0000-00004C230000}"/>
    <cellStyle name="SAPBEXexcCritical4 9 2 5 2" xfId="31309" xr:uid="{00000000-0005-0000-0000-00004D230000}"/>
    <cellStyle name="SAPBEXexcCritical4 9 2 6" xfId="18782" xr:uid="{00000000-0005-0000-0000-00004E230000}"/>
    <cellStyle name="SAPBEXexcCritical4 9 2 6 2" xfId="33730" xr:uid="{00000000-0005-0000-0000-00004F230000}"/>
    <cellStyle name="SAPBEXexcCritical4 9 2 7" xfId="21066" xr:uid="{00000000-0005-0000-0000-000050230000}"/>
    <cellStyle name="SAPBEXexcCritical4 9 2 7 2" xfId="35992" xr:uid="{00000000-0005-0000-0000-000051230000}"/>
    <cellStyle name="SAPBEXexcCritical4 9 2 8" xfId="6222" xr:uid="{00000000-0005-0000-0000-000052230000}"/>
    <cellStyle name="SAPBEXexcCritical4 9 3" xfId="4691" xr:uid="{00000000-0005-0000-0000-000053230000}"/>
    <cellStyle name="SAPBEXexcCritical4 9 3 2" xfId="9846" xr:uid="{00000000-0005-0000-0000-000054230000}"/>
    <cellStyle name="SAPBEXexcCritical4 9 3 2 2" xfId="25837" xr:uid="{00000000-0005-0000-0000-000055230000}"/>
    <cellStyle name="SAPBEXexcCritical4 9 3 3" xfId="12664" xr:uid="{00000000-0005-0000-0000-000056230000}"/>
    <cellStyle name="SAPBEXexcCritical4 9 3 3 2" xfId="28508" xr:uid="{00000000-0005-0000-0000-000057230000}"/>
    <cellStyle name="SAPBEXexcCritical4 9 3 4" xfId="15492" xr:uid="{00000000-0005-0000-0000-000058230000}"/>
    <cellStyle name="SAPBEXexcCritical4 9 3 4 2" xfId="30853" xr:uid="{00000000-0005-0000-0000-000059230000}"/>
    <cellStyle name="SAPBEXexcCritical4 9 3 5" xfId="17987" xr:uid="{00000000-0005-0000-0000-00005A230000}"/>
    <cellStyle name="SAPBEXexcCritical4 9 3 5 2" xfId="33103" xr:uid="{00000000-0005-0000-0000-00005B230000}"/>
    <cellStyle name="SAPBEXexcCritical4 9 3 6" xfId="20595" xr:uid="{00000000-0005-0000-0000-00005C230000}"/>
    <cellStyle name="SAPBEXexcCritical4 9 3 6 2" xfId="35532" xr:uid="{00000000-0005-0000-0000-00005D230000}"/>
    <cellStyle name="SAPBEXexcCritical4 9 3 7" xfId="15422" xr:uid="{00000000-0005-0000-0000-00005E230000}"/>
    <cellStyle name="SAPBEXexcCritical4 9 3 7 2" xfId="30803" xr:uid="{00000000-0005-0000-0000-00005F230000}"/>
    <cellStyle name="SAPBEXexcCritical4 9 4" xfId="5591" xr:uid="{00000000-0005-0000-0000-000060230000}"/>
    <cellStyle name="SAPBEXexcCritical4 9 4 2" xfId="22737" xr:uid="{00000000-0005-0000-0000-000061230000}"/>
    <cellStyle name="SAPBEXexcCritical4 9 5" xfId="5751" xr:uid="{00000000-0005-0000-0000-000062230000}"/>
    <cellStyle name="SAPBEXexcCritical4 9 5 2" xfId="22794" xr:uid="{00000000-0005-0000-0000-000063230000}"/>
    <cellStyle name="SAPBEXexcCritical4 9 6" xfId="6654" xr:uid="{00000000-0005-0000-0000-000064230000}"/>
    <cellStyle name="SAPBEXexcCritical4 9 6 2" xfId="23159" xr:uid="{00000000-0005-0000-0000-000065230000}"/>
    <cellStyle name="SAPBEXexcCritical4 9 7" xfId="7785" xr:uid="{00000000-0005-0000-0000-000066230000}"/>
    <cellStyle name="SAPBEXexcCritical4 9 7 2" xfId="23829" xr:uid="{00000000-0005-0000-0000-000067230000}"/>
    <cellStyle name="SAPBEXexcCritical4 9 8" xfId="15910" xr:uid="{00000000-0005-0000-0000-000068230000}"/>
    <cellStyle name="SAPBEXexcCritical4 9 8 2" xfId="31109" xr:uid="{00000000-0005-0000-0000-000069230000}"/>
    <cellStyle name="SAPBEXexcCritical4 9 9" xfId="18540" xr:uid="{00000000-0005-0000-0000-00006A230000}"/>
    <cellStyle name="SAPBEXexcCritical4 9 9 2" xfId="33533" xr:uid="{00000000-0005-0000-0000-00006B230000}"/>
    <cellStyle name="SAPBEXexcCritical4_CC - Div XRef" xfId="1802" xr:uid="{00000000-0005-0000-0000-00006C230000}"/>
    <cellStyle name="SAPBEXexcCritical5" xfId="77" xr:uid="{00000000-0005-0000-0000-00006D230000}"/>
    <cellStyle name="SAPBEXexcCritical5 10" xfId="666" xr:uid="{00000000-0005-0000-0000-00006E230000}"/>
    <cellStyle name="SAPBEXexcCritical5 10 10" xfId="22355" xr:uid="{00000000-0005-0000-0000-00006F230000}"/>
    <cellStyle name="SAPBEXexcCritical5 10 2" xfId="2821" xr:uid="{00000000-0005-0000-0000-000070230000}"/>
    <cellStyle name="SAPBEXexcCritical5 10 2 2" xfId="7993" xr:uid="{00000000-0005-0000-0000-000071230000}"/>
    <cellStyle name="SAPBEXexcCritical5 10 2 2 2" xfId="24022" xr:uid="{00000000-0005-0000-0000-000072230000}"/>
    <cellStyle name="SAPBEXexcCritical5 10 2 3" xfId="10820" xr:uid="{00000000-0005-0000-0000-000073230000}"/>
    <cellStyle name="SAPBEXexcCritical5 10 2 3 2" xfId="26687" xr:uid="{00000000-0005-0000-0000-000074230000}"/>
    <cellStyle name="SAPBEXexcCritical5 10 2 4" xfId="13166" xr:uid="{00000000-0005-0000-0000-000075230000}"/>
    <cellStyle name="SAPBEXexcCritical5 10 2 4 2" xfId="28946" xr:uid="{00000000-0005-0000-0000-000076230000}"/>
    <cellStyle name="SAPBEXexcCritical5 10 2 5" xfId="16172" xr:uid="{00000000-0005-0000-0000-000077230000}"/>
    <cellStyle name="SAPBEXexcCritical5 10 2 5 2" xfId="31310" xr:uid="{00000000-0005-0000-0000-000078230000}"/>
    <cellStyle name="SAPBEXexcCritical5 10 2 6" xfId="18783" xr:uid="{00000000-0005-0000-0000-000079230000}"/>
    <cellStyle name="SAPBEXexcCritical5 10 2 6 2" xfId="33731" xr:uid="{00000000-0005-0000-0000-00007A230000}"/>
    <cellStyle name="SAPBEXexcCritical5 10 2 7" xfId="21067" xr:uid="{00000000-0005-0000-0000-00007B230000}"/>
    <cellStyle name="SAPBEXexcCritical5 10 2 7 2" xfId="35993" xr:uid="{00000000-0005-0000-0000-00007C230000}"/>
    <cellStyle name="SAPBEXexcCritical5 10 2 8" xfId="6223" xr:uid="{00000000-0005-0000-0000-00007D230000}"/>
    <cellStyle name="SAPBEXexcCritical5 10 3" xfId="4690" xr:uid="{00000000-0005-0000-0000-00007E230000}"/>
    <cellStyle name="SAPBEXexcCritical5 10 3 2" xfId="9845" xr:uid="{00000000-0005-0000-0000-00007F230000}"/>
    <cellStyle name="SAPBEXexcCritical5 10 3 2 2" xfId="25836" xr:uid="{00000000-0005-0000-0000-000080230000}"/>
    <cellStyle name="SAPBEXexcCritical5 10 3 3" xfId="12663" xr:uid="{00000000-0005-0000-0000-000081230000}"/>
    <cellStyle name="SAPBEXexcCritical5 10 3 3 2" xfId="28507" xr:uid="{00000000-0005-0000-0000-000082230000}"/>
    <cellStyle name="SAPBEXexcCritical5 10 3 4" xfId="14097" xr:uid="{00000000-0005-0000-0000-000083230000}"/>
    <cellStyle name="SAPBEXexcCritical5 10 3 4 2" xfId="29678" xr:uid="{00000000-0005-0000-0000-000084230000}"/>
    <cellStyle name="SAPBEXexcCritical5 10 3 5" xfId="17986" xr:uid="{00000000-0005-0000-0000-000085230000}"/>
    <cellStyle name="SAPBEXexcCritical5 10 3 5 2" xfId="33102" xr:uid="{00000000-0005-0000-0000-000086230000}"/>
    <cellStyle name="SAPBEXexcCritical5 10 3 6" xfId="20594" xr:uid="{00000000-0005-0000-0000-000087230000}"/>
    <cellStyle name="SAPBEXexcCritical5 10 3 6 2" xfId="35531" xr:uid="{00000000-0005-0000-0000-000088230000}"/>
    <cellStyle name="SAPBEXexcCritical5 10 3 7" xfId="21842" xr:uid="{00000000-0005-0000-0000-000089230000}"/>
    <cellStyle name="SAPBEXexcCritical5 10 3 7 2" xfId="36761" xr:uid="{00000000-0005-0000-0000-00008A230000}"/>
    <cellStyle name="SAPBEXexcCritical5 10 4" xfId="5590" xr:uid="{00000000-0005-0000-0000-00008B230000}"/>
    <cellStyle name="SAPBEXexcCritical5 10 4 2" xfId="37169" xr:uid="{00000000-0005-0000-0000-00008C230000}"/>
    <cellStyle name="SAPBEXexcCritical5 10 5" xfId="7693" xr:uid="{00000000-0005-0000-0000-00008D230000}"/>
    <cellStyle name="SAPBEXexcCritical5 10 6" xfId="6623" xr:uid="{00000000-0005-0000-0000-00008E230000}"/>
    <cellStyle name="SAPBEXexcCritical5 10 7" xfId="13501" xr:uid="{00000000-0005-0000-0000-00008F230000}"/>
    <cellStyle name="SAPBEXexcCritical5 10 8" xfId="6736" xr:uid="{00000000-0005-0000-0000-000090230000}"/>
    <cellStyle name="SAPBEXexcCritical5 10 9" xfId="18539" xr:uid="{00000000-0005-0000-0000-000091230000}"/>
    <cellStyle name="SAPBEXexcCritical5 11" xfId="1803" xr:uid="{00000000-0005-0000-0000-000092230000}"/>
    <cellStyle name="SAPBEXexcCritical5 11 10" xfId="23025" xr:uid="{00000000-0005-0000-0000-000093230000}"/>
    <cellStyle name="SAPBEXexcCritical5 11 2" xfId="2822" xr:uid="{00000000-0005-0000-0000-000094230000}"/>
    <cellStyle name="SAPBEXexcCritical5 11 2 2" xfId="7994" xr:uid="{00000000-0005-0000-0000-000095230000}"/>
    <cellStyle name="SAPBEXexcCritical5 11 2 2 2" xfId="24023" xr:uid="{00000000-0005-0000-0000-000096230000}"/>
    <cellStyle name="SAPBEXexcCritical5 11 2 3" xfId="10821" xr:uid="{00000000-0005-0000-0000-000097230000}"/>
    <cellStyle name="SAPBEXexcCritical5 11 2 3 2" xfId="26688" xr:uid="{00000000-0005-0000-0000-000098230000}"/>
    <cellStyle name="SAPBEXexcCritical5 11 2 4" xfId="15350" xr:uid="{00000000-0005-0000-0000-000099230000}"/>
    <cellStyle name="SAPBEXexcCritical5 11 2 4 2" xfId="30759" xr:uid="{00000000-0005-0000-0000-00009A230000}"/>
    <cellStyle name="SAPBEXexcCritical5 11 2 5" xfId="16173" xr:uid="{00000000-0005-0000-0000-00009B230000}"/>
    <cellStyle name="SAPBEXexcCritical5 11 2 5 2" xfId="31311" xr:uid="{00000000-0005-0000-0000-00009C230000}"/>
    <cellStyle name="SAPBEXexcCritical5 11 2 6" xfId="18784" xr:uid="{00000000-0005-0000-0000-00009D230000}"/>
    <cellStyle name="SAPBEXexcCritical5 11 2 6 2" xfId="33732" xr:uid="{00000000-0005-0000-0000-00009E230000}"/>
    <cellStyle name="SAPBEXexcCritical5 11 2 7" xfId="21068" xr:uid="{00000000-0005-0000-0000-00009F230000}"/>
    <cellStyle name="SAPBEXexcCritical5 11 2 7 2" xfId="35994" xr:uid="{00000000-0005-0000-0000-0000A0230000}"/>
    <cellStyle name="SAPBEXexcCritical5 11 2 8" xfId="6224" xr:uid="{00000000-0005-0000-0000-0000A1230000}"/>
    <cellStyle name="SAPBEXexcCritical5 11 3" xfId="4689" xr:uid="{00000000-0005-0000-0000-0000A2230000}"/>
    <cellStyle name="SAPBEXexcCritical5 11 3 2" xfId="9844" xr:uid="{00000000-0005-0000-0000-0000A3230000}"/>
    <cellStyle name="SAPBEXexcCritical5 11 3 2 2" xfId="25835" xr:uid="{00000000-0005-0000-0000-0000A4230000}"/>
    <cellStyle name="SAPBEXexcCritical5 11 3 3" xfId="12662" xr:uid="{00000000-0005-0000-0000-0000A5230000}"/>
    <cellStyle name="SAPBEXexcCritical5 11 3 3 2" xfId="28506" xr:uid="{00000000-0005-0000-0000-0000A6230000}"/>
    <cellStyle name="SAPBEXexcCritical5 11 3 4" xfId="6717" xr:uid="{00000000-0005-0000-0000-0000A7230000}"/>
    <cellStyle name="SAPBEXexcCritical5 11 3 4 2" xfId="23206" xr:uid="{00000000-0005-0000-0000-0000A8230000}"/>
    <cellStyle name="SAPBEXexcCritical5 11 3 5" xfId="17985" xr:uid="{00000000-0005-0000-0000-0000A9230000}"/>
    <cellStyle name="SAPBEXexcCritical5 11 3 5 2" xfId="33101" xr:uid="{00000000-0005-0000-0000-0000AA230000}"/>
    <cellStyle name="SAPBEXexcCritical5 11 3 6" xfId="20593" xr:uid="{00000000-0005-0000-0000-0000AB230000}"/>
    <cellStyle name="SAPBEXexcCritical5 11 3 6 2" xfId="35530" xr:uid="{00000000-0005-0000-0000-0000AC230000}"/>
    <cellStyle name="SAPBEXexcCritical5 11 3 7" xfId="21841" xr:uid="{00000000-0005-0000-0000-0000AD230000}"/>
    <cellStyle name="SAPBEXexcCritical5 11 3 7 2" xfId="36760" xr:uid="{00000000-0005-0000-0000-0000AE230000}"/>
    <cellStyle name="SAPBEXexcCritical5 11 4" xfId="7083" xr:uid="{00000000-0005-0000-0000-0000AF230000}"/>
    <cellStyle name="SAPBEXexcCritical5 11 4 2" xfId="37844" xr:uid="{00000000-0005-0000-0000-0000B0230000}"/>
    <cellStyle name="SAPBEXexcCritical5 11 5" xfId="6524" xr:uid="{00000000-0005-0000-0000-0000B1230000}"/>
    <cellStyle name="SAPBEXexcCritical5 11 6" xfId="7026" xr:uid="{00000000-0005-0000-0000-0000B2230000}"/>
    <cellStyle name="SAPBEXexcCritical5 11 7" xfId="11807" xr:uid="{00000000-0005-0000-0000-0000B3230000}"/>
    <cellStyle name="SAPBEXexcCritical5 11 8" xfId="6553" xr:uid="{00000000-0005-0000-0000-0000B4230000}"/>
    <cellStyle name="SAPBEXexcCritical5 11 9" xfId="6924" xr:uid="{00000000-0005-0000-0000-0000B5230000}"/>
    <cellStyle name="SAPBEXexcCritical5 12" xfId="2823" xr:uid="{00000000-0005-0000-0000-0000B6230000}"/>
    <cellStyle name="SAPBEXexcCritical5 12 2" xfId="4688" xr:uid="{00000000-0005-0000-0000-0000B7230000}"/>
    <cellStyle name="SAPBEXexcCritical5 12 2 2" xfId="9843" xr:uid="{00000000-0005-0000-0000-0000B8230000}"/>
    <cellStyle name="SAPBEXexcCritical5 12 2 2 2" xfId="25834" xr:uid="{00000000-0005-0000-0000-0000B9230000}"/>
    <cellStyle name="SAPBEXexcCritical5 12 2 3" xfId="12661" xr:uid="{00000000-0005-0000-0000-0000BA230000}"/>
    <cellStyle name="SAPBEXexcCritical5 12 2 3 2" xfId="28505" xr:uid="{00000000-0005-0000-0000-0000BB230000}"/>
    <cellStyle name="SAPBEXexcCritical5 12 2 4" xfId="6716" xr:uid="{00000000-0005-0000-0000-0000BC230000}"/>
    <cellStyle name="SAPBEXexcCritical5 12 2 4 2" xfId="23205" xr:uid="{00000000-0005-0000-0000-0000BD230000}"/>
    <cellStyle name="SAPBEXexcCritical5 12 2 5" xfId="17984" xr:uid="{00000000-0005-0000-0000-0000BE230000}"/>
    <cellStyle name="SAPBEXexcCritical5 12 2 5 2" xfId="33100" xr:uid="{00000000-0005-0000-0000-0000BF230000}"/>
    <cellStyle name="SAPBEXexcCritical5 12 2 6" xfId="20592" xr:uid="{00000000-0005-0000-0000-0000C0230000}"/>
    <cellStyle name="SAPBEXexcCritical5 12 2 6 2" xfId="35529" xr:uid="{00000000-0005-0000-0000-0000C1230000}"/>
    <cellStyle name="SAPBEXexcCritical5 12 2 7" xfId="21350" xr:uid="{00000000-0005-0000-0000-0000C2230000}"/>
    <cellStyle name="SAPBEXexcCritical5 12 2 7 2" xfId="36276" xr:uid="{00000000-0005-0000-0000-0000C3230000}"/>
    <cellStyle name="SAPBEXexcCritical5 12 3" xfId="7995" xr:uid="{00000000-0005-0000-0000-0000C4230000}"/>
    <cellStyle name="SAPBEXexcCritical5 12 3 2" xfId="24024" xr:uid="{00000000-0005-0000-0000-0000C5230000}"/>
    <cellStyle name="SAPBEXexcCritical5 12 4" xfId="10822" xr:uid="{00000000-0005-0000-0000-0000C6230000}"/>
    <cellStyle name="SAPBEXexcCritical5 12 4 2" xfId="26689" xr:uid="{00000000-0005-0000-0000-0000C7230000}"/>
    <cellStyle name="SAPBEXexcCritical5 12 5" xfId="13165" xr:uid="{00000000-0005-0000-0000-0000C8230000}"/>
    <cellStyle name="SAPBEXexcCritical5 12 5 2" xfId="28945" xr:uid="{00000000-0005-0000-0000-0000C9230000}"/>
    <cellStyle name="SAPBEXexcCritical5 12 6" xfId="16174" xr:uid="{00000000-0005-0000-0000-0000CA230000}"/>
    <cellStyle name="SAPBEXexcCritical5 12 6 2" xfId="31312" xr:uid="{00000000-0005-0000-0000-0000CB230000}"/>
    <cellStyle name="SAPBEXexcCritical5 12 7" xfId="18785" xr:uid="{00000000-0005-0000-0000-0000CC230000}"/>
    <cellStyle name="SAPBEXexcCritical5 12 7 2" xfId="33733" xr:uid="{00000000-0005-0000-0000-0000CD230000}"/>
    <cellStyle name="SAPBEXexcCritical5 13" xfId="2824" xr:uid="{00000000-0005-0000-0000-0000CE230000}"/>
    <cellStyle name="SAPBEXexcCritical5 13 2" xfId="4687" xr:uid="{00000000-0005-0000-0000-0000CF230000}"/>
    <cellStyle name="SAPBEXexcCritical5 13 2 2" xfId="9842" xr:uid="{00000000-0005-0000-0000-0000D0230000}"/>
    <cellStyle name="SAPBEXexcCritical5 13 2 2 2" xfId="25833" xr:uid="{00000000-0005-0000-0000-0000D1230000}"/>
    <cellStyle name="SAPBEXexcCritical5 13 2 3" xfId="12660" xr:uid="{00000000-0005-0000-0000-0000D2230000}"/>
    <cellStyle name="SAPBEXexcCritical5 13 2 3 2" xfId="28504" xr:uid="{00000000-0005-0000-0000-0000D3230000}"/>
    <cellStyle name="SAPBEXexcCritical5 13 2 4" xfId="14803" xr:uid="{00000000-0005-0000-0000-0000D4230000}"/>
    <cellStyle name="SAPBEXexcCritical5 13 2 4 2" xfId="30256" xr:uid="{00000000-0005-0000-0000-0000D5230000}"/>
    <cellStyle name="SAPBEXexcCritical5 13 2 5" xfId="17983" xr:uid="{00000000-0005-0000-0000-0000D6230000}"/>
    <cellStyle name="SAPBEXexcCritical5 13 2 5 2" xfId="33099" xr:uid="{00000000-0005-0000-0000-0000D7230000}"/>
    <cellStyle name="SAPBEXexcCritical5 13 2 6" xfId="20591" xr:uid="{00000000-0005-0000-0000-0000D8230000}"/>
    <cellStyle name="SAPBEXexcCritical5 13 2 6 2" xfId="35528" xr:uid="{00000000-0005-0000-0000-0000D9230000}"/>
    <cellStyle name="SAPBEXexcCritical5 13 2 7" xfId="21349" xr:uid="{00000000-0005-0000-0000-0000DA230000}"/>
    <cellStyle name="SAPBEXexcCritical5 13 2 7 2" xfId="36275" xr:uid="{00000000-0005-0000-0000-0000DB230000}"/>
    <cellStyle name="SAPBEXexcCritical5 13 3" xfId="7996" xr:uid="{00000000-0005-0000-0000-0000DC230000}"/>
    <cellStyle name="SAPBEXexcCritical5 13 3 2" xfId="24025" xr:uid="{00000000-0005-0000-0000-0000DD230000}"/>
    <cellStyle name="SAPBEXexcCritical5 13 4" xfId="10823" xr:uid="{00000000-0005-0000-0000-0000DE230000}"/>
    <cellStyle name="SAPBEXexcCritical5 13 4 2" xfId="26690" xr:uid="{00000000-0005-0000-0000-0000DF230000}"/>
    <cellStyle name="SAPBEXexcCritical5 13 5" xfId="10535" xr:uid="{00000000-0005-0000-0000-0000E0230000}"/>
    <cellStyle name="SAPBEXexcCritical5 13 5 2" xfId="26457" xr:uid="{00000000-0005-0000-0000-0000E1230000}"/>
    <cellStyle name="SAPBEXexcCritical5 13 6" xfId="16175" xr:uid="{00000000-0005-0000-0000-0000E2230000}"/>
    <cellStyle name="SAPBEXexcCritical5 13 6 2" xfId="31313" xr:uid="{00000000-0005-0000-0000-0000E3230000}"/>
    <cellStyle name="SAPBEXexcCritical5 13 7" xfId="18786" xr:uid="{00000000-0005-0000-0000-0000E4230000}"/>
    <cellStyle name="SAPBEXexcCritical5 13 7 2" xfId="33734" xr:uid="{00000000-0005-0000-0000-0000E5230000}"/>
    <cellStyle name="SAPBEXexcCritical5 14" xfId="2825" xr:uid="{00000000-0005-0000-0000-0000E6230000}"/>
    <cellStyle name="SAPBEXexcCritical5 14 2" xfId="4686" xr:uid="{00000000-0005-0000-0000-0000E7230000}"/>
    <cellStyle name="SAPBEXexcCritical5 14 2 2" xfId="9841" xr:uid="{00000000-0005-0000-0000-0000E8230000}"/>
    <cellStyle name="SAPBEXexcCritical5 14 2 2 2" xfId="25832" xr:uid="{00000000-0005-0000-0000-0000E9230000}"/>
    <cellStyle name="SAPBEXexcCritical5 14 2 3" xfId="12659" xr:uid="{00000000-0005-0000-0000-0000EA230000}"/>
    <cellStyle name="SAPBEXexcCritical5 14 2 3 2" xfId="28503" xr:uid="{00000000-0005-0000-0000-0000EB230000}"/>
    <cellStyle name="SAPBEXexcCritical5 14 2 4" xfId="14090" xr:uid="{00000000-0005-0000-0000-0000EC230000}"/>
    <cellStyle name="SAPBEXexcCritical5 14 2 4 2" xfId="29671" xr:uid="{00000000-0005-0000-0000-0000ED230000}"/>
    <cellStyle name="SAPBEXexcCritical5 14 2 5" xfId="17982" xr:uid="{00000000-0005-0000-0000-0000EE230000}"/>
    <cellStyle name="SAPBEXexcCritical5 14 2 5 2" xfId="33098" xr:uid="{00000000-0005-0000-0000-0000EF230000}"/>
    <cellStyle name="SAPBEXexcCritical5 14 2 6" xfId="20590" xr:uid="{00000000-0005-0000-0000-0000F0230000}"/>
    <cellStyle name="SAPBEXexcCritical5 14 2 6 2" xfId="35527" xr:uid="{00000000-0005-0000-0000-0000F1230000}"/>
    <cellStyle name="SAPBEXexcCritical5 14 2 7" xfId="21440" xr:uid="{00000000-0005-0000-0000-0000F2230000}"/>
    <cellStyle name="SAPBEXexcCritical5 14 2 7 2" xfId="36366" xr:uid="{00000000-0005-0000-0000-0000F3230000}"/>
    <cellStyle name="SAPBEXexcCritical5 14 3" xfId="7997" xr:uid="{00000000-0005-0000-0000-0000F4230000}"/>
    <cellStyle name="SAPBEXexcCritical5 14 3 2" xfId="24026" xr:uid="{00000000-0005-0000-0000-0000F5230000}"/>
    <cellStyle name="SAPBEXexcCritical5 14 4" xfId="10824" xr:uid="{00000000-0005-0000-0000-0000F6230000}"/>
    <cellStyle name="SAPBEXexcCritical5 14 4 2" xfId="26691" xr:uid="{00000000-0005-0000-0000-0000F7230000}"/>
    <cellStyle name="SAPBEXexcCritical5 14 5" xfId="13164" xr:uid="{00000000-0005-0000-0000-0000F8230000}"/>
    <cellStyle name="SAPBEXexcCritical5 14 5 2" xfId="28944" xr:uid="{00000000-0005-0000-0000-0000F9230000}"/>
    <cellStyle name="SAPBEXexcCritical5 14 6" xfId="16176" xr:uid="{00000000-0005-0000-0000-0000FA230000}"/>
    <cellStyle name="SAPBEXexcCritical5 14 6 2" xfId="31314" xr:uid="{00000000-0005-0000-0000-0000FB230000}"/>
    <cellStyle name="SAPBEXexcCritical5 14 7" xfId="18787" xr:uid="{00000000-0005-0000-0000-0000FC230000}"/>
    <cellStyle name="SAPBEXexcCritical5 14 7 2" xfId="33735" xr:uid="{00000000-0005-0000-0000-0000FD230000}"/>
    <cellStyle name="SAPBEXexcCritical5 15" xfId="2826" xr:uid="{00000000-0005-0000-0000-0000FE230000}"/>
    <cellStyle name="SAPBEXexcCritical5 15 2" xfId="4685" xr:uid="{00000000-0005-0000-0000-0000FF230000}"/>
    <cellStyle name="SAPBEXexcCritical5 15 2 2" xfId="9840" xr:uid="{00000000-0005-0000-0000-000000240000}"/>
    <cellStyle name="SAPBEXexcCritical5 15 2 2 2" xfId="25831" xr:uid="{00000000-0005-0000-0000-000001240000}"/>
    <cellStyle name="SAPBEXexcCritical5 15 2 3" xfId="12658" xr:uid="{00000000-0005-0000-0000-000002240000}"/>
    <cellStyle name="SAPBEXexcCritical5 15 2 3 2" xfId="28502" xr:uid="{00000000-0005-0000-0000-000003240000}"/>
    <cellStyle name="SAPBEXexcCritical5 15 2 4" xfId="14322" xr:uid="{00000000-0005-0000-0000-000004240000}"/>
    <cellStyle name="SAPBEXexcCritical5 15 2 4 2" xfId="29845" xr:uid="{00000000-0005-0000-0000-000005240000}"/>
    <cellStyle name="SAPBEXexcCritical5 15 2 5" xfId="17981" xr:uid="{00000000-0005-0000-0000-000006240000}"/>
    <cellStyle name="SAPBEXexcCritical5 15 2 5 2" xfId="33097" xr:uid="{00000000-0005-0000-0000-000007240000}"/>
    <cellStyle name="SAPBEXexcCritical5 15 2 6" xfId="20589" xr:uid="{00000000-0005-0000-0000-000008240000}"/>
    <cellStyle name="SAPBEXexcCritical5 15 2 6 2" xfId="35526" xr:uid="{00000000-0005-0000-0000-000009240000}"/>
    <cellStyle name="SAPBEXexcCritical5 15 2 7" xfId="21843" xr:uid="{00000000-0005-0000-0000-00000A240000}"/>
    <cellStyle name="SAPBEXexcCritical5 15 2 7 2" xfId="36762" xr:uid="{00000000-0005-0000-0000-00000B240000}"/>
    <cellStyle name="SAPBEXexcCritical5 15 3" xfId="7998" xr:uid="{00000000-0005-0000-0000-00000C240000}"/>
    <cellStyle name="SAPBEXexcCritical5 15 3 2" xfId="24027" xr:uid="{00000000-0005-0000-0000-00000D240000}"/>
    <cellStyle name="SAPBEXexcCritical5 15 4" xfId="10825" xr:uid="{00000000-0005-0000-0000-00000E240000}"/>
    <cellStyle name="SAPBEXexcCritical5 15 4 2" xfId="26692" xr:uid="{00000000-0005-0000-0000-00000F240000}"/>
    <cellStyle name="SAPBEXexcCritical5 15 5" xfId="10534" xr:uid="{00000000-0005-0000-0000-000010240000}"/>
    <cellStyle name="SAPBEXexcCritical5 15 5 2" xfId="26456" xr:uid="{00000000-0005-0000-0000-000011240000}"/>
    <cellStyle name="SAPBEXexcCritical5 15 6" xfId="16177" xr:uid="{00000000-0005-0000-0000-000012240000}"/>
    <cellStyle name="SAPBEXexcCritical5 15 6 2" xfId="31315" xr:uid="{00000000-0005-0000-0000-000013240000}"/>
    <cellStyle name="SAPBEXexcCritical5 15 7" xfId="18788" xr:uid="{00000000-0005-0000-0000-000014240000}"/>
    <cellStyle name="SAPBEXexcCritical5 15 7 2" xfId="33736" xr:uid="{00000000-0005-0000-0000-000015240000}"/>
    <cellStyle name="SAPBEXexcCritical5 16" xfId="2827" xr:uid="{00000000-0005-0000-0000-000016240000}"/>
    <cellStyle name="SAPBEXexcCritical5 16 2" xfId="4684" xr:uid="{00000000-0005-0000-0000-000017240000}"/>
    <cellStyle name="SAPBEXexcCritical5 16 2 2" xfId="9839" xr:uid="{00000000-0005-0000-0000-000018240000}"/>
    <cellStyle name="SAPBEXexcCritical5 16 2 2 2" xfId="25830" xr:uid="{00000000-0005-0000-0000-000019240000}"/>
    <cellStyle name="SAPBEXexcCritical5 16 2 3" xfId="12657" xr:uid="{00000000-0005-0000-0000-00001A240000}"/>
    <cellStyle name="SAPBEXexcCritical5 16 2 3 2" xfId="28501" xr:uid="{00000000-0005-0000-0000-00001B240000}"/>
    <cellStyle name="SAPBEXexcCritical5 16 2 4" xfId="14096" xr:uid="{00000000-0005-0000-0000-00001C240000}"/>
    <cellStyle name="SAPBEXexcCritical5 16 2 4 2" xfId="29677" xr:uid="{00000000-0005-0000-0000-00001D240000}"/>
    <cellStyle name="SAPBEXexcCritical5 16 2 5" xfId="17980" xr:uid="{00000000-0005-0000-0000-00001E240000}"/>
    <cellStyle name="SAPBEXexcCritical5 16 2 5 2" xfId="33096" xr:uid="{00000000-0005-0000-0000-00001F240000}"/>
    <cellStyle name="SAPBEXexcCritical5 16 2 6" xfId="20588" xr:uid="{00000000-0005-0000-0000-000020240000}"/>
    <cellStyle name="SAPBEXexcCritical5 16 2 6 2" xfId="35525" xr:uid="{00000000-0005-0000-0000-000021240000}"/>
    <cellStyle name="SAPBEXexcCritical5 16 2 7" xfId="21348" xr:uid="{00000000-0005-0000-0000-000022240000}"/>
    <cellStyle name="SAPBEXexcCritical5 16 2 7 2" xfId="36274" xr:uid="{00000000-0005-0000-0000-000023240000}"/>
    <cellStyle name="SAPBEXexcCritical5 16 3" xfId="7999" xr:uid="{00000000-0005-0000-0000-000024240000}"/>
    <cellStyle name="SAPBEXexcCritical5 16 3 2" xfId="24028" xr:uid="{00000000-0005-0000-0000-000025240000}"/>
    <cellStyle name="SAPBEXexcCritical5 16 4" xfId="10826" xr:uid="{00000000-0005-0000-0000-000026240000}"/>
    <cellStyle name="SAPBEXexcCritical5 16 4 2" xfId="26693" xr:uid="{00000000-0005-0000-0000-000027240000}"/>
    <cellStyle name="SAPBEXexcCritical5 16 5" xfId="10162" xr:uid="{00000000-0005-0000-0000-000028240000}"/>
    <cellStyle name="SAPBEXexcCritical5 16 5 2" xfId="26129" xr:uid="{00000000-0005-0000-0000-000029240000}"/>
    <cellStyle name="SAPBEXexcCritical5 16 6" xfId="16178" xr:uid="{00000000-0005-0000-0000-00002A240000}"/>
    <cellStyle name="SAPBEXexcCritical5 16 6 2" xfId="31316" xr:uid="{00000000-0005-0000-0000-00002B240000}"/>
    <cellStyle name="SAPBEXexcCritical5 16 7" xfId="18789" xr:uid="{00000000-0005-0000-0000-00002C240000}"/>
    <cellStyle name="SAPBEXexcCritical5 16 7 2" xfId="33737" xr:uid="{00000000-0005-0000-0000-00002D240000}"/>
    <cellStyle name="SAPBEXexcCritical5 17" xfId="2828" xr:uid="{00000000-0005-0000-0000-00002E240000}"/>
    <cellStyle name="SAPBEXexcCritical5 17 2" xfId="4683" xr:uid="{00000000-0005-0000-0000-00002F240000}"/>
    <cellStyle name="SAPBEXexcCritical5 17 2 2" xfId="9838" xr:uid="{00000000-0005-0000-0000-000030240000}"/>
    <cellStyle name="SAPBEXexcCritical5 17 2 2 2" xfId="25829" xr:uid="{00000000-0005-0000-0000-000031240000}"/>
    <cellStyle name="SAPBEXexcCritical5 17 2 3" xfId="12656" xr:uid="{00000000-0005-0000-0000-000032240000}"/>
    <cellStyle name="SAPBEXexcCritical5 17 2 3 2" xfId="28500" xr:uid="{00000000-0005-0000-0000-000033240000}"/>
    <cellStyle name="SAPBEXexcCritical5 17 2 4" xfId="14801" xr:uid="{00000000-0005-0000-0000-000034240000}"/>
    <cellStyle name="SAPBEXexcCritical5 17 2 4 2" xfId="30254" xr:uid="{00000000-0005-0000-0000-000035240000}"/>
    <cellStyle name="SAPBEXexcCritical5 17 2 5" xfId="17979" xr:uid="{00000000-0005-0000-0000-000036240000}"/>
    <cellStyle name="SAPBEXexcCritical5 17 2 5 2" xfId="33095" xr:uid="{00000000-0005-0000-0000-000037240000}"/>
    <cellStyle name="SAPBEXexcCritical5 17 2 6" xfId="20587" xr:uid="{00000000-0005-0000-0000-000038240000}"/>
    <cellStyle name="SAPBEXexcCritical5 17 2 6 2" xfId="35524" xr:uid="{00000000-0005-0000-0000-000039240000}"/>
    <cellStyle name="SAPBEXexcCritical5 17 2 7" xfId="21845" xr:uid="{00000000-0005-0000-0000-00003A240000}"/>
    <cellStyle name="SAPBEXexcCritical5 17 2 7 2" xfId="36764" xr:uid="{00000000-0005-0000-0000-00003B240000}"/>
    <cellStyle name="SAPBEXexcCritical5 17 3" xfId="8000" xr:uid="{00000000-0005-0000-0000-00003C240000}"/>
    <cellStyle name="SAPBEXexcCritical5 17 3 2" xfId="24029" xr:uid="{00000000-0005-0000-0000-00003D240000}"/>
    <cellStyle name="SAPBEXexcCritical5 17 4" xfId="10827" xr:uid="{00000000-0005-0000-0000-00003E240000}"/>
    <cellStyle name="SAPBEXexcCritical5 17 4 2" xfId="26694" xr:uid="{00000000-0005-0000-0000-00003F240000}"/>
    <cellStyle name="SAPBEXexcCritical5 17 5" xfId="13532" xr:uid="{00000000-0005-0000-0000-000040240000}"/>
    <cellStyle name="SAPBEXexcCritical5 17 5 2" xfId="29157" xr:uid="{00000000-0005-0000-0000-000041240000}"/>
    <cellStyle name="SAPBEXexcCritical5 17 6" xfId="16179" xr:uid="{00000000-0005-0000-0000-000042240000}"/>
    <cellStyle name="SAPBEXexcCritical5 17 6 2" xfId="31317" xr:uid="{00000000-0005-0000-0000-000043240000}"/>
    <cellStyle name="SAPBEXexcCritical5 17 7" xfId="18790" xr:uid="{00000000-0005-0000-0000-000044240000}"/>
    <cellStyle name="SAPBEXexcCritical5 17 7 2" xfId="33738" xr:uid="{00000000-0005-0000-0000-000045240000}"/>
    <cellStyle name="SAPBEXexcCritical5 18" xfId="4906" xr:uid="{00000000-0005-0000-0000-000046240000}"/>
    <cellStyle name="SAPBEXexcCritical5 18 2" xfId="10061" xr:uid="{00000000-0005-0000-0000-000047240000}"/>
    <cellStyle name="SAPBEXexcCritical5 18 2 2" xfId="26043" xr:uid="{00000000-0005-0000-0000-000048240000}"/>
    <cellStyle name="SAPBEXexcCritical5 18 3" xfId="12879" xr:uid="{00000000-0005-0000-0000-000049240000}"/>
    <cellStyle name="SAPBEXexcCritical5 18 3 2" xfId="28720" xr:uid="{00000000-0005-0000-0000-00004A240000}"/>
    <cellStyle name="SAPBEXexcCritical5 18 4" xfId="13695" xr:uid="{00000000-0005-0000-0000-00004B240000}"/>
    <cellStyle name="SAPBEXexcCritical5 18 4 2" xfId="29315" xr:uid="{00000000-0005-0000-0000-00004C240000}"/>
    <cellStyle name="SAPBEXexcCritical5 18 5" xfId="18200" xr:uid="{00000000-0005-0000-0000-00004D240000}"/>
    <cellStyle name="SAPBEXexcCritical5 18 5 2" xfId="33306" xr:uid="{00000000-0005-0000-0000-00004E240000}"/>
    <cellStyle name="SAPBEXexcCritical5 18 6" xfId="20807" xr:uid="{00000000-0005-0000-0000-00004F240000}"/>
    <cellStyle name="SAPBEXexcCritical5 18 6 2" xfId="35740" xr:uid="{00000000-0005-0000-0000-000050240000}"/>
    <cellStyle name="SAPBEXexcCritical5 18 7" xfId="20954" xr:uid="{00000000-0005-0000-0000-000051240000}"/>
    <cellStyle name="SAPBEXexcCritical5 18 7 2" xfId="35880" xr:uid="{00000000-0005-0000-0000-000052240000}"/>
    <cellStyle name="SAPBEXexcCritical5 19" xfId="6009" xr:uid="{00000000-0005-0000-0000-000053240000}"/>
    <cellStyle name="SAPBEXexcCritical5 19 2" xfId="22975" xr:uid="{00000000-0005-0000-0000-000054240000}"/>
    <cellStyle name="SAPBEXexcCritical5 2" xfId="667" xr:uid="{00000000-0005-0000-0000-000055240000}"/>
    <cellStyle name="SAPBEXexcCritical5 2 10" xfId="6978" xr:uid="{00000000-0005-0000-0000-000056240000}"/>
    <cellStyle name="SAPBEXexcCritical5 2 11" xfId="15908" xr:uid="{00000000-0005-0000-0000-000057240000}"/>
    <cellStyle name="SAPBEXexcCritical5 2 12" xfId="18538" xr:uid="{00000000-0005-0000-0000-000058240000}"/>
    <cellStyle name="SAPBEXexcCritical5 2 13" xfId="22356" xr:uid="{00000000-0005-0000-0000-000059240000}"/>
    <cellStyle name="SAPBEXexcCritical5 2 14" xfId="37966" xr:uid="{00000000-0005-0000-0000-00005A240000}"/>
    <cellStyle name="SAPBEXexcCritical5 2 2" xfId="668" xr:uid="{00000000-0005-0000-0000-00005B240000}"/>
    <cellStyle name="SAPBEXexcCritical5 2 2 10" xfId="5007" xr:uid="{00000000-0005-0000-0000-00005C240000}"/>
    <cellStyle name="SAPBEXexcCritical5 2 2 11" xfId="37967" xr:uid="{00000000-0005-0000-0000-00005D240000}"/>
    <cellStyle name="SAPBEXexcCritical5 2 2 2" xfId="2830" xr:uid="{00000000-0005-0000-0000-00005E240000}"/>
    <cellStyle name="SAPBEXexcCritical5 2 2 2 2" xfId="8002" xr:uid="{00000000-0005-0000-0000-00005F240000}"/>
    <cellStyle name="SAPBEXexcCritical5 2 2 2 2 2" xfId="24031" xr:uid="{00000000-0005-0000-0000-000060240000}"/>
    <cellStyle name="SAPBEXexcCritical5 2 2 2 3" xfId="10829" xr:uid="{00000000-0005-0000-0000-000061240000}"/>
    <cellStyle name="SAPBEXexcCritical5 2 2 2 3 2" xfId="26696" xr:uid="{00000000-0005-0000-0000-000062240000}"/>
    <cellStyle name="SAPBEXexcCritical5 2 2 2 4" xfId="15347" xr:uid="{00000000-0005-0000-0000-000063240000}"/>
    <cellStyle name="SAPBEXexcCritical5 2 2 2 4 2" xfId="30756" xr:uid="{00000000-0005-0000-0000-000064240000}"/>
    <cellStyle name="SAPBEXexcCritical5 2 2 2 5" xfId="16181" xr:uid="{00000000-0005-0000-0000-000065240000}"/>
    <cellStyle name="SAPBEXexcCritical5 2 2 2 5 2" xfId="31319" xr:uid="{00000000-0005-0000-0000-000066240000}"/>
    <cellStyle name="SAPBEXexcCritical5 2 2 2 6" xfId="18792" xr:uid="{00000000-0005-0000-0000-000067240000}"/>
    <cellStyle name="SAPBEXexcCritical5 2 2 2 6 2" xfId="33740" xr:uid="{00000000-0005-0000-0000-000068240000}"/>
    <cellStyle name="SAPBEXexcCritical5 2 2 2 7" xfId="21070" xr:uid="{00000000-0005-0000-0000-000069240000}"/>
    <cellStyle name="SAPBEXexcCritical5 2 2 2 7 2" xfId="35996" xr:uid="{00000000-0005-0000-0000-00006A240000}"/>
    <cellStyle name="SAPBEXexcCritical5 2 2 2 8" xfId="6226" xr:uid="{00000000-0005-0000-0000-00006B240000}"/>
    <cellStyle name="SAPBEXexcCritical5 2 2 3" xfId="4681" xr:uid="{00000000-0005-0000-0000-00006C240000}"/>
    <cellStyle name="SAPBEXexcCritical5 2 2 3 2" xfId="9836" xr:uid="{00000000-0005-0000-0000-00006D240000}"/>
    <cellStyle name="SAPBEXexcCritical5 2 2 3 2 2" xfId="25827" xr:uid="{00000000-0005-0000-0000-00006E240000}"/>
    <cellStyle name="SAPBEXexcCritical5 2 2 3 3" xfId="12654" xr:uid="{00000000-0005-0000-0000-00006F240000}"/>
    <cellStyle name="SAPBEXexcCritical5 2 2 3 3 2" xfId="28498" xr:uid="{00000000-0005-0000-0000-000070240000}"/>
    <cellStyle name="SAPBEXexcCritical5 2 2 3 4" xfId="14095" xr:uid="{00000000-0005-0000-0000-000071240000}"/>
    <cellStyle name="SAPBEXexcCritical5 2 2 3 4 2" xfId="29676" xr:uid="{00000000-0005-0000-0000-000072240000}"/>
    <cellStyle name="SAPBEXexcCritical5 2 2 3 5" xfId="17977" xr:uid="{00000000-0005-0000-0000-000073240000}"/>
    <cellStyle name="SAPBEXexcCritical5 2 2 3 5 2" xfId="33093" xr:uid="{00000000-0005-0000-0000-000074240000}"/>
    <cellStyle name="SAPBEXexcCritical5 2 2 3 6" xfId="20585" xr:uid="{00000000-0005-0000-0000-000075240000}"/>
    <cellStyle name="SAPBEXexcCritical5 2 2 3 6 2" xfId="35522" xr:uid="{00000000-0005-0000-0000-000076240000}"/>
    <cellStyle name="SAPBEXexcCritical5 2 2 3 7" xfId="21346" xr:uid="{00000000-0005-0000-0000-000077240000}"/>
    <cellStyle name="SAPBEXexcCritical5 2 2 3 7 2" xfId="36272" xr:uid="{00000000-0005-0000-0000-000078240000}"/>
    <cellStyle name="SAPBEXexcCritical5 2 2 4" xfId="5588" xr:uid="{00000000-0005-0000-0000-000079240000}"/>
    <cellStyle name="SAPBEXexcCritical5 2 2 4 2" xfId="22736" xr:uid="{00000000-0005-0000-0000-00007A240000}"/>
    <cellStyle name="SAPBEXexcCritical5 2 2 5" xfId="7691" xr:uid="{00000000-0005-0000-0000-00007B240000}"/>
    <cellStyle name="SAPBEXexcCritical5 2 2 5 2" xfId="23794" xr:uid="{00000000-0005-0000-0000-00007C240000}"/>
    <cellStyle name="SAPBEXexcCritical5 2 2 6" xfId="10595" xr:uid="{00000000-0005-0000-0000-00007D240000}"/>
    <cellStyle name="SAPBEXexcCritical5 2 2 6 2" xfId="26495" xr:uid="{00000000-0005-0000-0000-00007E240000}"/>
    <cellStyle name="SAPBEXexcCritical5 2 2 7" xfId="13067" xr:uid="{00000000-0005-0000-0000-00007F240000}"/>
    <cellStyle name="SAPBEXexcCritical5 2 2 7 2" xfId="28851" xr:uid="{00000000-0005-0000-0000-000080240000}"/>
    <cellStyle name="SAPBEXexcCritical5 2 2 8" xfId="15907" xr:uid="{00000000-0005-0000-0000-000081240000}"/>
    <cellStyle name="SAPBEXexcCritical5 2 2 8 2" xfId="31108" xr:uid="{00000000-0005-0000-0000-000082240000}"/>
    <cellStyle name="SAPBEXexcCritical5 2 2 9" xfId="18537" xr:uid="{00000000-0005-0000-0000-000083240000}"/>
    <cellStyle name="SAPBEXexcCritical5 2 2 9 2" xfId="33532" xr:uid="{00000000-0005-0000-0000-000084240000}"/>
    <cellStyle name="SAPBEXexcCritical5 2 3" xfId="1804" xr:uid="{00000000-0005-0000-0000-000085240000}"/>
    <cellStyle name="SAPBEXexcCritical5 2 3 2" xfId="7084" xr:uid="{00000000-0005-0000-0000-000086240000}"/>
    <cellStyle name="SAPBEXexcCritical5 2 3 2 2" xfId="37845" xr:uid="{00000000-0005-0000-0000-000087240000}"/>
    <cellStyle name="SAPBEXexcCritical5 2 3 3" xfId="6523" xr:uid="{00000000-0005-0000-0000-000088240000}"/>
    <cellStyle name="SAPBEXexcCritical5 2 3 4" xfId="13435" xr:uid="{00000000-0005-0000-0000-000089240000}"/>
    <cellStyle name="SAPBEXexcCritical5 2 3 5" xfId="7052" xr:uid="{00000000-0005-0000-0000-00008A240000}"/>
    <cellStyle name="SAPBEXexcCritical5 2 3 6" xfId="10165" xr:uid="{00000000-0005-0000-0000-00008B240000}"/>
    <cellStyle name="SAPBEXexcCritical5 2 3 7" xfId="10655" xr:uid="{00000000-0005-0000-0000-00008C240000}"/>
    <cellStyle name="SAPBEXexcCritical5 2 3 8" xfId="23026" xr:uid="{00000000-0005-0000-0000-00008D240000}"/>
    <cellStyle name="SAPBEXexcCritical5 2 4" xfId="1805" xr:uid="{00000000-0005-0000-0000-00008E240000}"/>
    <cellStyle name="SAPBEXexcCritical5 2 4 2" xfId="7085" xr:uid="{00000000-0005-0000-0000-00008F240000}"/>
    <cellStyle name="SAPBEXexcCritical5 2 4 2 2" xfId="37846" xr:uid="{00000000-0005-0000-0000-000090240000}"/>
    <cellStyle name="SAPBEXexcCritical5 2 4 3" xfId="6522" xr:uid="{00000000-0005-0000-0000-000091240000}"/>
    <cellStyle name="SAPBEXexcCritical5 2 4 4" xfId="7027" xr:uid="{00000000-0005-0000-0000-000092240000}"/>
    <cellStyle name="SAPBEXexcCritical5 2 4 5" xfId="5847" xr:uid="{00000000-0005-0000-0000-000093240000}"/>
    <cellStyle name="SAPBEXexcCritical5 2 4 6" xfId="14758" xr:uid="{00000000-0005-0000-0000-000094240000}"/>
    <cellStyle name="SAPBEXexcCritical5 2 4 7" xfId="13231" xr:uid="{00000000-0005-0000-0000-000095240000}"/>
    <cellStyle name="SAPBEXexcCritical5 2 4 8" xfId="23027" xr:uid="{00000000-0005-0000-0000-000096240000}"/>
    <cellStyle name="SAPBEXexcCritical5 2 5" xfId="2829" xr:uid="{00000000-0005-0000-0000-000097240000}"/>
    <cellStyle name="SAPBEXexcCritical5 2 5 2" xfId="8001" xr:uid="{00000000-0005-0000-0000-000098240000}"/>
    <cellStyle name="SAPBEXexcCritical5 2 5 2 2" xfId="24030" xr:uid="{00000000-0005-0000-0000-000099240000}"/>
    <cellStyle name="SAPBEXexcCritical5 2 5 3" xfId="10828" xr:uid="{00000000-0005-0000-0000-00009A240000}"/>
    <cellStyle name="SAPBEXexcCritical5 2 5 3 2" xfId="26695" xr:uid="{00000000-0005-0000-0000-00009B240000}"/>
    <cellStyle name="SAPBEXexcCritical5 2 5 4" xfId="5197" xr:uid="{00000000-0005-0000-0000-00009C240000}"/>
    <cellStyle name="SAPBEXexcCritical5 2 5 4 2" xfId="22530" xr:uid="{00000000-0005-0000-0000-00009D240000}"/>
    <cellStyle name="SAPBEXexcCritical5 2 5 5" xfId="16180" xr:uid="{00000000-0005-0000-0000-00009E240000}"/>
    <cellStyle name="SAPBEXexcCritical5 2 5 5 2" xfId="31318" xr:uid="{00000000-0005-0000-0000-00009F240000}"/>
    <cellStyle name="SAPBEXexcCritical5 2 5 6" xfId="18791" xr:uid="{00000000-0005-0000-0000-0000A0240000}"/>
    <cellStyle name="SAPBEXexcCritical5 2 5 6 2" xfId="33739" xr:uid="{00000000-0005-0000-0000-0000A1240000}"/>
    <cellStyle name="SAPBEXexcCritical5 2 5 7" xfId="21069" xr:uid="{00000000-0005-0000-0000-0000A2240000}"/>
    <cellStyle name="SAPBEXexcCritical5 2 5 7 2" xfId="35995" xr:uid="{00000000-0005-0000-0000-0000A3240000}"/>
    <cellStyle name="SAPBEXexcCritical5 2 5 8" xfId="6225" xr:uid="{00000000-0005-0000-0000-0000A4240000}"/>
    <cellStyle name="SAPBEXexcCritical5 2 6" xfId="4682" xr:uid="{00000000-0005-0000-0000-0000A5240000}"/>
    <cellStyle name="SAPBEXexcCritical5 2 6 2" xfId="9837" xr:uid="{00000000-0005-0000-0000-0000A6240000}"/>
    <cellStyle name="SAPBEXexcCritical5 2 6 2 2" xfId="25828" xr:uid="{00000000-0005-0000-0000-0000A7240000}"/>
    <cellStyle name="SAPBEXexcCritical5 2 6 3" xfId="12655" xr:uid="{00000000-0005-0000-0000-0000A8240000}"/>
    <cellStyle name="SAPBEXexcCritical5 2 6 3 2" xfId="28499" xr:uid="{00000000-0005-0000-0000-0000A9240000}"/>
    <cellStyle name="SAPBEXexcCritical5 2 6 4" xfId="15222" xr:uid="{00000000-0005-0000-0000-0000AA240000}"/>
    <cellStyle name="SAPBEXexcCritical5 2 6 4 2" xfId="30635" xr:uid="{00000000-0005-0000-0000-0000AB240000}"/>
    <cellStyle name="SAPBEXexcCritical5 2 6 5" xfId="17978" xr:uid="{00000000-0005-0000-0000-0000AC240000}"/>
    <cellStyle name="SAPBEXexcCritical5 2 6 5 2" xfId="33094" xr:uid="{00000000-0005-0000-0000-0000AD240000}"/>
    <cellStyle name="SAPBEXexcCritical5 2 6 6" xfId="20586" xr:uid="{00000000-0005-0000-0000-0000AE240000}"/>
    <cellStyle name="SAPBEXexcCritical5 2 6 6 2" xfId="35523" xr:uid="{00000000-0005-0000-0000-0000AF240000}"/>
    <cellStyle name="SAPBEXexcCritical5 2 6 7" xfId="21844" xr:uid="{00000000-0005-0000-0000-0000B0240000}"/>
    <cellStyle name="SAPBEXexcCritical5 2 6 7 2" xfId="36763" xr:uid="{00000000-0005-0000-0000-0000B1240000}"/>
    <cellStyle name="SAPBEXexcCritical5 2 7" xfId="5589" xr:uid="{00000000-0005-0000-0000-0000B2240000}"/>
    <cellStyle name="SAPBEXexcCritical5 2 7 2" xfId="37806" xr:uid="{00000000-0005-0000-0000-0000B3240000}"/>
    <cellStyle name="SAPBEXexcCritical5 2 8" xfId="7692" xr:uid="{00000000-0005-0000-0000-0000B4240000}"/>
    <cellStyle name="SAPBEXexcCritical5 2 9" xfId="8950" xr:uid="{00000000-0005-0000-0000-0000B5240000}"/>
    <cellStyle name="SAPBEXexcCritical5 2_CC - Div XRef" xfId="1806" xr:uid="{00000000-0005-0000-0000-0000B6240000}"/>
    <cellStyle name="SAPBEXexcCritical5 20" xfId="7170" xr:uid="{00000000-0005-0000-0000-0000B7240000}"/>
    <cellStyle name="SAPBEXexcCritical5 20 2" xfId="23451" xr:uid="{00000000-0005-0000-0000-0000B8240000}"/>
    <cellStyle name="SAPBEXexcCritical5 21" xfId="10280" xr:uid="{00000000-0005-0000-0000-0000B9240000}"/>
    <cellStyle name="SAPBEXexcCritical5 21 2" xfId="26228" xr:uid="{00000000-0005-0000-0000-0000BA240000}"/>
    <cellStyle name="SAPBEXexcCritical5 22" xfId="14134" xr:uid="{00000000-0005-0000-0000-0000BB240000}"/>
    <cellStyle name="SAPBEXexcCritical5 22 2" xfId="29714" xr:uid="{00000000-0005-0000-0000-0000BC240000}"/>
    <cellStyle name="SAPBEXexcCritical5 23" xfId="6680" xr:uid="{00000000-0005-0000-0000-0000BD240000}"/>
    <cellStyle name="SAPBEXexcCritical5 23 2" xfId="23178" xr:uid="{00000000-0005-0000-0000-0000BE240000}"/>
    <cellStyle name="SAPBEXexcCritical5 3" xfId="669" xr:uid="{00000000-0005-0000-0000-0000BF240000}"/>
    <cellStyle name="SAPBEXexcCritical5 3 2" xfId="670" xr:uid="{00000000-0005-0000-0000-0000C0240000}"/>
    <cellStyle name="SAPBEXexcCritical5 3 2 2" xfId="4679" xr:uid="{00000000-0005-0000-0000-0000C1240000}"/>
    <cellStyle name="SAPBEXexcCritical5 3 2 2 2" xfId="9834" xr:uid="{00000000-0005-0000-0000-0000C2240000}"/>
    <cellStyle name="SAPBEXexcCritical5 3 2 2 2 2" xfId="25825" xr:uid="{00000000-0005-0000-0000-0000C3240000}"/>
    <cellStyle name="SAPBEXexcCritical5 3 2 2 3" xfId="12652" xr:uid="{00000000-0005-0000-0000-0000C4240000}"/>
    <cellStyle name="SAPBEXexcCritical5 3 2 2 3 2" xfId="28496" xr:uid="{00000000-0005-0000-0000-0000C5240000}"/>
    <cellStyle name="SAPBEXexcCritical5 3 2 2 4" xfId="14094" xr:uid="{00000000-0005-0000-0000-0000C6240000}"/>
    <cellStyle name="SAPBEXexcCritical5 3 2 2 4 2" xfId="29675" xr:uid="{00000000-0005-0000-0000-0000C7240000}"/>
    <cellStyle name="SAPBEXexcCritical5 3 2 2 5" xfId="17975" xr:uid="{00000000-0005-0000-0000-0000C8240000}"/>
    <cellStyle name="SAPBEXexcCritical5 3 2 2 5 2" xfId="33091" xr:uid="{00000000-0005-0000-0000-0000C9240000}"/>
    <cellStyle name="SAPBEXexcCritical5 3 2 2 6" xfId="20583" xr:uid="{00000000-0005-0000-0000-0000CA240000}"/>
    <cellStyle name="SAPBEXexcCritical5 3 2 2 6 2" xfId="35520" xr:uid="{00000000-0005-0000-0000-0000CB240000}"/>
    <cellStyle name="SAPBEXexcCritical5 3 2 2 7" xfId="21853" xr:uid="{00000000-0005-0000-0000-0000CC240000}"/>
    <cellStyle name="SAPBEXexcCritical5 3 2 2 7 2" xfId="36772" xr:uid="{00000000-0005-0000-0000-0000CD240000}"/>
    <cellStyle name="SAPBEXexcCritical5 3 2 3" xfId="5586" xr:uid="{00000000-0005-0000-0000-0000CE240000}"/>
    <cellStyle name="SAPBEXexcCritical5 3 2 3 2" xfId="22734" xr:uid="{00000000-0005-0000-0000-0000CF240000}"/>
    <cellStyle name="SAPBEXexcCritical5 3 2 4" xfId="7689" xr:uid="{00000000-0005-0000-0000-0000D0240000}"/>
    <cellStyle name="SAPBEXexcCritical5 3 2 4 2" xfId="23792" xr:uid="{00000000-0005-0000-0000-0000D1240000}"/>
    <cellStyle name="SAPBEXexcCritical5 3 2 5" xfId="6921" xr:uid="{00000000-0005-0000-0000-0000D2240000}"/>
    <cellStyle name="SAPBEXexcCritical5 3 2 5 2" xfId="23334" xr:uid="{00000000-0005-0000-0000-0000D3240000}"/>
    <cellStyle name="SAPBEXexcCritical5 3 2 6" xfId="15486" xr:uid="{00000000-0005-0000-0000-0000D4240000}"/>
    <cellStyle name="SAPBEXexcCritical5 3 2 6 2" xfId="30848" xr:uid="{00000000-0005-0000-0000-0000D5240000}"/>
    <cellStyle name="SAPBEXexcCritical5 3 2 7" xfId="5810" xr:uid="{00000000-0005-0000-0000-0000D6240000}"/>
    <cellStyle name="SAPBEXexcCritical5 3 2 7 2" xfId="22838" xr:uid="{00000000-0005-0000-0000-0000D7240000}"/>
    <cellStyle name="SAPBEXexcCritical5 3 3" xfId="4680" xr:uid="{00000000-0005-0000-0000-0000D8240000}"/>
    <cellStyle name="SAPBEXexcCritical5 3 3 2" xfId="9835" xr:uid="{00000000-0005-0000-0000-0000D9240000}"/>
    <cellStyle name="SAPBEXexcCritical5 3 3 2 2" xfId="25826" xr:uid="{00000000-0005-0000-0000-0000DA240000}"/>
    <cellStyle name="SAPBEXexcCritical5 3 3 3" xfId="12653" xr:uid="{00000000-0005-0000-0000-0000DB240000}"/>
    <cellStyle name="SAPBEXexcCritical5 3 3 3 2" xfId="28497" xr:uid="{00000000-0005-0000-0000-0000DC240000}"/>
    <cellStyle name="SAPBEXexcCritical5 3 3 4" xfId="14321" xr:uid="{00000000-0005-0000-0000-0000DD240000}"/>
    <cellStyle name="SAPBEXexcCritical5 3 3 4 2" xfId="29844" xr:uid="{00000000-0005-0000-0000-0000DE240000}"/>
    <cellStyle name="SAPBEXexcCritical5 3 3 5" xfId="17976" xr:uid="{00000000-0005-0000-0000-0000DF240000}"/>
    <cellStyle name="SAPBEXexcCritical5 3 3 5 2" xfId="33092" xr:uid="{00000000-0005-0000-0000-0000E0240000}"/>
    <cellStyle name="SAPBEXexcCritical5 3 3 6" xfId="20584" xr:uid="{00000000-0005-0000-0000-0000E1240000}"/>
    <cellStyle name="SAPBEXexcCritical5 3 3 6 2" xfId="35521" xr:uid="{00000000-0005-0000-0000-0000E2240000}"/>
    <cellStyle name="SAPBEXexcCritical5 3 3 7" xfId="14232" xr:uid="{00000000-0005-0000-0000-0000E3240000}"/>
    <cellStyle name="SAPBEXexcCritical5 3 3 7 2" xfId="29769" xr:uid="{00000000-0005-0000-0000-0000E4240000}"/>
    <cellStyle name="SAPBEXexcCritical5 3 4" xfId="5587" xr:uid="{00000000-0005-0000-0000-0000E5240000}"/>
    <cellStyle name="SAPBEXexcCritical5 3 4 2" xfId="22735" xr:uid="{00000000-0005-0000-0000-0000E6240000}"/>
    <cellStyle name="SAPBEXexcCritical5 3 5" xfId="7690" xr:uid="{00000000-0005-0000-0000-0000E7240000}"/>
    <cellStyle name="SAPBEXexcCritical5 3 5 2" xfId="23793" xr:uid="{00000000-0005-0000-0000-0000E8240000}"/>
    <cellStyle name="SAPBEXexcCritical5 3 6" xfId="8986" xr:uid="{00000000-0005-0000-0000-0000E9240000}"/>
    <cellStyle name="SAPBEXexcCritical5 3 6 2" xfId="24997" xr:uid="{00000000-0005-0000-0000-0000EA240000}"/>
    <cellStyle name="SAPBEXexcCritical5 3 7" xfId="14442" xr:uid="{00000000-0005-0000-0000-0000EB240000}"/>
    <cellStyle name="SAPBEXexcCritical5 3 7 2" xfId="29961" xr:uid="{00000000-0005-0000-0000-0000EC240000}"/>
    <cellStyle name="SAPBEXexcCritical5 3 8" xfId="15906" xr:uid="{00000000-0005-0000-0000-0000ED240000}"/>
    <cellStyle name="SAPBEXexcCritical5 3 8 2" xfId="31107" xr:uid="{00000000-0005-0000-0000-0000EE240000}"/>
    <cellStyle name="SAPBEXexcCritical5 4" xfId="671" xr:uid="{00000000-0005-0000-0000-0000EF240000}"/>
    <cellStyle name="SAPBEXexcCritical5 4 10" xfId="18536" xr:uid="{00000000-0005-0000-0000-0000F0240000}"/>
    <cellStyle name="SAPBEXexcCritical5 4 10 2" xfId="33531" xr:uid="{00000000-0005-0000-0000-0000F1240000}"/>
    <cellStyle name="SAPBEXexcCritical5 4 11" xfId="5008" xr:uid="{00000000-0005-0000-0000-0000F2240000}"/>
    <cellStyle name="SAPBEXexcCritical5 4 12" xfId="37968" xr:uid="{00000000-0005-0000-0000-0000F3240000}"/>
    <cellStyle name="SAPBEXexcCritical5 4 2" xfId="2832" xr:uid="{00000000-0005-0000-0000-0000F4240000}"/>
    <cellStyle name="SAPBEXexcCritical5 4 2 2" xfId="4677" xr:uid="{00000000-0005-0000-0000-0000F5240000}"/>
    <cellStyle name="SAPBEXexcCritical5 4 2 2 2" xfId="9832" xr:uid="{00000000-0005-0000-0000-0000F6240000}"/>
    <cellStyle name="SAPBEXexcCritical5 4 2 2 2 2" xfId="25823" xr:uid="{00000000-0005-0000-0000-0000F7240000}"/>
    <cellStyle name="SAPBEXexcCritical5 4 2 2 3" xfId="12650" xr:uid="{00000000-0005-0000-0000-0000F8240000}"/>
    <cellStyle name="SAPBEXexcCritical5 4 2 2 3 2" xfId="28494" xr:uid="{00000000-0005-0000-0000-0000F9240000}"/>
    <cellStyle name="SAPBEXexcCritical5 4 2 2 4" xfId="12849" xr:uid="{00000000-0005-0000-0000-0000FA240000}"/>
    <cellStyle name="SAPBEXexcCritical5 4 2 2 4 2" xfId="28691" xr:uid="{00000000-0005-0000-0000-0000FB240000}"/>
    <cellStyle name="SAPBEXexcCritical5 4 2 2 5" xfId="17973" xr:uid="{00000000-0005-0000-0000-0000FC240000}"/>
    <cellStyle name="SAPBEXexcCritical5 4 2 2 5 2" xfId="33089" xr:uid="{00000000-0005-0000-0000-0000FD240000}"/>
    <cellStyle name="SAPBEXexcCritical5 4 2 2 6" xfId="20581" xr:uid="{00000000-0005-0000-0000-0000FE240000}"/>
    <cellStyle name="SAPBEXexcCritical5 4 2 2 6 2" xfId="35518" xr:uid="{00000000-0005-0000-0000-0000FF240000}"/>
    <cellStyle name="SAPBEXexcCritical5 4 2 2 7" xfId="21344" xr:uid="{00000000-0005-0000-0000-000000250000}"/>
    <cellStyle name="SAPBEXexcCritical5 4 2 2 7 2" xfId="36270" xr:uid="{00000000-0005-0000-0000-000001250000}"/>
    <cellStyle name="SAPBEXexcCritical5 4 2 3" xfId="8004" xr:uid="{00000000-0005-0000-0000-000002250000}"/>
    <cellStyle name="SAPBEXexcCritical5 4 2 3 2" xfId="24033" xr:uid="{00000000-0005-0000-0000-000003250000}"/>
    <cellStyle name="SAPBEXexcCritical5 4 2 4" xfId="10831" xr:uid="{00000000-0005-0000-0000-000004250000}"/>
    <cellStyle name="SAPBEXexcCritical5 4 2 4 2" xfId="26698" xr:uid="{00000000-0005-0000-0000-000005250000}"/>
    <cellStyle name="SAPBEXexcCritical5 4 2 5" xfId="14642" xr:uid="{00000000-0005-0000-0000-000006250000}"/>
    <cellStyle name="SAPBEXexcCritical5 4 2 5 2" xfId="30143" xr:uid="{00000000-0005-0000-0000-000007250000}"/>
    <cellStyle name="SAPBEXexcCritical5 4 2 6" xfId="16183" xr:uid="{00000000-0005-0000-0000-000008250000}"/>
    <cellStyle name="SAPBEXexcCritical5 4 2 6 2" xfId="31321" xr:uid="{00000000-0005-0000-0000-000009250000}"/>
    <cellStyle name="SAPBEXexcCritical5 4 2 7" xfId="18794" xr:uid="{00000000-0005-0000-0000-00000A250000}"/>
    <cellStyle name="SAPBEXexcCritical5 4 2 7 2" xfId="33742" xr:uid="{00000000-0005-0000-0000-00000B250000}"/>
    <cellStyle name="SAPBEXexcCritical5 4 3" xfId="2831" xr:uid="{00000000-0005-0000-0000-00000C250000}"/>
    <cellStyle name="SAPBEXexcCritical5 4 3 2" xfId="8003" xr:uid="{00000000-0005-0000-0000-00000D250000}"/>
    <cellStyle name="SAPBEXexcCritical5 4 3 2 2" xfId="24032" xr:uid="{00000000-0005-0000-0000-00000E250000}"/>
    <cellStyle name="SAPBEXexcCritical5 4 3 3" xfId="10830" xr:uid="{00000000-0005-0000-0000-00000F250000}"/>
    <cellStyle name="SAPBEXexcCritical5 4 3 3 2" xfId="26697" xr:uid="{00000000-0005-0000-0000-000010250000}"/>
    <cellStyle name="SAPBEXexcCritical5 4 3 4" xfId="14278" xr:uid="{00000000-0005-0000-0000-000011250000}"/>
    <cellStyle name="SAPBEXexcCritical5 4 3 4 2" xfId="29801" xr:uid="{00000000-0005-0000-0000-000012250000}"/>
    <cellStyle name="SAPBEXexcCritical5 4 3 5" xfId="16182" xr:uid="{00000000-0005-0000-0000-000013250000}"/>
    <cellStyle name="SAPBEXexcCritical5 4 3 5 2" xfId="31320" xr:uid="{00000000-0005-0000-0000-000014250000}"/>
    <cellStyle name="SAPBEXexcCritical5 4 3 6" xfId="18793" xr:uid="{00000000-0005-0000-0000-000015250000}"/>
    <cellStyle name="SAPBEXexcCritical5 4 3 6 2" xfId="33741" xr:uid="{00000000-0005-0000-0000-000016250000}"/>
    <cellStyle name="SAPBEXexcCritical5 4 3 7" xfId="21071" xr:uid="{00000000-0005-0000-0000-000017250000}"/>
    <cellStyle name="SAPBEXexcCritical5 4 3 7 2" xfId="35997" xr:uid="{00000000-0005-0000-0000-000018250000}"/>
    <cellStyle name="SAPBEXexcCritical5 4 3 8" xfId="6227" xr:uid="{00000000-0005-0000-0000-000019250000}"/>
    <cellStyle name="SAPBEXexcCritical5 4 4" xfId="4678" xr:uid="{00000000-0005-0000-0000-00001A250000}"/>
    <cellStyle name="SAPBEXexcCritical5 4 4 2" xfId="9833" xr:uid="{00000000-0005-0000-0000-00001B250000}"/>
    <cellStyle name="SAPBEXexcCritical5 4 4 2 2" xfId="25824" xr:uid="{00000000-0005-0000-0000-00001C250000}"/>
    <cellStyle name="SAPBEXexcCritical5 4 4 3" xfId="12651" xr:uid="{00000000-0005-0000-0000-00001D250000}"/>
    <cellStyle name="SAPBEXexcCritical5 4 4 3 2" xfId="28495" xr:uid="{00000000-0005-0000-0000-00001E250000}"/>
    <cellStyle name="SAPBEXexcCritical5 4 4 4" xfId="15493" xr:uid="{00000000-0005-0000-0000-00001F250000}"/>
    <cellStyle name="SAPBEXexcCritical5 4 4 4 2" xfId="30854" xr:uid="{00000000-0005-0000-0000-000020250000}"/>
    <cellStyle name="SAPBEXexcCritical5 4 4 5" xfId="17974" xr:uid="{00000000-0005-0000-0000-000021250000}"/>
    <cellStyle name="SAPBEXexcCritical5 4 4 5 2" xfId="33090" xr:uid="{00000000-0005-0000-0000-000022250000}"/>
    <cellStyle name="SAPBEXexcCritical5 4 4 6" xfId="20582" xr:uid="{00000000-0005-0000-0000-000023250000}"/>
    <cellStyle name="SAPBEXexcCritical5 4 4 6 2" xfId="35519" xr:uid="{00000000-0005-0000-0000-000024250000}"/>
    <cellStyle name="SAPBEXexcCritical5 4 4 7" xfId="21846" xr:uid="{00000000-0005-0000-0000-000025250000}"/>
    <cellStyle name="SAPBEXexcCritical5 4 4 7 2" xfId="36765" xr:uid="{00000000-0005-0000-0000-000026250000}"/>
    <cellStyle name="SAPBEXexcCritical5 4 5" xfId="5585" xr:uid="{00000000-0005-0000-0000-000027250000}"/>
    <cellStyle name="SAPBEXexcCritical5 4 5 2" xfId="22733" xr:uid="{00000000-0005-0000-0000-000028250000}"/>
    <cellStyle name="SAPBEXexcCritical5 4 6" xfId="7681" xr:uid="{00000000-0005-0000-0000-000029250000}"/>
    <cellStyle name="SAPBEXexcCritical5 4 6 2" xfId="23791" xr:uid="{00000000-0005-0000-0000-00002A250000}"/>
    <cellStyle name="SAPBEXexcCritical5 4 7" xfId="5877" xr:uid="{00000000-0005-0000-0000-00002B250000}"/>
    <cellStyle name="SAPBEXexcCritical5 4 7 2" xfId="22873" xr:uid="{00000000-0005-0000-0000-00002C250000}"/>
    <cellStyle name="SAPBEXexcCritical5 4 8" xfId="13500" xr:uid="{00000000-0005-0000-0000-00002D250000}"/>
    <cellStyle name="SAPBEXexcCritical5 4 8 2" xfId="29133" xr:uid="{00000000-0005-0000-0000-00002E250000}"/>
    <cellStyle name="SAPBEXexcCritical5 4 9" xfId="15905" xr:uid="{00000000-0005-0000-0000-00002F250000}"/>
    <cellStyle name="SAPBEXexcCritical5 4 9 2" xfId="31106" xr:uid="{00000000-0005-0000-0000-000030250000}"/>
    <cellStyle name="SAPBEXexcCritical5 5" xfId="672" xr:uid="{00000000-0005-0000-0000-000031250000}"/>
    <cellStyle name="SAPBEXexcCritical5 5 10" xfId="13750" xr:uid="{00000000-0005-0000-0000-000032250000}"/>
    <cellStyle name="SAPBEXexcCritical5 5 11" xfId="22357" xr:uid="{00000000-0005-0000-0000-000033250000}"/>
    <cellStyle name="SAPBEXexcCritical5 5 2" xfId="673" xr:uid="{00000000-0005-0000-0000-000034250000}"/>
    <cellStyle name="SAPBEXexcCritical5 5 2 10" xfId="22358" xr:uid="{00000000-0005-0000-0000-000035250000}"/>
    <cellStyle name="SAPBEXexcCritical5 5 2 2" xfId="2834" xr:uid="{00000000-0005-0000-0000-000036250000}"/>
    <cellStyle name="SAPBEXexcCritical5 5 2 2 2" xfId="8006" xr:uid="{00000000-0005-0000-0000-000037250000}"/>
    <cellStyle name="SAPBEXexcCritical5 5 2 2 2 2" xfId="24035" xr:uid="{00000000-0005-0000-0000-000038250000}"/>
    <cellStyle name="SAPBEXexcCritical5 5 2 2 3" xfId="10833" xr:uid="{00000000-0005-0000-0000-000039250000}"/>
    <cellStyle name="SAPBEXexcCritical5 5 2 2 3 2" xfId="26700" xr:uid="{00000000-0005-0000-0000-00003A250000}"/>
    <cellStyle name="SAPBEXexcCritical5 5 2 2 4" xfId="13531" xr:uid="{00000000-0005-0000-0000-00003B250000}"/>
    <cellStyle name="SAPBEXexcCritical5 5 2 2 4 2" xfId="29156" xr:uid="{00000000-0005-0000-0000-00003C250000}"/>
    <cellStyle name="SAPBEXexcCritical5 5 2 2 5" xfId="16185" xr:uid="{00000000-0005-0000-0000-00003D250000}"/>
    <cellStyle name="SAPBEXexcCritical5 5 2 2 5 2" xfId="31323" xr:uid="{00000000-0005-0000-0000-00003E250000}"/>
    <cellStyle name="SAPBEXexcCritical5 5 2 2 6" xfId="18796" xr:uid="{00000000-0005-0000-0000-00003F250000}"/>
    <cellStyle name="SAPBEXexcCritical5 5 2 2 6 2" xfId="33744" xr:uid="{00000000-0005-0000-0000-000040250000}"/>
    <cellStyle name="SAPBEXexcCritical5 5 2 2 7" xfId="21073" xr:uid="{00000000-0005-0000-0000-000041250000}"/>
    <cellStyle name="SAPBEXexcCritical5 5 2 2 7 2" xfId="35999" xr:uid="{00000000-0005-0000-0000-000042250000}"/>
    <cellStyle name="SAPBEXexcCritical5 5 2 2 8" xfId="6229" xr:uid="{00000000-0005-0000-0000-000043250000}"/>
    <cellStyle name="SAPBEXexcCritical5 5 2 3" xfId="4675" xr:uid="{00000000-0005-0000-0000-000044250000}"/>
    <cellStyle name="SAPBEXexcCritical5 5 2 3 2" xfId="9830" xr:uid="{00000000-0005-0000-0000-000045250000}"/>
    <cellStyle name="SAPBEXexcCritical5 5 2 3 2 2" xfId="25821" xr:uid="{00000000-0005-0000-0000-000046250000}"/>
    <cellStyle name="SAPBEXexcCritical5 5 2 3 3" xfId="12648" xr:uid="{00000000-0005-0000-0000-000047250000}"/>
    <cellStyle name="SAPBEXexcCritical5 5 2 3 3 2" xfId="28492" xr:uid="{00000000-0005-0000-0000-000048250000}"/>
    <cellStyle name="SAPBEXexcCritical5 5 2 3 4" xfId="15494" xr:uid="{00000000-0005-0000-0000-000049250000}"/>
    <cellStyle name="SAPBEXexcCritical5 5 2 3 4 2" xfId="30855" xr:uid="{00000000-0005-0000-0000-00004A250000}"/>
    <cellStyle name="SAPBEXexcCritical5 5 2 3 5" xfId="17971" xr:uid="{00000000-0005-0000-0000-00004B250000}"/>
    <cellStyle name="SAPBEXexcCritical5 5 2 3 5 2" xfId="33087" xr:uid="{00000000-0005-0000-0000-00004C250000}"/>
    <cellStyle name="SAPBEXexcCritical5 5 2 3 6" xfId="20579" xr:uid="{00000000-0005-0000-0000-00004D250000}"/>
    <cellStyle name="SAPBEXexcCritical5 5 2 3 6 2" xfId="35516" xr:uid="{00000000-0005-0000-0000-00004E250000}"/>
    <cellStyle name="SAPBEXexcCritical5 5 2 3 7" xfId="21343" xr:uid="{00000000-0005-0000-0000-00004F250000}"/>
    <cellStyle name="SAPBEXexcCritical5 5 2 3 7 2" xfId="36269" xr:uid="{00000000-0005-0000-0000-000050250000}"/>
    <cellStyle name="SAPBEXexcCritical5 5 2 4" xfId="5583" xr:uid="{00000000-0005-0000-0000-000051250000}"/>
    <cellStyle name="SAPBEXexcCritical5 5 2 4 2" xfId="37166" xr:uid="{00000000-0005-0000-0000-000052250000}"/>
    <cellStyle name="SAPBEXexcCritical5 5 2 5" xfId="7687" xr:uid="{00000000-0005-0000-0000-000053250000}"/>
    <cellStyle name="SAPBEXexcCritical5 5 2 6" xfId="6619" xr:uid="{00000000-0005-0000-0000-000054250000}"/>
    <cellStyle name="SAPBEXexcCritical5 5 2 7" xfId="12972" xr:uid="{00000000-0005-0000-0000-000055250000}"/>
    <cellStyle name="SAPBEXexcCritical5 5 2 8" xfId="13918" xr:uid="{00000000-0005-0000-0000-000056250000}"/>
    <cellStyle name="SAPBEXexcCritical5 5 2 9" xfId="18534" xr:uid="{00000000-0005-0000-0000-000057250000}"/>
    <cellStyle name="SAPBEXexcCritical5 5 3" xfId="2833" xr:uid="{00000000-0005-0000-0000-000058250000}"/>
    <cellStyle name="SAPBEXexcCritical5 5 3 2" xfId="8005" xr:uid="{00000000-0005-0000-0000-000059250000}"/>
    <cellStyle name="SAPBEXexcCritical5 5 3 2 2" xfId="24034" xr:uid="{00000000-0005-0000-0000-00005A250000}"/>
    <cellStyle name="SAPBEXexcCritical5 5 3 3" xfId="10832" xr:uid="{00000000-0005-0000-0000-00005B250000}"/>
    <cellStyle name="SAPBEXexcCritical5 5 3 3 2" xfId="26699" xr:uid="{00000000-0005-0000-0000-00005C250000}"/>
    <cellStyle name="SAPBEXexcCritical5 5 3 4" xfId="13162" xr:uid="{00000000-0005-0000-0000-00005D250000}"/>
    <cellStyle name="SAPBEXexcCritical5 5 3 4 2" xfId="28942" xr:uid="{00000000-0005-0000-0000-00005E250000}"/>
    <cellStyle name="SAPBEXexcCritical5 5 3 5" xfId="16184" xr:uid="{00000000-0005-0000-0000-00005F250000}"/>
    <cellStyle name="SAPBEXexcCritical5 5 3 5 2" xfId="31322" xr:uid="{00000000-0005-0000-0000-000060250000}"/>
    <cellStyle name="SAPBEXexcCritical5 5 3 6" xfId="18795" xr:uid="{00000000-0005-0000-0000-000061250000}"/>
    <cellStyle name="SAPBEXexcCritical5 5 3 6 2" xfId="33743" xr:uid="{00000000-0005-0000-0000-000062250000}"/>
    <cellStyle name="SAPBEXexcCritical5 5 3 7" xfId="21072" xr:uid="{00000000-0005-0000-0000-000063250000}"/>
    <cellStyle name="SAPBEXexcCritical5 5 3 7 2" xfId="35998" xr:uid="{00000000-0005-0000-0000-000064250000}"/>
    <cellStyle name="SAPBEXexcCritical5 5 3 8" xfId="6228" xr:uid="{00000000-0005-0000-0000-000065250000}"/>
    <cellStyle name="SAPBEXexcCritical5 5 4" xfId="4676" xr:uid="{00000000-0005-0000-0000-000066250000}"/>
    <cellStyle name="SAPBEXexcCritical5 5 4 2" xfId="9831" xr:uid="{00000000-0005-0000-0000-000067250000}"/>
    <cellStyle name="SAPBEXexcCritical5 5 4 2 2" xfId="25822" xr:uid="{00000000-0005-0000-0000-000068250000}"/>
    <cellStyle name="SAPBEXexcCritical5 5 4 3" xfId="12649" xr:uid="{00000000-0005-0000-0000-000069250000}"/>
    <cellStyle name="SAPBEXexcCritical5 5 4 3 2" xfId="28493" xr:uid="{00000000-0005-0000-0000-00006A250000}"/>
    <cellStyle name="SAPBEXexcCritical5 5 4 4" xfId="14093" xr:uid="{00000000-0005-0000-0000-00006B250000}"/>
    <cellStyle name="SAPBEXexcCritical5 5 4 4 2" xfId="29674" xr:uid="{00000000-0005-0000-0000-00006C250000}"/>
    <cellStyle name="SAPBEXexcCritical5 5 4 5" xfId="17972" xr:uid="{00000000-0005-0000-0000-00006D250000}"/>
    <cellStyle name="SAPBEXexcCritical5 5 4 5 2" xfId="33088" xr:uid="{00000000-0005-0000-0000-00006E250000}"/>
    <cellStyle name="SAPBEXexcCritical5 5 4 6" xfId="20580" xr:uid="{00000000-0005-0000-0000-00006F250000}"/>
    <cellStyle name="SAPBEXexcCritical5 5 4 6 2" xfId="35517" xr:uid="{00000000-0005-0000-0000-000070250000}"/>
    <cellStyle name="SAPBEXexcCritical5 5 4 7" xfId="21847" xr:uid="{00000000-0005-0000-0000-000071250000}"/>
    <cellStyle name="SAPBEXexcCritical5 5 4 7 2" xfId="36766" xr:uid="{00000000-0005-0000-0000-000072250000}"/>
    <cellStyle name="SAPBEXexcCritical5 5 5" xfId="5584" xr:uid="{00000000-0005-0000-0000-000073250000}"/>
    <cellStyle name="SAPBEXexcCritical5 5 5 2" xfId="37168" xr:uid="{00000000-0005-0000-0000-000074250000}"/>
    <cellStyle name="SAPBEXexcCritical5 5 6" xfId="7688" xr:uid="{00000000-0005-0000-0000-000075250000}"/>
    <cellStyle name="SAPBEXexcCritical5 5 7" xfId="14163" xr:uid="{00000000-0005-0000-0000-000076250000}"/>
    <cellStyle name="SAPBEXexcCritical5 5 8" xfId="13209" xr:uid="{00000000-0005-0000-0000-000077250000}"/>
    <cellStyle name="SAPBEXexcCritical5 5 9" xfId="14147" xr:uid="{00000000-0005-0000-0000-000078250000}"/>
    <cellStyle name="SAPBEXexcCritical5 6" xfId="674" xr:uid="{00000000-0005-0000-0000-000079250000}"/>
    <cellStyle name="SAPBEXexcCritical5 6 10" xfId="18533" xr:uid="{00000000-0005-0000-0000-00007A250000}"/>
    <cellStyle name="SAPBEXexcCritical5 6 11" xfId="22359" xr:uid="{00000000-0005-0000-0000-00007B250000}"/>
    <cellStyle name="SAPBEXexcCritical5 6 2" xfId="675" xr:uid="{00000000-0005-0000-0000-00007C250000}"/>
    <cellStyle name="SAPBEXexcCritical5 6 2 10" xfId="22360" xr:uid="{00000000-0005-0000-0000-00007D250000}"/>
    <cellStyle name="SAPBEXexcCritical5 6 2 2" xfId="2836" xr:uid="{00000000-0005-0000-0000-00007E250000}"/>
    <cellStyle name="SAPBEXexcCritical5 6 2 2 2" xfId="8008" xr:uid="{00000000-0005-0000-0000-00007F250000}"/>
    <cellStyle name="SAPBEXexcCritical5 6 2 2 2 2" xfId="24037" xr:uid="{00000000-0005-0000-0000-000080250000}"/>
    <cellStyle name="SAPBEXexcCritical5 6 2 2 3" xfId="10835" xr:uid="{00000000-0005-0000-0000-000081250000}"/>
    <cellStyle name="SAPBEXexcCritical5 6 2 2 3 2" xfId="26702" xr:uid="{00000000-0005-0000-0000-000082250000}"/>
    <cellStyle name="SAPBEXexcCritical5 6 2 2 4" xfId="14641" xr:uid="{00000000-0005-0000-0000-000083250000}"/>
    <cellStyle name="SAPBEXexcCritical5 6 2 2 4 2" xfId="30142" xr:uid="{00000000-0005-0000-0000-000084250000}"/>
    <cellStyle name="SAPBEXexcCritical5 6 2 2 5" xfId="16187" xr:uid="{00000000-0005-0000-0000-000085250000}"/>
    <cellStyle name="SAPBEXexcCritical5 6 2 2 5 2" xfId="31325" xr:uid="{00000000-0005-0000-0000-000086250000}"/>
    <cellStyle name="SAPBEXexcCritical5 6 2 2 6" xfId="18798" xr:uid="{00000000-0005-0000-0000-000087250000}"/>
    <cellStyle name="SAPBEXexcCritical5 6 2 2 6 2" xfId="33746" xr:uid="{00000000-0005-0000-0000-000088250000}"/>
    <cellStyle name="SAPBEXexcCritical5 6 2 2 7" xfId="21075" xr:uid="{00000000-0005-0000-0000-000089250000}"/>
    <cellStyle name="SAPBEXexcCritical5 6 2 2 7 2" xfId="36001" xr:uid="{00000000-0005-0000-0000-00008A250000}"/>
    <cellStyle name="SAPBEXexcCritical5 6 2 2 8" xfId="6231" xr:uid="{00000000-0005-0000-0000-00008B250000}"/>
    <cellStyle name="SAPBEXexcCritical5 6 2 3" xfId="4674" xr:uid="{00000000-0005-0000-0000-00008C250000}"/>
    <cellStyle name="SAPBEXexcCritical5 6 2 3 2" xfId="9829" xr:uid="{00000000-0005-0000-0000-00008D250000}"/>
    <cellStyle name="SAPBEXexcCritical5 6 2 3 2 2" xfId="25820" xr:uid="{00000000-0005-0000-0000-00008E250000}"/>
    <cellStyle name="SAPBEXexcCritical5 6 2 3 3" xfId="12647" xr:uid="{00000000-0005-0000-0000-00008F250000}"/>
    <cellStyle name="SAPBEXexcCritical5 6 2 3 3 2" xfId="28491" xr:uid="{00000000-0005-0000-0000-000090250000}"/>
    <cellStyle name="SAPBEXexcCritical5 6 2 3 4" xfId="14092" xr:uid="{00000000-0005-0000-0000-000091250000}"/>
    <cellStyle name="SAPBEXexcCritical5 6 2 3 4 2" xfId="29673" xr:uid="{00000000-0005-0000-0000-000092250000}"/>
    <cellStyle name="SAPBEXexcCritical5 6 2 3 5" xfId="17970" xr:uid="{00000000-0005-0000-0000-000093250000}"/>
    <cellStyle name="SAPBEXexcCritical5 6 2 3 5 2" xfId="33086" xr:uid="{00000000-0005-0000-0000-000094250000}"/>
    <cellStyle name="SAPBEXexcCritical5 6 2 3 6" xfId="20578" xr:uid="{00000000-0005-0000-0000-000095250000}"/>
    <cellStyle name="SAPBEXexcCritical5 6 2 3 6 2" xfId="35515" xr:uid="{00000000-0005-0000-0000-000096250000}"/>
    <cellStyle name="SAPBEXexcCritical5 6 2 3 7" xfId="21848" xr:uid="{00000000-0005-0000-0000-000097250000}"/>
    <cellStyle name="SAPBEXexcCritical5 6 2 3 7 2" xfId="36767" xr:uid="{00000000-0005-0000-0000-000098250000}"/>
    <cellStyle name="SAPBEXexcCritical5 6 2 4" xfId="5581" xr:uid="{00000000-0005-0000-0000-000099250000}"/>
    <cellStyle name="SAPBEXexcCritical5 6 2 4 2" xfId="37164" xr:uid="{00000000-0005-0000-0000-00009A250000}"/>
    <cellStyle name="SAPBEXexcCritical5 6 2 5" xfId="7685" xr:uid="{00000000-0005-0000-0000-00009B250000}"/>
    <cellStyle name="SAPBEXexcCritical5 6 2 6" xfId="6622" xr:uid="{00000000-0005-0000-0000-00009C250000}"/>
    <cellStyle name="SAPBEXexcCritical5 6 2 7" xfId="5891" xr:uid="{00000000-0005-0000-0000-00009D250000}"/>
    <cellStyle name="SAPBEXexcCritical5 6 2 8" xfId="15904" xr:uid="{00000000-0005-0000-0000-00009E250000}"/>
    <cellStyle name="SAPBEXexcCritical5 6 2 9" xfId="18532" xr:uid="{00000000-0005-0000-0000-00009F250000}"/>
    <cellStyle name="SAPBEXexcCritical5 6 3" xfId="2835" xr:uid="{00000000-0005-0000-0000-0000A0250000}"/>
    <cellStyle name="SAPBEXexcCritical5 6 3 2" xfId="8007" xr:uid="{00000000-0005-0000-0000-0000A1250000}"/>
    <cellStyle name="SAPBEXexcCritical5 6 3 2 2" xfId="24036" xr:uid="{00000000-0005-0000-0000-0000A2250000}"/>
    <cellStyle name="SAPBEXexcCritical5 6 3 3" xfId="10834" xr:uid="{00000000-0005-0000-0000-0000A3250000}"/>
    <cellStyle name="SAPBEXexcCritical5 6 3 3 2" xfId="26701" xr:uid="{00000000-0005-0000-0000-0000A4250000}"/>
    <cellStyle name="SAPBEXexcCritical5 6 3 4" xfId="14279" xr:uid="{00000000-0005-0000-0000-0000A5250000}"/>
    <cellStyle name="SAPBEXexcCritical5 6 3 4 2" xfId="29802" xr:uid="{00000000-0005-0000-0000-0000A6250000}"/>
    <cellStyle name="SAPBEXexcCritical5 6 3 5" xfId="16186" xr:uid="{00000000-0005-0000-0000-0000A7250000}"/>
    <cellStyle name="SAPBEXexcCritical5 6 3 5 2" xfId="31324" xr:uid="{00000000-0005-0000-0000-0000A8250000}"/>
    <cellStyle name="SAPBEXexcCritical5 6 3 6" xfId="18797" xr:uid="{00000000-0005-0000-0000-0000A9250000}"/>
    <cellStyle name="SAPBEXexcCritical5 6 3 6 2" xfId="33745" xr:uid="{00000000-0005-0000-0000-0000AA250000}"/>
    <cellStyle name="SAPBEXexcCritical5 6 3 7" xfId="21074" xr:uid="{00000000-0005-0000-0000-0000AB250000}"/>
    <cellStyle name="SAPBEXexcCritical5 6 3 7 2" xfId="36000" xr:uid="{00000000-0005-0000-0000-0000AC250000}"/>
    <cellStyle name="SAPBEXexcCritical5 6 3 8" xfId="6230" xr:uid="{00000000-0005-0000-0000-0000AD250000}"/>
    <cellStyle name="SAPBEXexcCritical5 6 4" xfId="3154" xr:uid="{00000000-0005-0000-0000-0000AE250000}"/>
    <cellStyle name="SAPBEXexcCritical5 6 4 2" xfId="8324" xr:uid="{00000000-0005-0000-0000-0000AF250000}"/>
    <cellStyle name="SAPBEXexcCritical5 6 4 2 2" xfId="24353" xr:uid="{00000000-0005-0000-0000-0000B0250000}"/>
    <cellStyle name="SAPBEXexcCritical5 6 4 3" xfId="11151" xr:uid="{00000000-0005-0000-0000-0000B1250000}"/>
    <cellStyle name="SAPBEXexcCritical5 6 4 3 2" xfId="27018" xr:uid="{00000000-0005-0000-0000-0000B2250000}"/>
    <cellStyle name="SAPBEXexcCritical5 6 4 4" xfId="15037" xr:uid="{00000000-0005-0000-0000-0000B3250000}"/>
    <cellStyle name="SAPBEXexcCritical5 6 4 4 2" xfId="30484" xr:uid="{00000000-0005-0000-0000-0000B4250000}"/>
    <cellStyle name="SAPBEXexcCritical5 6 4 5" xfId="16503" xr:uid="{00000000-0005-0000-0000-0000B5250000}"/>
    <cellStyle name="SAPBEXexcCritical5 6 4 5 2" xfId="31641" xr:uid="{00000000-0005-0000-0000-0000B6250000}"/>
    <cellStyle name="SAPBEXexcCritical5 6 4 6" xfId="19113" xr:uid="{00000000-0005-0000-0000-0000B7250000}"/>
    <cellStyle name="SAPBEXexcCritical5 6 4 6 2" xfId="34060" xr:uid="{00000000-0005-0000-0000-0000B8250000}"/>
    <cellStyle name="SAPBEXexcCritical5 6 4 7" xfId="21451" xr:uid="{00000000-0005-0000-0000-0000B9250000}"/>
    <cellStyle name="SAPBEXexcCritical5 6 4 7 2" xfId="36377" xr:uid="{00000000-0005-0000-0000-0000BA250000}"/>
    <cellStyle name="SAPBEXexcCritical5 6 5" xfId="5582" xr:uid="{00000000-0005-0000-0000-0000BB250000}"/>
    <cellStyle name="SAPBEXexcCritical5 6 5 2" xfId="37165" xr:uid="{00000000-0005-0000-0000-0000BC250000}"/>
    <cellStyle name="SAPBEXexcCritical5 6 6" xfId="7686" xr:uid="{00000000-0005-0000-0000-0000BD250000}"/>
    <cellStyle name="SAPBEXexcCritical5 6 7" xfId="5875" xr:uid="{00000000-0005-0000-0000-0000BE250000}"/>
    <cellStyle name="SAPBEXexcCritical5 6 8" xfId="13793" xr:uid="{00000000-0005-0000-0000-0000BF250000}"/>
    <cellStyle name="SAPBEXexcCritical5 6 9" xfId="15253" xr:uid="{00000000-0005-0000-0000-0000C0250000}"/>
    <cellStyle name="SAPBEXexcCritical5 7" xfId="676" xr:uid="{00000000-0005-0000-0000-0000C1250000}"/>
    <cellStyle name="SAPBEXexcCritical5 7 10" xfId="15992" xr:uid="{00000000-0005-0000-0000-0000C2250000}"/>
    <cellStyle name="SAPBEXexcCritical5 7 11" xfId="22361" xr:uid="{00000000-0005-0000-0000-0000C3250000}"/>
    <cellStyle name="SAPBEXexcCritical5 7 2" xfId="677" xr:uid="{00000000-0005-0000-0000-0000C4250000}"/>
    <cellStyle name="SAPBEXexcCritical5 7 2 10" xfId="22362" xr:uid="{00000000-0005-0000-0000-0000C5250000}"/>
    <cellStyle name="SAPBEXexcCritical5 7 2 2" xfId="2838" xr:uid="{00000000-0005-0000-0000-0000C6250000}"/>
    <cellStyle name="SAPBEXexcCritical5 7 2 2 2" xfId="8010" xr:uid="{00000000-0005-0000-0000-0000C7250000}"/>
    <cellStyle name="SAPBEXexcCritical5 7 2 2 2 2" xfId="24039" xr:uid="{00000000-0005-0000-0000-0000C8250000}"/>
    <cellStyle name="SAPBEXexcCritical5 7 2 2 3" xfId="10837" xr:uid="{00000000-0005-0000-0000-0000C9250000}"/>
    <cellStyle name="SAPBEXexcCritical5 7 2 2 3 2" xfId="26704" xr:uid="{00000000-0005-0000-0000-0000CA250000}"/>
    <cellStyle name="SAPBEXexcCritical5 7 2 2 4" xfId="10533" xr:uid="{00000000-0005-0000-0000-0000CB250000}"/>
    <cellStyle name="SAPBEXexcCritical5 7 2 2 4 2" xfId="26455" xr:uid="{00000000-0005-0000-0000-0000CC250000}"/>
    <cellStyle name="SAPBEXexcCritical5 7 2 2 5" xfId="16189" xr:uid="{00000000-0005-0000-0000-0000CD250000}"/>
    <cellStyle name="SAPBEXexcCritical5 7 2 2 5 2" xfId="31327" xr:uid="{00000000-0005-0000-0000-0000CE250000}"/>
    <cellStyle name="SAPBEXexcCritical5 7 2 2 6" xfId="18800" xr:uid="{00000000-0005-0000-0000-0000CF250000}"/>
    <cellStyle name="SAPBEXexcCritical5 7 2 2 6 2" xfId="33748" xr:uid="{00000000-0005-0000-0000-0000D0250000}"/>
    <cellStyle name="SAPBEXexcCritical5 7 2 2 7" xfId="21077" xr:uid="{00000000-0005-0000-0000-0000D1250000}"/>
    <cellStyle name="SAPBEXexcCritical5 7 2 2 7 2" xfId="36003" xr:uid="{00000000-0005-0000-0000-0000D2250000}"/>
    <cellStyle name="SAPBEXexcCritical5 7 2 2 8" xfId="6233" xr:uid="{00000000-0005-0000-0000-0000D3250000}"/>
    <cellStyle name="SAPBEXexcCritical5 7 2 3" xfId="4672" xr:uid="{00000000-0005-0000-0000-0000D4250000}"/>
    <cellStyle name="SAPBEXexcCritical5 7 2 3 2" xfId="9827" xr:uid="{00000000-0005-0000-0000-0000D5250000}"/>
    <cellStyle name="SAPBEXexcCritical5 7 2 3 2 2" xfId="25818" xr:uid="{00000000-0005-0000-0000-0000D6250000}"/>
    <cellStyle name="SAPBEXexcCritical5 7 2 3 3" xfId="12645" xr:uid="{00000000-0005-0000-0000-0000D7250000}"/>
    <cellStyle name="SAPBEXexcCritical5 7 2 3 3 2" xfId="28489" xr:uid="{00000000-0005-0000-0000-0000D8250000}"/>
    <cellStyle name="SAPBEXexcCritical5 7 2 3 4" xfId="14091" xr:uid="{00000000-0005-0000-0000-0000D9250000}"/>
    <cellStyle name="SAPBEXexcCritical5 7 2 3 4 2" xfId="29672" xr:uid="{00000000-0005-0000-0000-0000DA250000}"/>
    <cellStyle name="SAPBEXexcCritical5 7 2 3 5" xfId="17968" xr:uid="{00000000-0005-0000-0000-0000DB250000}"/>
    <cellStyle name="SAPBEXexcCritical5 7 2 3 5 2" xfId="33084" xr:uid="{00000000-0005-0000-0000-0000DC250000}"/>
    <cellStyle name="SAPBEXexcCritical5 7 2 3 6" xfId="20576" xr:uid="{00000000-0005-0000-0000-0000DD250000}"/>
    <cellStyle name="SAPBEXexcCritical5 7 2 3 6 2" xfId="35513" xr:uid="{00000000-0005-0000-0000-0000DE250000}"/>
    <cellStyle name="SAPBEXexcCritical5 7 2 3 7" xfId="21849" xr:uid="{00000000-0005-0000-0000-0000DF250000}"/>
    <cellStyle name="SAPBEXexcCritical5 7 2 3 7 2" xfId="36768" xr:uid="{00000000-0005-0000-0000-0000E0250000}"/>
    <cellStyle name="SAPBEXexcCritical5 7 2 4" xfId="5579" xr:uid="{00000000-0005-0000-0000-0000E1250000}"/>
    <cellStyle name="SAPBEXexcCritical5 7 2 4 2" xfId="37804" xr:uid="{00000000-0005-0000-0000-0000E2250000}"/>
    <cellStyle name="SAPBEXexcCritical5 7 2 5" xfId="7683" xr:uid="{00000000-0005-0000-0000-0000E3250000}"/>
    <cellStyle name="SAPBEXexcCritical5 7 2 6" xfId="6621" xr:uid="{00000000-0005-0000-0000-0000E4250000}"/>
    <cellStyle name="SAPBEXexcCritical5 7 2 7" xfId="13277" xr:uid="{00000000-0005-0000-0000-0000E5250000}"/>
    <cellStyle name="SAPBEXexcCritical5 7 2 8" xfId="15902" xr:uid="{00000000-0005-0000-0000-0000E6250000}"/>
    <cellStyle name="SAPBEXexcCritical5 7 2 9" xfId="18531" xr:uid="{00000000-0005-0000-0000-0000E7250000}"/>
    <cellStyle name="SAPBEXexcCritical5 7 3" xfId="2837" xr:uid="{00000000-0005-0000-0000-0000E8250000}"/>
    <cellStyle name="SAPBEXexcCritical5 7 3 2" xfId="8009" xr:uid="{00000000-0005-0000-0000-0000E9250000}"/>
    <cellStyle name="SAPBEXexcCritical5 7 3 2 2" xfId="24038" xr:uid="{00000000-0005-0000-0000-0000EA250000}"/>
    <cellStyle name="SAPBEXexcCritical5 7 3 3" xfId="10836" xr:uid="{00000000-0005-0000-0000-0000EB250000}"/>
    <cellStyle name="SAPBEXexcCritical5 7 3 3 2" xfId="26703" xr:uid="{00000000-0005-0000-0000-0000EC250000}"/>
    <cellStyle name="SAPBEXexcCritical5 7 3 4" xfId="13161" xr:uid="{00000000-0005-0000-0000-0000ED250000}"/>
    <cellStyle name="SAPBEXexcCritical5 7 3 4 2" xfId="28941" xr:uid="{00000000-0005-0000-0000-0000EE250000}"/>
    <cellStyle name="SAPBEXexcCritical5 7 3 5" xfId="16188" xr:uid="{00000000-0005-0000-0000-0000EF250000}"/>
    <cellStyle name="SAPBEXexcCritical5 7 3 5 2" xfId="31326" xr:uid="{00000000-0005-0000-0000-0000F0250000}"/>
    <cellStyle name="SAPBEXexcCritical5 7 3 6" xfId="18799" xr:uid="{00000000-0005-0000-0000-0000F1250000}"/>
    <cellStyle name="SAPBEXexcCritical5 7 3 6 2" xfId="33747" xr:uid="{00000000-0005-0000-0000-0000F2250000}"/>
    <cellStyle name="SAPBEXexcCritical5 7 3 7" xfId="21076" xr:uid="{00000000-0005-0000-0000-0000F3250000}"/>
    <cellStyle name="SAPBEXexcCritical5 7 3 7 2" xfId="36002" xr:uid="{00000000-0005-0000-0000-0000F4250000}"/>
    <cellStyle name="SAPBEXexcCritical5 7 3 8" xfId="6232" xr:uid="{00000000-0005-0000-0000-0000F5250000}"/>
    <cellStyle name="SAPBEXexcCritical5 7 4" xfId="4673" xr:uid="{00000000-0005-0000-0000-0000F6250000}"/>
    <cellStyle name="SAPBEXexcCritical5 7 4 2" xfId="9828" xr:uid="{00000000-0005-0000-0000-0000F7250000}"/>
    <cellStyle name="SAPBEXexcCritical5 7 4 2 2" xfId="25819" xr:uid="{00000000-0005-0000-0000-0000F8250000}"/>
    <cellStyle name="SAPBEXexcCritical5 7 4 3" xfId="12646" xr:uid="{00000000-0005-0000-0000-0000F9250000}"/>
    <cellStyle name="SAPBEXexcCritical5 7 4 3 2" xfId="28490" xr:uid="{00000000-0005-0000-0000-0000FA250000}"/>
    <cellStyle name="SAPBEXexcCritical5 7 4 4" xfId="14802" xr:uid="{00000000-0005-0000-0000-0000FB250000}"/>
    <cellStyle name="SAPBEXexcCritical5 7 4 4 2" xfId="30255" xr:uid="{00000000-0005-0000-0000-0000FC250000}"/>
    <cellStyle name="SAPBEXexcCritical5 7 4 5" xfId="17969" xr:uid="{00000000-0005-0000-0000-0000FD250000}"/>
    <cellStyle name="SAPBEXexcCritical5 7 4 5 2" xfId="33085" xr:uid="{00000000-0005-0000-0000-0000FE250000}"/>
    <cellStyle name="SAPBEXexcCritical5 7 4 6" xfId="20577" xr:uid="{00000000-0005-0000-0000-0000FF250000}"/>
    <cellStyle name="SAPBEXexcCritical5 7 4 6 2" xfId="35514" xr:uid="{00000000-0005-0000-0000-000000260000}"/>
    <cellStyle name="SAPBEXexcCritical5 7 4 7" xfId="21342" xr:uid="{00000000-0005-0000-0000-000001260000}"/>
    <cellStyle name="SAPBEXexcCritical5 7 4 7 2" xfId="36268" xr:uid="{00000000-0005-0000-0000-000002260000}"/>
    <cellStyle name="SAPBEXexcCritical5 7 5" xfId="5580" xr:uid="{00000000-0005-0000-0000-000003260000}"/>
    <cellStyle name="SAPBEXexcCritical5 7 5 2" xfId="37805" xr:uid="{00000000-0005-0000-0000-000004260000}"/>
    <cellStyle name="SAPBEXexcCritical5 7 6" xfId="7684" xr:uid="{00000000-0005-0000-0000-000005260000}"/>
    <cellStyle name="SAPBEXexcCritical5 7 7" xfId="13322" xr:uid="{00000000-0005-0000-0000-000006260000}"/>
    <cellStyle name="SAPBEXexcCritical5 7 8" xfId="5892" xr:uid="{00000000-0005-0000-0000-000007260000}"/>
    <cellStyle name="SAPBEXexcCritical5 7 9" xfId="15903" xr:uid="{00000000-0005-0000-0000-000008260000}"/>
    <cellStyle name="SAPBEXexcCritical5 8" xfId="678" xr:uid="{00000000-0005-0000-0000-000009260000}"/>
    <cellStyle name="SAPBEXexcCritical5 8 10" xfId="7065" xr:uid="{00000000-0005-0000-0000-00000A260000}"/>
    <cellStyle name="SAPBEXexcCritical5 8 11" xfId="22363" xr:uid="{00000000-0005-0000-0000-00000B260000}"/>
    <cellStyle name="SAPBEXexcCritical5 8 2" xfId="679" xr:uid="{00000000-0005-0000-0000-00000C260000}"/>
    <cellStyle name="SAPBEXexcCritical5 8 2 2" xfId="5577" xr:uid="{00000000-0005-0000-0000-00000D260000}"/>
    <cellStyle name="SAPBEXexcCritical5 8 2 2 2" xfId="37802" xr:uid="{00000000-0005-0000-0000-00000E260000}"/>
    <cellStyle name="SAPBEXexcCritical5 8 2 3" xfId="5752" xr:uid="{00000000-0005-0000-0000-00000F260000}"/>
    <cellStyle name="SAPBEXexcCritical5 8 2 4" xfId="10596" xr:uid="{00000000-0005-0000-0000-000010260000}"/>
    <cellStyle name="SAPBEXexcCritical5 8 2 5" xfId="7477" xr:uid="{00000000-0005-0000-0000-000011260000}"/>
    <cellStyle name="SAPBEXexcCritical5 8 2 6" xfId="15900" xr:uid="{00000000-0005-0000-0000-000012260000}"/>
    <cellStyle name="SAPBEXexcCritical5 8 2 7" xfId="14238" xr:uid="{00000000-0005-0000-0000-000013260000}"/>
    <cellStyle name="SAPBEXexcCritical5 8 2 8" xfId="22364" xr:uid="{00000000-0005-0000-0000-000014260000}"/>
    <cellStyle name="SAPBEXexcCritical5 8 3" xfId="2839" xr:uid="{00000000-0005-0000-0000-000015260000}"/>
    <cellStyle name="SAPBEXexcCritical5 8 3 2" xfId="8011" xr:uid="{00000000-0005-0000-0000-000016260000}"/>
    <cellStyle name="SAPBEXexcCritical5 8 3 2 2" xfId="24040" xr:uid="{00000000-0005-0000-0000-000017260000}"/>
    <cellStyle name="SAPBEXexcCritical5 8 3 3" xfId="10838" xr:uid="{00000000-0005-0000-0000-000018260000}"/>
    <cellStyle name="SAPBEXexcCritical5 8 3 3 2" xfId="26705" xr:uid="{00000000-0005-0000-0000-000019260000}"/>
    <cellStyle name="SAPBEXexcCritical5 8 3 4" xfId="7550" xr:uid="{00000000-0005-0000-0000-00001A260000}"/>
    <cellStyle name="SAPBEXexcCritical5 8 3 4 2" xfId="23711" xr:uid="{00000000-0005-0000-0000-00001B260000}"/>
    <cellStyle name="SAPBEXexcCritical5 8 3 5" xfId="16190" xr:uid="{00000000-0005-0000-0000-00001C260000}"/>
    <cellStyle name="SAPBEXexcCritical5 8 3 5 2" xfId="31328" xr:uid="{00000000-0005-0000-0000-00001D260000}"/>
    <cellStyle name="SAPBEXexcCritical5 8 3 6" xfId="18801" xr:uid="{00000000-0005-0000-0000-00001E260000}"/>
    <cellStyle name="SAPBEXexcCritical5 8 3 6 2" xfId="33749" xr:uid="{00000000-0005-0000-0000-00001F260000}"/>
    <cellStyle name="SAPBEXexcCritical5 8 3 7" xfId="21078" xr:uid="{00000000-0005-0000-0000-000020260000}"/>
    <cellStyle name="SAPBEXexcCritical5 8 3 7 2" xfId="36004" xr:uid="{00000000-0005-0000-0000-000021260000}"/>
    <cellStyle name="SAPBEXexcCritical5 8 3 8" xfId="6234" xr:uid="{00000000-0005-0000-0000-000022260000}"/>
    <cellStyle name="SAPBEXexcCritical5 8 4" xfId="4671" xr:uid="{00000000-0005-0000-0000-000023260000}"/>
    <cellStyle name="SAPBEXexcCritical5 8 4 2" xfId="9826" xr:uid="{00000000-0005-0000-0000-000024260000}"/>
    <cellStyle name="SAPBEXexcCritical5 8 4 2 2" xfId="25817" xr:uid="{00000000-0005-0000-0000-000025260000}"/>
    <cellStyle name="SAPBEXexcCritical5 8 4 3" xfId="12644" xr:uid="{00000000-0005-0000-0000-000026260000}"/>
    <cellStyle name="SAPBEXexcCritical5 8 4 3 2" xfId="28488" xr:uid="{00000000-0005-0000-0000-000027260000}"/>
    <cellStyle name="SAPBEXexcCritical5 8 4 4" xfId="6715" xr:uid="{00000000-0005-0000-0000-000028260000}"/>
    <cellStyle name="SAPBEXexcCritical5 8 4 4 2" xfId="23204" xr:uid="{00000000-0005-0000-0000-000029260000}"/>
    <cellStyle name="SAPBEXexcCritical5 8 4 5" xfId="17967" xr:uid="{00000000-0005-0000-0000-00002A260000}"/>
    <cellStyle name="SAPBEXexcCritical5 8 4 5 2" xfId="33083" xr:uid="{00000000-0005-0000-0000-00002B260000}"/>
    <cellStyle name="SAPBEXexcCritical5 8 4 6" xfId="20575" xr:uid="{00000000-0005-0000-0000-00002C260000}"/>
    <cellStyle name="SAPBEXexcCritical5 8 4 6 2" xfId="35512" xr:uid="{00000000-0005-0000-0000-00002D260000}"/>
    <cellStyle name="SAPBEXexcCritical5 8 4 7" xfId="21341" xr:uid="{00000000-0005-0000-0000-00002E260000}"/>
    <cellStyle name="SAPBEXexcCritical5 8 4 7 2" xfId="36267" xr:uid="{00000000-0005-0000-0000-00002F260000}"/>
    <cellStyle name="SAPBEXexcCritical5 8 5" xfId="5578" xr:uid="{00000000-0005-0000-0000-000030260000}"/>
    <cellStyle name="SAPBEXexcCritical5 8 5 2" xfId="37803" xr:uid="{00000000-0005-0000-0000-000031260000}"/>
    <cellStyle name="SAPBEXexcCritical5 8 6" xfId="7682" xr:uid="{00000000-0005-0000-0000-000032260000}"/>
    <cellStyle name="SAPBEXexcCritical5 8 7" xfId="13323" xr:uid="{00000000-0005-0000-0000-000033260000}"/>
    <cellStyle name="SAPBEXexcCritical5 8 8" xfId="6948" xr:uid="{00000000-0005-0000-0000-000034260000}"/>
    <cellStyle name="SAPBEXexcCritical5 8 9" xfId="15901" xr:uid="{00000000-0005-0000-0000-000035260000}"/>
    <cellStyle name="SAPBEXexcCritical5 9" xfId="680" xr:uid="{00000000-0005-0000-0000-000036260000}"/>
    <cellStyle name="SAPBEXexcCritical5 9 10" xfId="5009" xr:uid="{00000000-0005-0000-0000-000037260000}"/>
    <cellStyle name="SAPBEXexcCritical5 9 2" xfId="2840" xr:uid="{00000000-0005-0000-0000-000038260000}"/>
    <cellStyle name="SAPBEXexcCritical5 9 2 2" xfId="8012" xr:uid="{00000000-0005-0000-0000-000039260000}"/>
    <cellStyle name="SAPBEXexcCritical5 9 2 2 2" xfId="24041" xr:uid="{00000000-0005-0000-0000-00003A260000}"/>
    <cellStyle name="SAPBEXexcCritical5 9 2 3" xfId="10839" xr:uid="{00000000-0005-0000-0000-00003B260000}"/>
    <cellStyle name="SAPBEXexcCritical5 9 2 3 2" xfId="26706" xr:uid="{00000000-0005-0000-0000-00003C260000}"/>
    <cellStyle name="SAPBEXexcCritical5 9 2 4" xfId="15348" xr:uid="{00000000-0005-0000-0000-00003D260000}"/>
    <cellStyle name="SAPBEXexcCritical5 9 2 4 2" xfId="30757" xr:uid="{00000000-0005-0000-0000-00003E260000}"/>
    <cellStyle name="SAPBEXexcCritical5 9 2 5" xfId="16191" xr:uid="{00000000-0005-0000-0000-00003F260000}"/>
    <cellStyle name="SAPBEXexcCritical5 9 2 5 2" xfId="31329" xr:uid="{00000000-0005-0000-0000-000040260000}"/>
    <cellStyle name="SAPBEXexcCritical5 9 2 6" xfId="18802" xr:uid="{00000000-0005-0000-0000-000041260000}"/>
    <cellStyle name="SAPBEXexcCritical5 9 2 6 2" xfId="33750" xr:uid="{00000000-0005-0000-0000-000042260000}"/>
    <cellStyle name="SAPBEXexcCritical5 9 2 7" xfId="21079" xr:uid="{00000000-0005-0000-0000-000043260000}"/>
    <cellStyle name="SAPBEXexcCritical5 9 2 7 2" xfId="36005" xr:uid="{00000000-0005-0000-0000-000044260000}"/>
    <cellStyle name="SAPBEXexcCritical5 9 2 8" xfId="6235" xr:uid="{00000000-0005-0000-0000-000045260000}"/>
    <cellStyle name="SAPBEXexcCritical5 9 3" xfId="4670" xr:uid="{00000000-0005-0000-0000-000046260000}"/>
    <cellStyle name="SAPBEXexcCritical5 9 3 2" xfId="9825" xr:uid="{00000000-0005-0000-0000-000047260000}"/>
    <cellStyle name="SAPBEXexcCritical5 9 3 2 2" xfId="25816" xr:uid="{00000000-0005-0000-0000-000048260000}"/>
    <cellStyle name="SAPBEXexcCritical5 9 3 3" xfId="12643" xr:uid="{00000000-0005-0000-0000-000049260000}"/>
    <cellStyle name="SAPBEXexcCritical5 9 3 3 2" xfId="28487" xr:uid="{00000000-0005-0000-0000-00004A260000}"/>
    <cellStyle name="SAPBEXexcCritical5 9 3 4" xfId="14804" xr:uid="{00000000-0005-0000-0000-00004B260000}"/>
    <cellStyle name="SAPBEXexcCritical5 9 3 4 2" xfId="30257" xr:uid="{00000000-0005-0000-0000-00004C260000}"/>
    <cellStyle name="SAPBEXexcCritical5 9 3 5" xfId="17966" xr:uid="{00000000-0005-0000-0000-00004D260000}"/>
    <cellStyle name="SAPBEXexcCritical5 9 3 5 2" xfId="33082" xr:uid="{00000000-0005-0000-0000-00004E260000}"/>
    <cellStyle name="SAPBEXexcCritical5 9 3 6" xfId="20574" xr:uid="{00000000-0005-0000-0000-00004F260000}"/>
    <cellStyle name="SAPBEXexcCritical5 9 3 6 2" xfId="35511" xr:uid="{00000000-0005-0000-0000-000050260000}"/>
    <cellStyle name="SAPBEXexcCritical5 9 3 7" xfId="21850" xr:uid="{00000000-0005-0000-0000-000051260000}"/>
    <cellStyle name="SAPBEXexcCritical5 9 3 7 2" xfId="36769" xr:uid="{00000000-0005-0000-0000-000052260000}"/>
    <cellStyle name="SAPBEXexcCritical5 9 4" xfId="5576" xr:uid="{00000000-0005-0000-0000-000053260000}"/>
    <cellStyle name="SAPBEXexcCritical5 9 4 2" xfId="22732" xr:uid="{00000000-0005-0000-0000-000054260000}"/>
    <cellStyle name="SAPBEXexcCritical5 9 5" xfId="7680" xr:uid="{00000000-0005-0000-0000-000055260000}"/>
    <cellStyle name="SAPBEXexcCritical5 9 5 2" xfId="23790" xr:uid="{00000000-0005-0000-0000-000056260000}"/>
    <cellStyle name="SAPBEXexcCritical5 9 6" xfId="13324" xr:uid="{00000000-0005-0000-0000-000057260000}"/>
    <cellStyle name="SAPBEXexcCritical5 9 6 2" xfId="29043" xr:uid="{00000000-0005-0000-0000-000058260000}"/>
    <cellStyle name="SAPBEXexcCritical5 9 7" xfId="7786" xr:uid="{00000000-0005-0000-0000-000059260000}"/>
    <cellStyle name="SAPBEXexcCritical5 9 7 2" xfId="23830" xr:uid="{00000000-0005-0000-0000-00005A260000}"/>
    <cellStyle name="SAPBEXexcCritical5 9 8" xfId="18170" xr:uid="{00000000-0005-0000-0000-00005B260000}"/>
    <cellStyle name="SAPBEXexcCritical5 9 8 2" xfId="33281" xr:uid="{00000000-0005-0000-0000-00005C260000}"/>
    <cellStyle name="SAPBEXexcCritical5 9 9" xfId="5887" xr:uid="{00000000-0005-0000-0000-00005D260000}"/>
    <cellStyle name="SAPBEXexcCritical5 9 9 2" xfId="22880" xr:uid="{00000000-0005-0000-0000-00005E260000}"/>
    <cellStyle name="SAPBEXexcCritical5_CC - Div XRef" xfId="1807" xr:uid="{00000000-0005-0000-0000-00005F260000}"/>
    <cellStyle name="SAPBEXexcCritical6" xfId="78" xr:uid="{00000000-0005-0000-0000-000060260000}"/>
    <cellStyle name="SAPBEXexcCritical6 10" xfId="681" xr:uid="{00000000-0005-0000-0000-000061260000}"/>
    <cellStyle name="SAPBEXexcCritical6 10 10" xfId="22365" xr:uid="{00000000-0005-0000-0000-000062260000}"/>
    <cellStyle name="SAPBEXexcCritical6 10 2" xfId="2841" xr:uid="{00000000-0005-0000-0000-000063260000}"/>
    <cellStyle name="SAPBEXexcCritical6 10 2 2" xfId="8013" xr:uid="{00000000-0005-0000-0000-000064260000}"/>
    <cellStyle name="SAPBEXexcCritical6 10 2 2 2" xfId="24042" xr:uid="{00000000-0005-0000-0000-000065260000}"/>
    <cellStyle name="SAPBEXexcCritical6 10 2 3" xfId="10840" xr:uid="{00000000-0005-0000-0000-000066260000}"/>
    <cellStyle name="SAPBEXexcCritical6 10 2 3 2" xfId="26707" xr:uid="{00000000-0005-0000-0000-000067260000}"/>
    <cellStyle name="SAPBEXexcCritical6 10 2 4" xfId="14280" xr:uid="{00000000-0005-0000-0000-000068260000}"/>
    <cellStyle name="SAPBEXexcCritical6 10 2 4 2" xfId="29803" xr:uid="{00000000-0005-0000-0000-000069260000}"/>
    <cellStyle name="SAPBEXexcCritical6 10 2 5" xfId="16192" xr:uid="{00000000-0005-0000-0000-00006A260000}"/>
    <cellStyle name="SAPBEXexcCritical6 10 2 5 2" xfId="31330" xr:uid="{00000000-0005-0000-0000-00006B260000}"/>
    <cellStyle name="SAPBEXexcCritical6 10 2 6" xfId="18803" xr:uid="{00000000-0005-0000-0000-00006C260000}"/>
    <cellStyle name="SAPBEXexcCritical6 10 2 6 2" xfId="33751" xr:uid="{00000000-0005-0000-0000-00006D260000}"/>
    <cellStyle name="SAPBEXexcCritical6 10 2 7" xfId="21080" xr:uid="{00000000-0005-0000-0000-00006E260000}"/>
    <cellStyle name="SAPBEXexcCritical6 10 2 7 2" xfId="36006" xr:uid="{00000000-0005-0000-0000-00006F260000}"/>
    <cellStyle name="SAPBEXexcCritical6 10 2 8" xfId="6236" xr:uid="{00000000-0005-0000-0000-000070260000}"/>
    <cellStyle name="SAPBEXexcCritical6 10 3" xfId="4669" xr:uid="{00000000-0005-0000-0000-000071260000}"/>
    <cellStyle name="SAPBEXexcCritical6 10 3 2" xfId="9824" xr:uid="{00000000-0005-0000-0000-000072260000}"/>
    <cellStyle name="SAPBEXexcCritical6 10 3 2 2" xfId="25815" xr:uid="{00000000-0005-0000-0000-000073260000}"/>
    <cellStyle name="SAPBEXexcCritical6 10 3 3" xfId="12642" xr:uid="{00000000-0005-0000-0000-000074260000}"/>
    <cellStyle name="SAPBEXexcCritical6 10 3 3 2" xfId="28486" xr:uid="{00000000-0005-0000-0000-000075260000}"/>
    <cellStyle name="SAPBEXexcCritical6 10 3 4" xfId="14089" xr:uid="{00000000-0005-0000-0000-000076260000}"/>
    <cellStyle name="SAPBEXexcCritical6 10 3 4 2" xfId="29670" xr:uid="{00000000-0005-0000-0000-000077260000}"/>
    <cellStyle name="SAPBEXexcCritical6 10 3 5" xfId="17965" xr:uid="{00000000-0005-0000-0000-000078260000}"/>
    <cellStyle name="SAPBEXexcCritical6 10 3 5 2" xfId="33081" xr:uid="{00000000-0005-0000-0000-000079260000}"/>
    <cellStyle name="SAPBEXexcCritical6 10 3 6" xfId="20573" xr:uid="{00000000-0005-0000-0000-00007A260000}"/>
    <cellStyle name="SAPBEXexcCritical6 10 3 6 2" xfId="35510" xr:uid="{00000000-0005-0000-0000-00007B260000}"/>
    <cellStyle name="SAPBEXexcCritical6 10 3 7" xfId="21340" xr:uid="{00000000-0005-0000-0000-00007C260000}"/>
    <cellStyle name="SAPBEXexcCritical6 10 3 7 2" xfId="36266" xr:uid="{00000000-0005-0000-0000-00007D260000}"/>
    <cellStyle name="SAPBEXexcCritical6 10 4" xfId="5575" xr:uid="{00000000-0005-0000-0000-00007E260000}"/>
    <cellStyle name="SAPBEXexcCritical6 10 4 2" xfId="37061" xr:uid="{00000000-0005-0000-0000-00007F260000}"/>
    <cellStyle name="SAPBEXexcCritical6 10 5" xfId="7679" xr:uid="{00000000-0005-0000-0000-000080260000}"/>
    <cellStyle name="SAPBEXexcCritical6 10 6" xfId="12950" xr:uid="{00000000-0005-0000-0000-000081260000}"/>
    <cellStyle name="SAPBEXexcCritical6 10 7" xfId="6710" xr:uid="{00000000-0005-0000-0000-000082260000}"/>
    <cellStyle name="SAPBEXexcCritical6 10 8" xfId="17346" xr:uid="{00000000-0005-0000-0000-000083260000}"/>
    <cellStyle name="SAPBEXexcCritical6 10 9" xfId="18530" xr:uid="{00000000-0005-0000-0000-000084260000}"/>
    <cellStyle name="SAPBEXexcCritical6 11" xfId="1808" xr:uid="{00000000-0005-0000-0000-000085260000}"/>
    <cellStyle name="SAPBEXexcCritical6 11 10" xfId="23028" xr:uid="{00000000-0005-0000-0000-000086260000}"/>
    <cellStyle name="SAPBEXexcCritical6 11 2" xfId="2842" xr:uid="{00000000-0005-0000-0000-000087260000}"/>
    <cellStyle name="SAPBEXexcCritical6 11 2 2" xfId="8014" xr:uid="{00000000-0005-0000-0000-000088260000}"/>
    <cellStyle name="SAPBEXexcCritical6 11 2 2 2" xfId="24043" xr:uid="{00000000-0005-0000-0000-000089260000}"/>
    <cellStyle name="SAPBEXexcCritical6 11 2 3" xfId="10841" xr:uid="{00000000-0005-0000-0000-00008A260000}"/>
    <cellStyle name="SAPBEXexcCritical6 11 2 3 2" xfId="26708" xr:uid="{00000000-0005-0000-0000-00008B260000}"/>
    <cellStyle name="SAPBEXexcCritical6 11 2 4" xfId="14640" xr:uid="{00000000-0005-0000-0000-00008C260000}"/>
    <cellStyle name="SAPBEXexcCritical6 11 2 4 2" xfId="30141" xr:uid="{00000000-0005-0000-0000-00008D260000}"/>
    <cellStyle name="SAPBEXexcCritical6 11 2 5" xfId="16193" xr:uid="{00000000-0005-0000-0000-00008E260000}"/>
    <cellStyle name="SAPBEXexcCritical6 11 2 5 2" xfId="31331" xr:uid="{00000000-0005-0000-0000-00008F260000}"/>
    <cellStyle name="SAPBEXexcCritical6 11 2 6" xfId="18804" xr:uid="{00000000-0005-0000-0000-000090260000}"/>
    <cellStyle name="SAPBEXexcCritical6 11 2 6 2" xfId="33752" xr:uid="{00000000-0005-0000-0000-000091260000}"/>
    <cellStyle name="SAPBEXexcCritical6 11 2 7" xfId="21081" xr:uid="{00000000-0005-0000-0000-000092260000}"/>
    <cellStyle name="SAPBEXexcCritical6 11 2 7 2" xfId="36007" xr:uid="{00000000-0005-0000-0000-000093260000}"/>
    <cellStyle name="SAPBEXexcCritical6 11 2 8" xfId="6237" xr:uid="{00000000-0005-0000-0000-000094260000}"/>
    <cellStyle name="SAPBEXexcCritical6 11 3" xfId="4668" xr:uid="{00000000-0005-0000-0000-000095260000}"/>
    <cellStyle name="SAPBEXexcCritical6 11 3 2" xfId="9823" xr:uid="{00000000-0005-0000-0000-000096260000}"/>
    <cellStyle name="SAPBEXexcCritical6 11 3 2 2" xfId="25814" xr:uid="{00000000-0005-0000-0000-000097260000}"/>
    <cellStyle name="SAPBEXexcCritical6 11 3 3" xfId="12641" xr:uid="{00000000-0005-0000-0000-000098260000}"/>
    <cellStyle name="SAPBEXexcCritical6 11 3 3 2" xfId="28485" xr:uid="{00000000-0005-0000-0000-000099260000}"/>
    <cellStyle name="SAPBEXexcCritical6 11 3 4" xfId="14805" xr:uid="{00000000-0005-0000-0000-00009A260000}"/>
    <cellStyle name="SAPBEXexcCritical6 11 3 4 2" xfId="30258" xr:uid="{00000000-0005-0000-0000-00009B260000}"/>
    <cellStyle name="SAPBEXexcCritical6 11 3 5" xfId="17964" xr:uid="{00000000-0005-0000-0000-00009C260000}"/>
    <cellStyle name="SAPBEXexcCritical6 11 3 5 2" xfId="33080" xr:uid="{00000000-0005-0000-0000-00009D260000}"/>
    <cellStyle name="SAPBEXexcCritical6 11 3 6" xfId="20572" xr:uid="{00000000-0005-0000-0000-00009E260000}"/>
    <cellStyle name="SAPBEXexcCritical6 11 3 6 2" xfId="35509" xr:uid="{00000000-0005-0000-0000-00009F260000}"/>
    <cellStyle name="SAPBEXexcCritical6 11 3 7" xfId="21851" xr:uid="{00000000-0005-0000-0000-0000A0260000}"/>
    <cellStyle name="SAPBEXexcCritical6 11 3 7 2" xfId="36770" xr:uid="{00000000-0005-0000-0000-0000A1260000}"/>
    <cellStyle name="SAPBEXexcCritical6 11 4" xfId="7086" xr:uid="{00000000-0005-0000-0000-0000A2260000}"/>
    <cellStyle name="SAPBEXexcCritical6 11 4 2" xfId="37847" xr:uid="{00000000-0005-0000-0000-0000A3260000}"/>
    <cellStyle name="SAPBEXexcCritical6 11 5" xfId="6521" xr:uid="{00000000-0005-0000-0000-0000A4260000}"/>
    <cellStyle name="SAPBEXexcCritical6 11 6" xfId="14190" xr:uid="{00000000-0005-0000-0000-0000A5260000}"/>
    <cellStyle name="SAPBEXexcCritical6 11 7" xfId="5848" xr:uid="{00000000-0005-0000-0000-0000A6260000}"/>
    <cellStyle name="SAPBEXexcCritical6 11 8" xfId="6721" xr:uid="{00000000-0005-0000-0000-0000A7260000}"/>
    <cellStyle name="SAPBEXexcCritical6 11 9" xfId="13425" xr:uid="{00000000-0005-0000-0000-0000A8260000}"/>
    <cellStyle name="SAPBEXexcCritical6 12" xfId="2843" xr:uid="{00000000-0005-0000-0000-0000A9260000}"/>
    <cellStyle name="SAPBEXexcCritical6 12 2" xfId="4667" xr:uid="{00000000-0005-0000-0000-0000AA260000}"/>
    <cellStyle name="SAPBEXexcCritical6 12 2 2" xfId="9822" xr:uid="{00000000-0005-0000-0000-0000AB260000}"/>
    <cellStyle name="SAPBEXexcCritical6 12 2 2 2" xfId="25813" xr:uid="{00000000-0005-0000-0000-0000AC260000}"/>
    <cellStyle name="SAPBEXexcCritical6 12 2 3" xfId="12640" xr:uid="{00000000-0005-0000-0000-0000AD260000}"/>
    <cellStyle name="SAPBEXexcCritical6 12 2 3 2" xfId="28484" xr:uid="{00000000-0005-0000-0000-0000AE260000}"/>
    <cellStyle name="SAPBEXexcCritical6 12 2 4" xfId="14088" xr:uid="{00000000-0005-0000-0000-0000AF260000}"/>
    <cellStyle name="SAPBEXexcCritical6 12 2 4 2" xfId="29669" xr:uid="{00000000-0005-0000-0000-0000B0260000}"/>
    <cellStyle name="SAPBEXexcCritical6 12 2 5" xfId="17963" xr:uid="{00000000-0005-0000-0000-0000B1260000}"/>
    <cellStyle name="SAPBEXexcCritical6 12 2 5 2" xfId="33079" xr:uid="{00000000-0005-0000-0000-0000B2260000}"/>
    <cellStyle name="SAPBEXexcCritical6 12 2 6" xfId="20571" xr:uid="{00000000-0005-0000-0000-0000B3260000}"/>
    <cellStyle name="SAPBEXexcCritical6 12 2 6 2" xfId="35508" xr:uid="{00000000-0005-0000-0000-0000B4260000}"/>
    <cellStyle name="SAPBEXexcCritical6 12 2 7" xfId="7829" xr:uid="{00000000-0005-0000-0000-0000B5260000}"/>
    <cellStyle name="SAPBEXexcCritical6 12 2 7 2" xfId="23860" xr:uid="{00000000-0005-0000-0000-0000B6260000}"/>
    <cellStyle name="SAPBEXexcCritical6 12 3" xfId="8015" xr:uid="{00000000-0005-0000-0000-0000B7260000}"/>
    <cellStyle name="SAPBEXexcCritical6 12 3 2" xfId="24044" xr:uid="{00000000-0005-0000-0000-0000B8260000}"/>
    <cellStyle name="SAPBEXexcCritical6 12 4" xfId="10842" xr:uid="{00000000-0005-0000-0000-0000B9260000}"/>
    <cellStyle name="SAPBEXexcCritical6 12 4 2" xfId="26709" xr:uid="{00000000-0005-0000-0000-0000BA260000}"/>
    <cellStyle name="SAPBEXexcCritical6 12 5" xfId="13159" xr:uid="{00000000-0005-0000-0000-0000BB260000}"/>
    <cellStyle name="SAPBEXexcCritical6 12 5 2" xfId="28939" xr:uid="{00000000-0005-0000-0000-0000BC260000}"/>
    <cellStyle name="SAPBEXexcCritical6 12 6" xfId="16194" xr:uid="{00000000-0005-0000-0000-0000BD260000}"/>
    <cellStyle name="SAPBEXexcCritical6 12 6 2" xfId="31332" xr:uid="{00000000-0005-0000-0000-0000BE260000}"/>
    <cellStyle name="SAPBEXexcCritical6 12 7" xfId="18805" xr:uid="{00000000-0005-0000-0000-0000BF260000}"/>
    <cellStyle name="SAPBEXexcCritical6 12 7 2" xfId="33753" xr:uid="{00000000-0005-0000-0000-0000C0260000}"/>
    <cellStyle name="SAPBEXexcCritical6 13" xfId="2844" xr:uid="{00000000-0005-0000-0000-0000C1260000}"/>
    <cellStyle name="SAPBEXexcCritical6 13 2" xfId="4666" xr:uid="{00000000-0005-0000-0000-0000C2260000}"/>
    <cellStyle name="SAPBEXexcCritical6 13 2 2" xfId="9821" xr:uid="{00000000-0005-0000-0000-0000C3260000}"/>
    <cellStyle name="SAPBEXexcCritical6 13 2 2 2" xfId="25812" xr:uid="{00000000-0005-0000-0000-0000C4260000}"/>
    <cellStyle name="SAPBEXexcCritical6 13 2 3" xfId="12639" xr:uid="{00000000-0005-0000-0000-0000C5260000}"/>
    <cellStyle name="SAPBEXexcCritical6 13 2 3 2" xfId="28483" xr:uid="{00000000-0005-0000-0000-0000C6260000}"/>
    <cellStyle name="SAPBEXexcCritical6 13 2 4" xfId="10296" xr:uid="{00000000-0005-0000-0000-0000C7260000}"/>
    <cellStyle name="SAPBEXexcCritical6 13 2 4 2" xfId="26238" xr:uid="{00000000-0005-0000-0000-0000C8260000}"/>
    <cellStyle name="SAPBEXexcCritical6 13 2 5" xfId="17962" xr:uid="{00000000-0005-0000-0000-0000C9260000}"/>
    <cellStyle name="SAPBEXexcCritical6 13 2 5 2" xfId="33078" xr:uid="{00000000-0005-0000-0000-0000CA260000}"/>
    <cellStyle name="SAPBEXexcCritical6 13 2 6" xfId="20570" xr:uid="{00000000-0005-0000-0000-0000CB260000}"/>
    <cellStyle name="SAPBEXexcCritical6 13 2 6 2" xfId="35507" xr:uid="{00000000-0005-0000-0000-0000CC260000}"/>
    <cellStyle name="SAPBEXexcCritical6 13 2 7" xfId="21339" xr:uid="{00000000-0005-0000-0000-0000CD260000}"/>
    <cellStyle name="SAPBEXexcCritical6 13 2 7 2" xfId="36265" xr:uid="{00000000-0005-0000-0000-0000CE260000}"/>
    <cellStyle name="SAPBEXexcCritical6 13 3" xfId="8016" xr:uid="{00000000-0005-0000-0000-0000CF260000}"/>
    <cellStyle name="SAPBEXexcCritical6 13 3 2" xfId="24045" xr:uid="{00000000-0005-0000-0000-0000D0260000}"/>
    <cellStyle name="SAPBEXexcCritical6 13 4" xfId="10843" xr:uid="{00000000-0005-0000-0000-0000D1260000}"/>
    <cellStyle name="SAPBEXexcCritical6 13 4 2" xfId="26710" xr:uid="{00000000-0005-0000-0000-0000D2260000}"/>
    <cellStyle name="SAPBEXexcCritical6 13 5" xfId="13534" xr:uid="{00000000-0005-0000-0000-0000D3260000}"/>
    <cellStyle name="SAPBEXexcCritical6 13 5 2" xfId="29159" xr:uid="{00000000-0005-0000-0000-0000D4260000}"/>
    <cellStyle name="SAPBEXexcCritical6 13 6" xfId="16195" xr:uid="{00000000-0005-0000-0000-0000D5260000}"/>
    <cellStyle name="SAPBEXexcCritical6 13 6 2" xfId="31333" xr:uid="{00000000-0005-0000-0000-0000D6260000}"/>
    <cellStyle name="SAPBEXexcCritical6 13 7" xfId="18806" xr:uid="{00000000-0005-0000-0000-0000D7260000}"/>
    <cellStyle name="SAPBEXexcCritical6 13 7 2" xfId="33754" xr:uid="{00000000-0005-0000-0000-0000D8260000}"/>
    <cellStyle name="SAPBEXexcCritical6 14" xfId="2845" xr:uid="{00000000-0005-0000-0000-0000D9260000}"/>
    <cellStyle name="SAPBEXexcCritical6 14 2" xfId="4665" xr:uid="{00000000-0005-0000-0000-0000DA260000}"/>
    <cellStyle name="SAPBEXexcCritical6 14 2 2" xfId="9820" xr:uid="{00000000-0005-0000-0000-0000DB260000}"/>
    <cellStyle name="SAPBEXexcCritical6 14 2 2 2" xfId="25811" xr:uid="{00000000-0005-0000-0000-0000DC260000}"/>
    <cellStyle name="SAPBEXexcCritical6 14 2 3" xfId="12638" xr:uid="{00000000-0005-0000-0000-0000DD260000}"/>
    <cellStyle name="SAPBEXexcCritical6 14 2 3 2" xfId="28482" xr:uid="{00000000-0005-0000-0000-0000DE260000}"/>
    <cellStyle name="SAPBEXexcCritical6 14 2 4" xfId="14806" xr:uid="{00000000-0005-0000-0000-0000DF260000}"/>
    <cellStyle name="SAPBEXexcCritical6 14 2 4 2" xfId="30259" xr:uid="{00000000-0005-0000-0000-0000E0260000}"/>
    <cellStyle name="SAPBEXexcCritical6 14 2 5" xfId="17961" xr:uid="{00000000-0005-0000-0000-0000E1260000}"/>
    <cellStyle name="SAPBEXexcCritical6 14 2 5 2" xfId="33077" xr:uid="{00000000-0005-0000-0000-0000E2260000}"/>
    <cellStyle name="SAPBEXexcCritical6 14 2 6" xfId="20569" xr:uid="{00000000-0005-0000-0000-0000E3260000}"/>
    <cellStyle name="SAPBEXexcCritical6 14 2 6 2" xfId="35506" xr:uid="{00000000-0005-0000-0000-0000E4260000}"/>
    <cellStyle name="SAPBEXexcCritical6 14 2 7" xfId="21852" xr:uid="{00000000-0005-0000-0000-0000E5260000}"/>
    <cellStyle name="SAPBEXexcCritical6 14 2 7 2" xfId="36771" xr:uid="{00000000-0005-0000-0000-0000E6260000}"/>
    <cellStyle name="SAPBEXexcCritical6 14 3" xfId="8017" xr:uid="{00000000-0005-0000-0000-0000E7260000}"/>
    <cellStyle name="SAPBEXexcCritical6 14 3 2" xfId="24046" xr:uid="{00000000-0005-0000-0000-0000E8260000}"/>
    <cellStyle name="SAPBEXexcCritical6 14 4" xfId="10844" xr:uid="{00000000-0005-0000-0000-0000E9260000}"/>
    <cellStyle name="SAPBEXexcCritical6 14 4 2" xfId="26711" xr:uid="{00000000-0005-0000-0000-0000EA260000}"/>
    <cellStyle name="SAPBEXexcCritical6 14 5" xfId="13160" xr:uid="{00000000-0005-0000-0000-0000EB260000}"/>
    <cellStyle name="SAPBEXexcCritical6 14 5 2" xfId="28940" xr:uid="{00000000-0005-0000-0000-0000EC260000}"/>
    <cellStyle name="SAPBEXexcCritical6 14 6" xfId="16196" xr:uid="{00000000-0005-0000-0000-0000ED260000}"/>
    <cellStyle name="SAPBEXexcCritical6 14 6 2" xfId="31334" xr:uid="{00000000-0005-0000-0000-0000EE260000}"/>
    <cellStyle name="SAPBEXexcCritical6 14 7" xfId="18807" xr:uid="{00000000-0005-0000-0000-0000EF260000}"/>
    <cellStyle name="SAPBEXexcCritical6 14 7 2" xfId="33755" xr:uid="{00000000-0005-0000-0000-0000F0260000}"/>
    <cellStyle name="SAPBEXexcCritical6 15" xfId="2846" xr:uid="{00000000-0005-0000-0000-0000F1260000}"/>
    <cellStyle name="SAPBEXexcCritical6 15 2" xfId="4664" xr:uid="{00000000-0005-0000-0000-0000F2260000}"/>
    <cellStyle name="SAPBEXexcCritical6 15 2 2" xfId="9819" xr:uid="{00000000-0005-0000-0000-0000F3260000}"/>
    <cellStyle name="SAPBEXexcCritical6 15 2 2 2" xfId="25810" xr:uid="{00000000-0005-0000-0000-0000F4260000}"/>
    <cellStyle name="SAPBEXexcCritical6 15 2 3" xfId="12637" xr:uid="{00000000-0005-0000-0000-0000F5260000}"/>
    <cellStyle name="SAPBEXexcCritical6 15 2 3 2" xfId="28481" xr:uid="{00000000-0005-0000-0000-0000F6260000}"/>
    <cellStyle name="SAPBEXexcCritical6 15 2 4" xfId="14087" xr:uid="{00000000-0005-0000-0000-0000F7260000}"/>
    <cellStyle name="SAPBEXexcCritical6 15 2 4 2" xfId="29668" xr:uid="{00000000-0005-0000-0000-0000F8260000}"/>
    <cellStyle name="SAPBEXexcCritical6 15 2 5" xfId="17960" xr:uid="{00000000-0005-0000-0000-0000F9260000}"/>
    <cellStyle name="SAPBEXexcCritical6 15 2 5 2" xfId="33076" xr:uid="{00000000-0005-0000-0000-0000FA260000}"/>
    <cellStyle name="SAPBEXexcCritical6 15 2 6" xfId="20568" xr:uid="{00000000-0005-0000-0000-0000FB260000}"/>
    <cellStyle name="SAPBEXexcCritical6 15 2 6 2" xfId="35505" xr:uid="{00000000-0005-0000-0000-0000FC260000}"/>
    <cellStyle name="SAPBEXexcCritical6 15 2 7" xfId="21338" xr:uid="{00000000-0005-0000-0000-0000FD260000}"/>
    <cellStyle name="SAPBEXexcCritical6 15 2 7 2" xfId="36264" xr:uid="{00000000-0005-0000-0000-0000FE260000}"/>
    <cellStyle name="SAPBEXexcCritical6 15 3" xfId="8018" xr:uid="{00000000-0005-0000-0000-0000FF260000}"/>
    <cellStyle name="SAPBEXexcCritical6 15 3 2" xfId="24047" xr:uid="{00000000-0005-0000-0000-000000270000}"/>
    <cellStyle name="SAPBEXexcCritical6 15 4" xfId="10845" xr:uid="{00000000-0005-0000-0000-000001270000}"/>
    <cellStyle name="SAPBEXexcCritical6 15 4 2" xfId="26712" xr:uid="{00000000-0005-0000-0000-000002270000}"/>
    <cellStyle name="SAPBEXexcCritical6 15 5" xfId="10532" xr:uid="{00000000-0005-0000-0000-000003270000}"/>
    <cellStyle name="SAPBEXexcCritical6 15 5 2" xfId="26454" xr:uid="{00000000-0005-0000-0000-000004270000}"/>
    <cellStyle name="SAPBEXexcCritical6 15 6" xfId="16197" xr:uid="{00000000-0005-0000-0000-000005270000}"/>
    <cellStyle name="SAPBEXexcCritical6 15 6 2" xfId="31335" xr:uid="{00000000-0005-0000-0000-000006270000}"/>
    <cellStyle name="SAPBEXexcCritical6 15 7" xfId="18808" xr:uid="{00000000-0005-0000-0000-000007270000}"/>
    <cellStyle name="SAPBEXexcCritical6 15 7 2" xfId="33756" xr:uid="{00000000-0005-0000-0000-000008270000}"/>
    <cellStyle name="SAPBEXexcCritical6 16" xfId="2847" xr:uid="{00000000-0005-0000-0000-000009270000}"/>
    <cellStyle name="SAPBEXexcCritical6 16 2" xfId="4663" xr:uid="{00000000-0005-0000-0000-00000A270000}"/>
    <cellStyle name="SAPBEXexcCritical6 16 2 2" xfId="9818" xr:uid="{00000000-0005-0000-0000-00000B270000}"/>
    <cellStyle name="SAPBEXexcCritical6 16 2 2 2" xfId="25809" xr:uid="{00000000-0005-0000-0000-00000C270000}"/>
    <cellStyle name="SAPBEXexcCritical6 16 2 3" xfId="12636" xr:uid="{00000000-0005-0000-0000-00000D270000}"/>
    <cellStyle name="SAPBEXexcCritical6 16 2 3 2" xfId="28480" xr:uid="{00000000-0005-0000-0000-00000E270000}"/>
    <cellStyle name="SAPBEXexcCritical6 16 2 4" xfId="15495" xr:uid="{00000000-0005-0000-0000-00000F270000}"/>
    <cellStyle name="SAPBEXexcCritical6 16 2 4 2" xfId="30856" xr:uid="{00000000-0005-0000-0000-000010270000}"/>
    <cellStyle name="SAPBEXexcCritical6 16 2 5" xfId="17959" xr:uid="{00000000-0005-0000-0000-000011270000}"/>
    <cellStyle name="SAPBEXexcCritical6 16 2 5 2" xfId="33075" xr:uid="{00000000-0005-0000-0000-000012270000}"/>
    <cellStyle name="SAPBEXexcCritical6 16 2 6" xfId="20567" xr:uid="{00000000-0005-0000-0000-000013270000}"/>
    <cellStyle name="SAPBEXexcCritical6 16 2 6 2" xfId="35504" xr:uid="{00000000-0005-0000-0000-000014270000}"/>
    <cellStyle name="SAPBEXexcCritical6 16 2 7" xfId="21854" xr:uid="{00000000-0005-0000-0000-000015270000}"/>
    <cellStyle name="SAPBEXexcCritical6 16 2 7 2" xfId="36773" xr:uid="{00000000-0005-0000-0000-000016270000}"/>
    <cellStyle name="SAPBEXexcCritical6 16 3" xfId="8019" xr:uid="{00000000-0005-0000-0000-000017270000}"/>
    <cellStyle name="SAPBEXexcCritical6 16 3 2" xfId="24048" xr:uid="{00000000-0005-0000-0000-000018270000}"/>
    <cellStyle name="SAPBEXexcCritical6 16 4" xfId="10846" xr:uid="{00000000-0005-0000-0000-000019270000}"/>
    <cellStyle name="SAPBEXexcCritical6 16 4 2" xfId="26713" xr:uid="{00000000-0005-0000-0000-00001A270000}"/>
    <cellStyle name="SAPBEXexcCritical6 16 5" xfId="14281" xr:uid="{00000000-0005-0000-0000-00001B270000}"/>
    <cellStyle name="SAPBEXexcCritical6 16 5 2" xfId="29804" xr:uid="{00000000-0005-0000-0000-00001C270000}"/>
    <cellStyle name="SAPBEXexcCritical6 16 6" xfId="16198" xr:uid="{00000000-0005-0000-0000-00001D270000}"/>
    <cellStyle name="SAPBEXexcCritical6 16 6 2" xfId="31336" xr:uid="{00000000-0005-0000-0000-00001E270000}"/>
    <cellStyle name="SAPBEXexcCritical6 16 7" xfId="18809" xr:uid="{00000000-0005-0000-0000-00001F270000}"/>
    <cellStyle name="SAPBEXexcCritical6 16 7 2" xfId="33757" xr:uid="{00000000-0005-0000-0000-000020270000}"/>
    <cellStyle name="SAPBEXexcCritical6 17" xfId="2848" xr:uid="{00000000-0005-0000-0000-000021270000}"/>
    <cellStyle name="SAPBEXexcCritical6 17 2" xfId="4662" xr:uid="{00000000-0005-0000-0000-000022270000}"/>
    <cellStyle name="SAPBEXexcCritical6 17 2 2" xfId="9817" xr:uid="{00000000-0005-0000-0000-000023270000}"/>
    <cellStyle name="SAPBEXexcCritical6 17 2 2 2" xfId="25808" xr:uid="{00000000-0005-0000-0000-000024270000}"/>
    <cellStyle name="SAPBEXexcCritical6 17 2 3" xfId="12635" xr:uid="{00000000-0005-0000-0000-000025270000}"/>
    <cellStyle name="SAPBEXexcCritical6 17 2 3 2" xfId="28479" xr:uid="{00000000-0005-0000-0000-000026270000}"/>
    <cellStyle name="SAPBEXexcCritical6 17 2 4" xfId="14086" xr:uid="{00000000-0005-0000-0000-000027270000}"/>
    <cellStyle name="SAPBEXexcCritical6 17 2 4 2" xfId="29667" xr:uid="{00000000-0005-0000-0000-000028270000}"/>
    <cellStyle name="SAPBEXexcCritical6 17 2 5" xfId="17958" xr:uid="{00000000-0005-0000-0000-000029270000}"/>
    <cellStyle name="SAPBEXexcCritical6 17 2 5 2" xfId="33074" xr:uid="{00000000-0005-0000-0000-00002A270000}"/>
    <cellStyle name="SAPBEXexcCritical6 17 2 6" xfId="20566" xr:uid="{00000000-0005-0000-0000-00002B270000}"/>
    <cellStyle name="SAPBEXexcCritical6 17 2 6 2" xfId="35503" xr:uid="{00000000-0005-0000-0000-00002C270000}"/>
    <cellStyle name="SAPBEXexcCritical6 17 2 7" xfId="14765" xr:uid="{00000000-0005-0000-0000-00002D270000}"/>
    <cellStyle name="SAPBEXexcCritical6 17 2 7 2" xfId="30218" xr:uid="{00000000-0005-0000-0000-00002E270000}"/>
    <cellStyle name="SAPBEXexcCritical6 17 3" xfId="8020" xr:uid="{00000000-0005-0000-0000-00002F270000}"/>
    <cellStyle name="SAPBEXexcCritical6 17 3 2" xfId="24049" xr:uid="{00000000-0005-0000-0000-000030270000}"/>
    <cellStyle name="SAPBEXexcCritical6 17 4" xfId="10847" xr:uid="{00000000-0005-0000-0000-000031270000}"/>
    <cellStyle name="SAPBEXexcCritical6 17 4 2" xfId="26714" xr:uid="{00000000-0005-0000-0000-000032270000}"/>
    <cellStyle name="SAPBEXexcCritical6 17 5" xfId="13157" xr:uid="{00000000-0005-0000-0000-000033270000}"/>
    <cellStyle name="SAPBEXexcCritical6 17 5 2" xfId="28937" xr:uid="{00000000-0005-0000-0000-000034270000}"/>
    <cellStyle name="SAPBEXexcCritical6 17 6" xfId="16199" xr:uid="{00000000-0005-0000-0000-000035270000}"/>
    <cellStyle name="SAPBEXexcCritical6 17 6 2" xfId="31337" xr:uid="{00000000-0005-0000-0000-000036270000}"/>
    <cellStyle name="SAPBEXexcCritical6 17 7" xfId="18810" xr:uid="{00000000-0005-0000-0000-000037270000}"/>
    <cellStyle name="SAPBEXexcCritical6 17 7 2" xfId="33758" xr:uid="{00000000-0005-0000-0000-000038270000}"/>
    <cellStyle name="SAPBEXexcCritical6 18" xfId="4905" xr:uid="{00000000-0005-0000-0000-000039270000}"/>
    <cellStyle name="SAPBEXexcCritical6 18 2" xfId="10060" xr:uid="{00000000-0005-0000-0000-00003A270000}"/>
    <cellStyle name="SAPBEXexcCritical6 18 2 2" xfId="26042" xr:uid="{00000000-0005-0000-0000-00003B270000}"/>
    <cellStyle name="SAPBEXexcCritical6 18 3" xfId="12878" xr:uid="{00000000-0005-0000-0000-00003C270000}"/>
    <cellStyle name="SAPBEXexcCritical6 18 3 2" xfId="28719" xr:uid="{00000000-0005-0000-0000-00003D270000}"/>
    <cellStyle name="SAPBEXexcCritical6 18 4" xfId="10120" xr:uid="{00000000-0005-0000-0000-00003E270000}"/>
    <cellStyle name="SAPBEXexcCritical6 18 4 2" xfId="26092" xr:uid="{00000000-0005-0000-0000-00003F270000}"/>
    <cellStyle name="SAPBEXexcCritical6 18 5" xfId="18199" xr:uid="{00000000-0005-0000-0000-000040270000}"/>
    <cellStyle name="SAPBEXexcCritical6 18 5 2" xfId="33305" xr:uid="{00000000-0005-0000-0000-000041270000}"/>
    <cellStyle name="SAPBEXexcCritical6 18 6" xfId="20806" xr:uid="{00000000-0005-0000-0000-000042270000}"/>
    <cellStyle name="SAPBEXexcCritical6 18 6 2" xfId="35739" xr:uid="{00000000-0005-0000-0000-000043270000}"/>
    <cellStyle name="SAPBEXexcCritical6 18 7" xfId="18600" xr:uid="{00000000-0005-0000-0000-000044270000}"/>
    <cellStyle name="SAPBEXexcCritical6 18 7 2" xfId="33554" xr:uid="{00000000-0005-0000-0000-000045270000}"/>
    <cellStyle name="SAPBEXexcCritical6 19" xfId="6008" xr:uid="{00000000-0005-0000-0000-000046270000}"/>
    <cellStyle name="SAPBEXexcCritical6 19 2" xfId="22974" xr:uid="{00000000-0005-0000-0000-000047270000}"/>
    <cellStyle name="SAPBEXexcCritical6 2" xfId="682" xr:uid="{00000000-0005-0000-0000-000048270000}"/>
    <cellStyle name="SAPBEXexcCritical6 2 10" xfId="14245" xr:uid="{00000000-0005-0000-0000-000049270000}"/>
    <cellStyle name="SAPBEXexcCritical6 2 11" xfId="15891" xr:uid="{00000000-0005-0000-0000-00004A270000}"/>
    <cellStyle name="SAPBEXexcCritical6 2 12" xfId="18529" xr:uid="{00000000-0005-0000-0000-00004B270000}"/>
    <cellStyle name="SAPBEXexcCritical6 2 13" xfId="22366" xr:uid="{00000000-0005-0000-0000-00004C270000}"/>
    <cellStyle name="SAPBEXexcCritical6 2 14" xfId="37969" xr:uid="{00000000-0005-0000-0000-00004D270000}"/>
    <cellStyle name="SAPBEXexcCritical6 2 2" xfId="683" xr:uid="{00000000-0005-0000-0000-00004E270000}"/>
    <cellStyle name="SAPBEXexcCritical6 2 2 10" xfId="5010" xr:uid="{00000000-0005-0000-0000-00004F270000}"/>
    <cellStyle name="SAPBEXexcCritical6 2 2 11" xfId="37970" xr:uid="{00000000-0005-0000-0000-000050270000}"/>
    <cellStyle name="SAPBEXexcCritical6 2 2 2" xfId="2850" xr:uid="{00000000-0005-0000-0000-000051270000}"/>
    <cellStyle name="SAPBEXexcCritical6 2 2 2 2" xfId="8022" xr:uid="{00000000-0005-0000-0000-000052270000}"/>
    <cellStyle name="SAPBEXexcCritical6 2 2 2 2 2" xfId="24051" xr:uid="{00000000-0005-0000-0000-000053270000}"/>
    <cellStyle name="SAPBEXexcCritical6 2 2 2 3" xfId="10849" xr:uid="{00000000-0005-0000-0000-000054270000}"/>
    <cellStyle name="SAPBEXexcCritical6 2 2 2 3 2" xfId="26716" xr:uid="{00000000-0005-0000-0000-000055270000}"/>
    <cellStyle name="SAPBEXexcCritical6 2 2 2 4" xfId="13158" xr:uid="{00000000-0005-0000-0000-000056270000}"/>
    <cellStyle name="SAPBEXexcCritical6 2 2 2 4 2" xfId="28938" xr:uid="{00000000-0005-0000-0000-000057270000}"/>
    <cellStyle name="SAPBEXexcCritical6 2 2 2 5" xfId="16201" xr:uid="{00000000-0005-0000-0000-000058270000}"/>
    <cellStyle name="SAPBEXexcCritical6 2 2 2 5 2" xfId="31339" xr:uid="{00000000-0005-0000-0000-000059270000}"/>
    <cellStyle name="SAPBEXexcCritical6 2 2 2 6" xfId="18812" xr:uid="{00000000-0005-0000-0000-00005A270000}"/>
    <cellStyle name="SAPBEXexcCritical6 2 2 2 6 2" xfId="33760" xr:uid="{00000000-0005-0000-0000-00005B270000}"/>
    <cellStyle name="SAPBEXexcCritical6 2 2 2 7" xfId="21083" xr:uid="{00000000-0005-0000-0000-00005C270000}"/>
    <cellStyle name="SAPBEXexcCritical6 2 2 2 7 2" xfId="36009" xr:uid="{00000000-0005-0000-0000-00005D270000}"/>
    <cellStyle name="SAPBEXexcCritical6 2 2 2 8" xfId="6240" xr:uid="{00000000-0005-0000-0000-00005E270000}"/>
    <cellStyle name="SAPBEXexcCritical6 2 2 3" xfId="4660" xr:uid="{00000000-0005-0000-0000-00005F270000}"/>
    <cellStyle name="SAPBEXexcCritical6 2 2 3 2" xfId="9815" xr:uid="{00000000-0005-0000-0000-000060270000}"/>
    <cellStyle name="SAPBEXexcCritical6 2 2 3 2 2" xfId="25806" xr:uid="{00000000-0005-0000-0000-000061270000}"/>
    <cellStyle name="SAPBEXexcCritical6 2 2 3 3" xfId="12633" xr:uid="{00000000-0005-0000-0000-000062270000}"/>
    <cellStyle name="SAPBEXexcCritical6 2 2 3 3 2" xfId="28477" xr:uid="{00000000-0005-0000-0000-000063270000}"/>
    <cellStyle name="SAPBEXexcCritical6 2 2 3 4" xfId="14085" xr:uid="{00000000-0005-0000-0000-000064270000}"/>
    <cellStyle name="SAPBEXexcCritical6 2 2 3 4 2" xfId="29666" xr:uid="{00000000-0005-0000-0000-000065270000}"/>
    <cellStyle name="SAPBEXexcCritical6 2 2 3 5" xfId="17956" xr:uid="{00000000-0005-0000-0000-000066270000}"/>
    <cellStyle name="SAPBEXexcCritical6 2 2 3 5 2" xfId="33072" xr:uid="{00000000-0005-0000-0000-000067270000}"/>
    <cellStyle name="SAPBEXexcCritical6 2 2 3 6" xfId="20564" xr:uid="{00000000-0005-0000-0000-000068270000}"/>
    <cellStyle name="SAPBEXexcCritical6 2 2 3 6 2" xfId="35501" xr:uid="{00000000-0005-0000-0000-000069270000}"/>
    <cellStyle name="SAPBEXexcCritical6 2 2 3 7" xfId="21855" xr:uid="{00000000-0005-0000-0000-00006A270000}"/>
    <cellStyle name="SAPBEXexcCritical6 2 2 3 7 2" xfId="36774" xr:uid="{00000000-0005-0000-0000-00006B270000}"/>
    <cellStyle name="SAPBEXexcCritical6 2 2 4" xfId="5573" xr:uid="{00000000-0005-0000-0000-00006C270000}"/>
    <cellStyle name="SAPBEXexcCritical6 2 2 4 2" xfId="22731" xr:uid="{00000000-0005-0000-0000-00006D270000}"/>
    <cellStyle name="SAPBEXexcCritical6 2 2 5" xfId="5753" xr:uid="{00000000-0005-0000-0000-00006E270000}"/>
    <cellStyle name="SAPBEXexcCritical6 2 2 5 2" xfId="22795" xr:uid="{00000000-0005-0000-0000-00006F270000}"/>
    <cellStyle name="SAPBEXexcCritical6 2 2 6" xfId="6620" xr:uid="{00000000-0005-0000-0000-000070270000}"/>
    <cellStyle name="SAPBEXexcCritical6 2 2 6 2" xfId="23150" xr:uid="{00000000-0005-0000-0000-000071270000}"/>
    <cellStyle name="SAPBEXexcCritical6 2 2 7" xfId="7594" xr:uid="{00000000-0005-0000-0000-000072270000}"/>
    <cellStyle name="SAPBEXexcCritical6 2 2 7 2" xfId="23738" xr:uid="{00000000-0005-0000-0000-000073270000}"/>
    <cellStyle name="SAPBEXexcCritical6 2 2 8" xfId="15899" xr:uid="{00000000-0005-0000-0000-000074270000}"/>
    <cellStyle name="SAPBEXexcCritical6 2 2 8 2" xfId="31105" xr:uid="{00000000-0005-0000-0000-000075270000}"/>
    <cellStyle name="SAPBEXexcCritical6 2 2 9" xfId="18528" xr:uid="{00000000-0005-0000-0000-000076270000}"/>
    <cellStyle name="SAPBEXexcCritical6 2 2 9 2" xfId="33530" xr:uid="{00000000-0005-0000-0000-000077270000}"/>
    <cellStyle name="SAPBEXexcCritical6 2 3" xfId="1809" xr:uid="{00000000-0005-0000-0000-000078270000}"/>
    <cellStyle name="SAPBEXexcCritical6 2 3 2" xfId="7087" xr:uid="{00000000-0005-0000-0000-000079270000}"/>
    <cellStyle name="SAPBEXexcCritical6 2 3 2 2" xfId="37848" xr:uid="{00000000-0005-0000-0000-00007A270000}"/>
    <cellStyle name="SAPBEXexcCritical6 2 3 3" xfId="6520" xr:uid="{00000000-0005-0000-0000-00007B270000}"/>
    <cellStyle name="SAPBEXexcCritical6 2 3 4" xfId="7025" xr:uid="{00000000-0005-0000-0000-00007C270000}"/>
    <cellStyle name="SAPBEXexcCritical6 2 3 5" xfId="13698" xr:uid="{00000000-0005-0000-0000-00007D270000}"/>
    <cellStyle name="SAPBEXexcCritical6 2 3 6" xfId="6722" xr:uid="{00000000-0005-0000-0000-00007E270000}"/>
    <cellStyle name="SAPBEXexcCritical6 2 3 7" xfId="13233" xr:uid="{00000000-0005-0000-0000-00007F270000}"/>
    <cellStyle name="SAPBEXexcCritical6 2 3 8" xfId="23029" xr:uid="{00000000-0005-0000-0000-000080270000}"/>
    <cellStyle name="SAPBEXexcCritical6 2 4" xfId="1810" xr:uid="{00000000-0005-0000-0000-000081270000}"/>
    <cellStyle name="SAPBEXexcCritical6 2 4 2" xfId="7088" xr:uid="{00000000-0005-0000-0000-000082270000}"/>
    <cellStyle name="SAPBEXexcCritical6 2 4 2 2" xfId="37849" xr:uid="{00000000-0005-0000-0000-000083270000}"/>
    <cellStyle name="SAPBEXexcCritical6 2 4 3" xfId="6519" xr:uid="{00000000-0005-0000-0000-000084270000}"/>
    <cellStyle name="SAPBEXexcCritical6 2 4 4" xfId="13436" xr:uid="{00000000-0005-0000-0000-000085270000}"/>
    <cellStyle name="SAPBEXexcCritical6 2 4 5" xfId="10388" xr:uid="{00000000-0005-0000-0000-000086270000}"/>
    <cellStyle name="SAPBEXexcCritical6 2 4 6" xfId="6731" xr:uid="{00000000-0005-0000-0000-000087270000}"/>
    <cellStyle name="SAPBEXexcCritical6 2 4 7" xfId="13232" xr:uid="{00000000-0005-0000-0000-000088270000}"/>
    <cellStyle name="SAPBEXexcCritical6 2 4 8" xfId="23030" xr:uid="{00000000-0005-0000-0000-000089270000}"/>
    <cellStyle name="SAPBEXexcCritical6 2 5" xfId="2849" xr:uid="{00000000-0005-0000-0000-00008A270000}"/>
    <cellStyle name="SAPBEXexcCritical6 2 5 2" xfId="8021" xr:uid="{00000000-0005-0000-0000-00008B270000}"/>
    <cellStyle name="SAPBEXexcCritical6 2 5 2 2" xfId="24050" xr:uid="{00000000-0005-0000-0000-00008C270000}"/>
    <cellStyle name="SAPBEXexcCritical6 2 5 3" xfId="10848" xr:uid="{00000000-0005-0000-0000-00008D270000}"/>
    <cellStyle name="SAPBEXexcCritical6 2 5 3 2" xfId="26715" xr:uid="{00000000-0005-0000-0000-00008E270000}"/>
    <cellStyle name="SAPBEXexcCritical6 2 5 4" xfId="13533" xr:uid="{00000000-0005-0000-0000-00008F270000}"/>
    <cellStyle name="SAPBEXexcCritical6 2 5 4 2" xfId="29158" xr:uid="{00000000-0005-0000-0000-000090270000}"/>
    <cellStyle name="SAPBEXexcCritical6 2 5 5" xfId="16200" xr:uid="{00000000-0005-0000-0000-000091270000}"/>
    <cellStyle name="SAPBEXexcCritical6 2 5 5 2" xfId="31338" xr:uid="{00000000-0005-0000-0000-000092270000}"/>
    <cellStyle name="SAPBEXexcCritical6 2 5 6" xfId="18811" xr:uid="{00000000-0005-0000-0000-000093270000}"/>
    <cellStyle name="SAPBEXexcCritical6 2 5 6 2" xfId="33759" xr:uid="{00000000-0005-0000-0000-000094270000}"/>
    <cellStyle name="SAPBEXexcCritical6 2 5 7" xfId="21082" xr:uid="{00000000-0005-0000-0000-000095270000}"/>
    <cellStyle name="SAPBEXexcCritical6 2 5 7 2" xfId="36008" xr:uid="{00000000-0005-0000-0000-000096270000}"/>
    <cellStyle name="SAPBEXexcCritical6 2 5 8" xfId="6239" xr:uid="{00000000-0005-0000-0000-000097270000}"/>
    <cellStyle name="SAPBEXexcCritical6 2 6" xfId="4661" xr:uid="{00000000-0005-0000-0000-000098270000}"/>
    <cellStyle name="SAPBEXexcCritical6 2 6 2" xfId="9816" xr:uid="{00000000-0005-0000-0000-000099270000}"/>
    <cellStyle name="SAPBEXexcCritical6 2 6 2 2" xfId="25807" xr:uid="{00000000-0005-0000-0000-00009A270000}"/>
    <cellStyle name="SAPBEXexcCritical6 2 6 3" xfId="12634" xr:uid="{00000000-0005-0000-0000-00009B270000}"/>
    <cellStyle name="SAPBEXexcCritical6 2 6 3 2" xfId="28478" xr:uid="{00000000-0005-0000-0000-00009C270000}"/>
    <cellStyle name="SAPBEXexcCritical6 2 6 4" xfId="15496" xr:uid="{00000000-0005-0000-0000-00009D270000}"/>
    <cellStyle name="SAPBEXexcCritical6 2 6 4 2" xfId="30857" xr:uid="{00000000-0005-0000-0000-00009E270000}"/>
    <cellStyle name="SAPBEXexcCritical6 2 6 5" xfId="17957" xr:uid="{00000000-0005-0000-0000-00009F270000}"/>
    <cellStyle name="SAPBEXexcCritical6 2 6 5 2" xfId="33073" xr:uid="{00000000-0005-0000-0000-0000A0270000}"/>
    <cellStyle name="SAPBEXexcCritical6 2 6 6" xfId="20565" xr:uid="{00000000-0005-0000-0000-0000A1270000}"/>
    <cellStyle name="SAPBEXexcCritical6 2 6 6 2" xfId="35502" xr:uid="{00000000-0005-0000-0000-0000A2270000}"/>
    <cellStyle name="SAPBEXexcCritical6 2 6 7" xfId="21336" xr:uid="{00000000-0005-0000-0000-0000A3270000}"/>
    <cellStyle name="SAPBEXexcCritical6 2 6 7 2" xfId="36262" xr:uid="{00000000-0005-0000-0000-0000A4270000}"/>
    <cellStyle name="SAPBEXexcCritical6 2 7" xfId="5574" xr:uid="{00000000-0005-0000-0000-0000A5270000}"/>
    <cellStyle name="SAPBEXexcCritical6 2 7 2" xfId="37163" xr:uid="{00000000-0005-0000-0000-0000A6270000}"/>
    <cellStyle name="SAPBEXexcCritical6 2 8" xfId="7678" xr:uid="{00000000-0005-0000-0000-0000A7270000}"/>
    <cellStyle name="SAPBEXexcCritical6 2 9" xfId="13325" xr:uid="{00000000-0005-0000-0000-0000A8270000}"/>
    <cellStyle name="SAPBEXexcCritical6 2_CC - Div XRef" xfId="1811" xr:uid="{00000000-0005-0000-0000-0000A9270000}"/>
    <cellStyle name="SAPBEXexcCritical6 20" xfId="7169" xr:uid="{00000000-0005-0000-0000-0000AA270000}"/>
    <cellStyle name="SAPBEXexcCritical6 20 2" xfId="23450" xr:uid="{00000000-0005-0000-0000-0000AB270000}"/>
    <cellStyle name="SAPBEXexcCritical6 21" xfId="5766" xr:uid="{00000000-0005-0000-0000-0000AC270000}"/>
    <cellStyle name="SAPBEXexcCritical6 21 2" xfId="22802" xr:uid="{00000000-0005-0000-0000-0000AD270000}"/>
    <cellStyle name="SAPBEXexcCritical6 22" xfId="14775" xr:uid="{00000000-0005-0000-0000-0000AE270000}"/>
    <cellStyle name="SAPBEXexcCritical6 22 2" xfId="30228" xr:uid="{00000000-0005-0000-0000-0000AF270000}"/>
    <cellStyle name="SAPBEXexcCritical6 23" xfId="9008" xr:uid="{00000000-0005-0000-0000-0000B0270000}"/>
    <cellStyle name="SAPBEXexcCritical6 23 2" xfId="25008" xr:uid="{00000000-0005-0000-0000-0000B1270000}"/>
    <cellStyle name="SAPBEXexcCritical6 3" xfId="684" xr:uid="{00000000-0005-0000-0000-0000B2270000}"/>
    <cellStyle name="SAPBEXexcCritical6 3 2" xfId="685" xr:uid="{00000000-0005-0000-0000-0000B3270000}"/>
    <cellStyle name="SAPBEXexcCritical6 3 2 2" xfId="4658" xr:uid="{00000000-0005-0000-0000-0000B4270000}"/>
    <cellStyle name="SAPBEXexcCritical6 3 2 2 2" xfId="9813" xr:uid="{00000000-0005-0000-0000-0000B5270000}"/>
    <cellStyle name="SAPBEXexcCritical6 3 2 2 2 2" xfId="25804" xr:uid="{00000000-0005-0000-0000-0000B6270000}"/>
    <cellStyle name="SAPBEXexcCritical6 3 2 2 3" xfId="12631" xr:uid="{00000000-0005-0000-0000-0000B7270000}"/>
    <cellStyle name="SAPBEXexcCritical6 3 2 2 3 2" xfId="28475" xr:uid="{00000000-0005-0000-0000-0000B8270000}"/>
    <cellStyle name="SAPBEXexcCritical6 3 2 2 4" xfId="14084" xr:uid="{00000000-0005-0000-0000-0000B9270000}"/>
    <cellStyle name="SAPBEXexcCritical6 3 2 2 4 2" xfId="29665" xr:uid="{00000000-0005-0000-0000-0000BA270000}"/>
    <cellStyle name="SAPBEXexcCritical6 3 2 2 5" xfId="17954" xr:uid="{00000000-0005-0000-0000-0000BB270000}"/>
    <cellStyle name="SAPBEXexcCritical6 3 2 2 5 2" xfId="33070" xr:uid="{00000000-0005-0000-0000-0000BC270000}"/>
    <cellStyle name="SAPBEXexcCritical6 3 2 2 6" xfId="20562" xr:uid="{00000000-0005-0000-0000-0000BD270000}"/>
    <cellStyle name="SAPBEXexcCritical6 3 2 2 6 2" xfId="35499" xr:uid="{00000000-0005-0000-0000-0000BE270000}"/>
    <cellStyle name="SAPBEXexcCritical6 3 2 2 7" xfId="21857" xr:uid="{00000000-0005-0000-0000-0000BF270000}"/>
    <cellStyle name="SAPBEXexcCritical6 3 2 2 7 2" xfId="36776" xr:uid="{00000000-0005-0000-0000-0000C0270000}"/>
    <cellStyle name="SAPBEXexcCritical6 3 2 3" xfId="5571" xr:uid="{00000000-0005-0000-0000-0000C1270000}"/>
    <cellStyle name="SAPBEXexcCritical6 3 2 3 2" xfId="22729" xr:uid="{00000000-0005-0000-0000-0000C2270000}"/>
    <cellStyle name="SAPBEXexcCritical6 3 2 4" xfId="6027" xr:uid="{00000000-0005-0000-0000-0000C3270000}"/>
    <cellStyle name="SAPBEXexcCritical6 3 2 4 2" xfId="22989" xr:uid="{00000000-0005-0000-0000-0000C4270000}"/>
    <cellStyle name="SAPBEXexcCritical6 3 2 5" xfId="10597" xr:uid="{00000000-0005-0000-0000-0000C5270000}"/>
    <cellStyle name="SAPBEXexcCritical6 3 2 5 2" xfId="26496" xr:uid="{00000000-0005-0000-0000-0000C6270000}"/>
    <cellStyle name="SAPBEXexcCritical6 3 2 6" xfId="14667" xr:uid="{00000000-0005-0000-0000-0000C7270000}"/>
    <cellStyle name="SAPBEXexcCritical6 3 2 6 2" xfId="30164" xr:uid="{00000000-0005-0000-0000-0000C8270000}"/>
    <cellStyle name="SAPBEXexcCritical6 3 2 7" xfId="15897" xr:uid="{00000000-0005-0000-0000-0000C9270000}"/>
    <cellStyle name="SAPBEXexcCritical6 3 2 7 2" xfId="31103" xr:uid="{00000000-0005-0000-0000-0000CA270000}"/>
    <cellStyle name="SAPBEXexcCritical6 3 3" xfId="4659" xr:uid="{00000000-0005-0000-0000-0000CB270000}"/>
    <cellStyle name="SAPBEXexcCritical6 3 3 2" xfId="9814" xr:uid="{00000000-0005-0000-0000-0000CC270000}"/>
    <cellStyle name="SAPBEXexcCritical6 3 3 2 2" xfId="25805" xr:uid="{00000000-0005-0000-0000-0000CD270000}"/>
    <cellStyle name="SAPBEXexcCritical6 3 3 3" xfId="12632" xr:uid="{00000000-0005-0000-0000-0000CE270000}"/>
    <cellStyle name="SAPBEXexcCritical6 3 3 3 2" xfId="28476" xr:uid="{00000000-0005-0000-0000-0000CF270000}"/>
    <cellStyle name="SAPBEXexcCritical6 3 3 4" xfId="14283" xr:uid="{00000000-0005-0000-0000-0000D0270000}"/>
    <cellStyle name="SAPBEXexcCritical6 3 3 4 2" xfId="29806" xr:uid="{00000000-0005-0000-0000-0000D1270000}"/>
    <cellStyle name="SAPBEXexcCritical6 3 3 5" xfId="17955" xr:uid="{00000000-0005-0000-0000-0000D2270000}"/>
    <cellStyle name="SAPBEXexcCritical6 3 3 5 2" xfId="33071" xr:uid="{00000000-0005-0000-0000-0000D3270000}"/>
    <cellStyle name="SAPBEXexcCritical6 3 3 6" xfId="20563" xr:uid="{00000000-0005-0000-0000-0000D4270000}"/>
    <cellStyle name="SAPBEXexcCritical6 3 3 6 2" xfId="35500" xr:uid="{00000000-0005-0000-0000-0000D5270000}"/>
    <cellStyle name="SAPBEXexcCritical6 3 3 7" xfId="21335" xr:uid="{00000000-0005-0000-0000-0000D6270000}"/>
    <cellStyle name="SAPBEXexcCritical6 3 3 7 2" xfId="36261" xr:uid="{00000000-0005-0000-0000-0000D7270000}"/>
    <cellStyle name="SAPBEXexcCritical6 3 4" xfId="5572" xr:uid="{00000000-0005-0000-0000-0000D8270000}"/>
    <cellStyle name="SAPBEXexcCritical6 3 4 2" xfId="22730" xr:uid="{00000000-0005-0000-0000-0000D9270000}"/>
    <cellStyle name="SAPBEXexcCritical6 3 5" xfId="7677" xr:uid="{00000000-0005-0000-0000-0000DA270000}"/>
    <cellStyle name="SAPBEXexcCritical6 3 5 2" xfId="23789" xr:uid="{00000000-0005-0000-0000-0000DB270000}"/>
    <cellStyle name="SAPBEXexcCritical6 3 6" xfId="10594" xr:uid="{00000000-0005-0000-0000-0000DC270000}"/>
    <cellStyle name="SAPBEXexcCritical6 3 6 2" xfId="26494" xr:uid="{00000000-0005-0000-0000-0000DD270000}"/>
    <cellStyle name="SAPBEXexcCritical6 3 7" xfId="14354" xr:uid="{00000000-0005-0000-0000-0000DE270000}"/>
    <cellStyle name="SAPBEXexcCritical6 3 7 2" xfId="29875" xr:uid="{00000000-0005-0000-0000-0000DF270000}"/>
    <cellStyle name="SAPBEXexcCritical6 3 8" xfId="15898" xr:uid="{00000000-0005-0000-0000-0000E0270000}"/>
    <cellStyle name="SAPBEXexcCritical6 3 8 2" xfId="31104" xr:uid="{00000000-0005-0000-0000-0000E1270000}"/>
    <cellStyle name="SAPBEXexcCritical6 4" xfId="686" xr:uid="{00000000-0005-0000-0000-0000E2270000}"/>
    <cellStyle name="SAPBEXexcCritical6 4 10" xfId="20778" xr:uid="{00000000-0005-0000-0000-0000E3270000}"/>
    <cellStyle name="SAPBEXexcCritical6 4 10 2" xfId="35714" xr:uid="{00000000-0005-0000-0000-0000E4270000}"/>
    <cellStyle name="SAPBEXexcCritical6 4 11" xfId="5011" xr:uid="{00000000-0005-0000-0000-0000E5270000}"/>
    <cellStyle name="SAPBEXexcCritical6 4 12" xfId="37971" xr:uid="{00000000-0005-0000-0000-0000E6270000}"/>
    <cellStyle name="SAPBEXexcCritical6 4 2" xfId="2852" xr:uid="{00000000-0005-0000-0000-0000E7270000}"/>
    <cellStyle name="SAPBEXexcCritical6 4 2 2" xfId="4656" xr:uid="{00000000-0005-0000-0000-0000E8270000}"/>
    <cellStyle name="SAPBEXexcCritical6 4 2 2 2" xfId="9811" xr:uid="{00000000-0005-0000-0000-0000E9270000}"/>
    <cellStyle name="SAPBEXexcCritical6 4 2 2 2 2" xfId="25802" xr:uid="{00000000-0005-0000-0000-0000EA270000}"/>
    <cellStyle name="SAPBEXexcCritical6 4 2 2 3" xfId="12629" xr:uid="{00000000-0005-0000-0000-0000EB270000}"/>
    <cellStyle name="SAPBEXexcCritical6 4 2 2 3 2" xfId="28473" xr:uid="{00000000-0005-0000-0000-0000EC270000}"/>
    <cellStyle name="SAPBEXexcCritical6 4 2 2 4" xfId="14083" xr:uid="{00000000-0005-0000-0000-0000ED270000}"/>
    <cellStyle name="SAPBEXexcCritical6 4 2 2 4 2" xfId="29664" xr:uid="{00000000-0005-0000-0000-0000EE270000}"/>
    <cellStyle name="SAPBEXexcCritical6 4 2 2 5" xfId="17952" xr:uid="{00000000-0005-0000-0000-0000EF270000}"/>
    <cellStyle name="SAPBEXexcCritical6 4 2 2 5 2" xfId="33068" xr:uid="{00000000-0005-0000-0000-0000F0270000}"/>
    <cellStyle name="SAPBEXexcCritical6 4 2 2 6" xfId="20560" xr:uid="{00000000-0005-0000-0000-0000F1270000}"/>
    <cellStyle name="SAPBEXexcCritical6 4 2 2 6 2" xfId="35497" xr:uid="{00000000-0005-0000-0000-0000F2270000}"/>
    <cellStyle name="SAPBEXexcCritical6 4 2 2 7" xfId="21334" xr:uid="{00000000-0005-0000-0000-0000F3270000}"/>
    <cellStyle name="SAPBEXexcCritical6 4 2 2 7 2" xfId="36260" xr:uid="{00000000-0005-0000-0000-0000F4270000}"/>
    <cellStyle name="SAPBEXexcCritical6 4 2 3" xfId="8024" xr:uid="{00000000-0005-0000-0000-0000F5270000}"/>
    <cellStyle name="SAPBEXexcCritical6 4 2 3 2" xfId="24053" xr:uid="{00000000-0005-0000-0000-0000F6270000}"/>
    <cellStyle name="SAPBEXexcCritical6 4 2 4" xfId="10851" xr:uid="{00000000-0005-0000-0000-0000F7270000}"/>
    <cellStyle name="SAPBEXexcCritical6 4 2 4 2" xfId="26718" xr:uid="{00000000-0005-0000-0000-0000F8270000}"/>
    <cellStyle name="SAPBEXexcCritical6 4 2 5" xfId="14639" xr:uid="{00000000-0005-0000-0000-0000F9270000}"/>
    <cellStyle name="SAPBEXexcCritical6 4 2 5 2" xfId="30140" xr:uid="{00000000-0005-0000-0000-0000FA270000}"/>
    <cellStyle name="SAPBEXexcCritical6 4 2 6" xfId="16203" xr:uid="{00000000-0005-0000-0000-0000FB270000}"/>
    <cellStyle name="SAPBEXexcCritical6 4 2 6 2" xfId="31341" xr:uid="{00000000-0005-0000-0000-0000FC270000}"/>
    <cellStyle name="SAPBEXexcCritical6 4 2 7" xfId="18814" xr:uid="{00000000-0005-0000-0000-0000FD270000}"/>
    <cellStyle name="SAPBEXexcCritical6 4 2 7 2" xfId="33762" xr:uid="{00000000-0005-0000-0000-0000FE270000}"/>
    <cellStyle name="SAPBEXexcCritical6 4 3" xfId="2851" xr:uid="{00000000-0005-0000-0000-0000FF270000}"/>
    <cellStyle name="SAPBEXexcCritical6 4 3 2" xfId="8023" xr:uid="{00000000-0005-0000-0000-000000280000}"/>
    <cellStyle name="SAPBEXexcCritical6 4 3 2 2" xfId="24052" xr:uid="{00000000-0005-0000-0000-000001280000}"/>
    <cellStyle name="SAPBEXexcCritical6 4 3 3" xfId="10850" xr:uid="{00000000-0005-0000-0000-000002280000}"/>
    <cellStyle name="SAPBEXexcCritical6 4 3 3 2" xfId="26717" xr:uid="{00000000-0005-0000-0000-000003280000}"/>
    <cellStyle name="SAPBEXexcCritical6 4 3 4" xfId="15345" xr:uid="{00000000-0005-0000-0000-000004280000}"/>
    <cellStyle name="SAPBEXexcCritical6 4 3 4 2" xfId="30754" xr:uid="{00000000-0005-0000-0000-000005280000}"/>
    <cellStyle name="SAPBEXexcCritical6 4 3 5" xfId="16202" xr:uid="{00000000-0005-0000-0000-000006280000}"/>
    <cellStyle name="SAPBEXexcCritical6 4 3 5 2" xfId="31340" xr:uid="{00000000-0005-0000-0000-000007280000}"/>
    <cellStyle name="SAPBEXexcCritical6 4 3 6" xfId="18813" xr:uid="{00000000-0005-0000-0000-000008280000}"/>
    <cellStyle name="SAPBEXexcCritical6 4 3 6 2" xfId="33761" xr:uid="{00000000-0005-0000-0000-000009280000}"/>
    <cellStyle name="SAPBEXexcCritical6 4 3 7" xfId="21084" xr:uid="{00000000-0005-0000-0000-00000A280000}"/>
    <cellStyle name="SAPBEXexcCritical6 4 3 7 2" xfId="36010" xr:uid="{00000000-0005-0000-0000-00000B280000}"/>
    <cellStyle name="SAPBEXexcCritical6 4 3 8" xfId="6241" xr:uid="{00000000-0005-0000-0000-00000C280000}"/>
    <cellStyle name="SAPBEXexcCritical6 4 4" xfId="4657" xr:uid="{00000000-0005-0000-0000-00000D280000}"/>
    <cellStyle name="SAPBEXexcCritical6 4 4 2" xfId="9812" xr:uid="{00000000-0005-0000-0000-00000E280000}"/>
    <cellStyle name="SAPBEXexcCritical6 4 4 2 2" xfId="25803" xr:uid="{00000000-0005-0000-0000-00000F280000}"/>
    <cellStyle name="SAPBEXexcCritical6 4 4 3" xfId="12630" xr:uid="{00000000-0005-0000-0000-000010280000}"/>
    <cellStyle name="SAPBEXexcCritical6 4 4 3 2" xfId="28474" xr:uid="{00000000-0005-0000-0000-000011280000}"/>
    <cellStyle name="SAPBEXexcCritical6 4 4 4" xfId="14807" xr:uid="{00000000-0005-0000-0000-000012280000}"/>
    <cellStyle name="SAPBEXexcCritical6 4 4 4 2" xfId="30260" xr:uid="{00000000-0005-0000-0000-000013280000}"/>
    <cellStyle name="SAPBEXexcCritical6 4 4 5" xfId="17953" xr:uid="{00000000-0005-0000-0000-000014280000}"/>
    <cellStyle name="SAPBEXexcCritical6 4 4 5 2" xfId="33069" xr:uid="{00000000-0005-0000-0000-000015280000}"/>
    <cellStyle name="SAPBEXexcCritical6 4 4 6" xfId="20561" xr:uid="{00000000-0005-0000-0000-000016280000}"/>
    <cellStyle name="SAPBEXexcCritical6 4 4 6 2" xfId="35498" xr:uid="{00000000-0005-0000-0000-000017280000}"/>
    <cellStyle name="SAPBEXexcCritical6 4 4 7" xfId="21856" xr:uid="{00000000-0005-0000-0000-000018280000}"/>
    <cellStyle name="SAPBEXexcCritical6 4 4 7 2" xfId="36775" xr:uid="{00000000-0005-0000-0000-000019280000}"/>
    <cellStyle name="SAPBEXexcCritical6 4 5" xfId="5570" xr:uid="{00000000-0005-0000-0000-00001A280000}"/>
    <cellStyle name="SAPBEXexcCritical6 4 5 2" xfId="22728" xr:uid="{00000000-0005-0000-0000-00001B280000}"/>
    <cellStyle name="SAPBEXexcCritical6 4 6" xfId="6028" xr:uid="{00000000-0005-0000-0000-00001C280000}"/>
    <cellStyle name="SAPBEXexcCritical6 4 6 2" xfId="22990" xr:uid="{00000000-0005-0000-0000-00001D280000}"/>
    <cellStyle name="SAPBEXexcCritical6 4 7" xfId="5876" xr:uid="{00000000-0005-0000-0000-00001E280000}"/>
    <cellStyle name="SAPBEXexcCritical6 4 7 2" xfId="22872" xr:uid="{00000000-0005-0000-0000-00001F280000}"/>
    <cellStyle name="SAPBEXexcCritical6 4 8" xfId="14666" xr:uid="{00000000-0005-0000-0000-000020280000}"/>
    <cellStyle name="SAPBEXexcCritical6 4 8 2" xfId="30163" xr:uid="{00000000-0005-0000-0000-000021280000}"/>
    <cellStyle name="SAPBEXexcCritical6 4 9" xfId="15896" xr:uid="{00000000-0005-0000-0000-000022280000}"/>
    <cellStyle name="SAPBEXexcCritical6 4 9 2" xfId="31102" xr:uid="{00000000-0005-0000-0000-000023280000}"/>
    <cellStyle name="SAPBEXexcCritical6 5" xfId="687" xr:uid="{00000000-0005-0000-0000-000024280000}"/>
    <cellStyle name="SAPBEXexcCritical6 5 10" xfId="19954" xr:uid="{00000000-0005-0000-0000-000025280000}"/>
    <cellStyle name="SAPBEXexcCritical6 5 11" xfId="22367" xr:uid="{00000000-0005-0000-0000-000026280000}"/>
    <cellStyle name="SAPBEXexcCritical6 5 2" xfId="688" xr:uid="{00000000-0005-0000-0000-000027280000}"/>
    <cellStyle name="SAPBEXexcCritical6 5 2 10" xfId="22368" xr:uid="{00000000-0005-0000-0000-000028280000}"/>
    <cellStyle name="SAPBEXexcCritical6 5 2 2" xfId="2854" xr:uid="{00000000-0005-0000-0000-000029280000}"/>
    <cellStyle name="SAPBEXexcCritical6 5 2 2 2" xfId="8026" xr:uid="{00000000-0005-0000-0000-00002A280000}"/>
    <cellStyle name="SAPBEXexcCritical6 5 2 2 2 2" xfId="24055" xr:uid="{00000000-0005-0000-0000-00002B280000}"/>
    <cellStyle name="SAPBEXexcCritical6 5 2 2 3" xfId="10853" xr:uid="{00000000-0005-0000-0000-00002C280000}"/>
    <cellStyle name="SAPBEXexcCritical6 5 2 2 3 2" xfId="26720" xr:uid="{00000000-0005-0000-0000-00002D280000}"/>
    <cellStyle name="SAPBEXexcCritical6 5 2 2 4" xfId="13155" xr:uid="{00000000-0005-0000-0000-00002E280000}"/>
    <cellStyle name="SAPBEXexcCritical6 5 2 2 4 2" xfId="28935" xr:uid="{00000000-0005-0000-0000-00002F280000}"/>
    <cellStyle name="SAPBEXexcCritical6 5 2 2 5" xfId="16205" xr:uid="{00000000-0005-0000-0000-000030280000}"/>
    <cellStyle name="SAPBEXexcCritical6 5 2 2 5 2" xfId="31343" xr:uid="{00000000-0005-0000-0000-000031280000}"/>
    <cellStyle name="SAPBEXexcCritical6 5 2 2 6" xfId="18816" xr:uid="{00000000-0005-0000-0000-000032280000}"/>
    <cellStyle name="SAPBEXexcCritical6 5 2 2 6 2" xfId="33764" xr:uid="{00000000-0005-0000-0000-000033280000}"/>
    <cellStyle name="SAPBEXexcCritical6 5 2 2 7" xfId="21086" xr:uid="{00000000-0005-0000-0000-000034280000}"/>
    <cellStyle name="SAPBEXexcCritical6 5 2 2 7 2" xfId="36012" xr:uid="{00000000-0005-0000-0000-000035280000}"/>
    <cellStyle name="SAPBEXexcCritical6 5 2 2 8" xfId="6243" xr:uid="{00000000-0005-0000-0000-000036280000}"/>
    <cellStyle name="SAPBEXexcCritical6 5 2 3" xfId="4654" xr:uid="{00000000-0005-0000-0000-000037280000}"/>
    <cellStyle name="SAPBEXexcCritical6 5 2 3 2" xfId="9809" xr:uid="{00000000-0005-0000-0000-000038280000}"/>
    <cellStyle name="SAPBEXexcCritical6 5 2 3 2 2" xfId="25800" xr:uid="{00000000-0005-0000-0000-000039280000}"/>
    <cellStyle name="SAPBEXexcCritical6 5 2 3 3" xfId="12627" xr:uid="{00000000-0005-0000-0000-00003A280000}"/>
    <cellStyle name="SAPBEXexcCritical6 5 2 3 3 2" xfId="28471" xr:uid="{00000000-0005-0000-0000-00003B280000}"/>
    <cellStyle name="SAPBEXexcCritical6 5 2 3 4" xfId="10347" xr:uid="{00000000-0005-0000-0000-00003C280000}"/>
    <cellStyle name="SAPBEXexcCritical6 5 2 3 4 2" xfId="26285" xr:uid="{00000000-0005-0000-0000-00003D280000}"/>
    <cellStyle name="SAPBEXexcCritical6 5 2 3 5" xfId="17950" xr:uid="{00000000-0005-0000-0000-00003E280000}"/>
    <cellStyle name="SAPBEXexcCritical6 5 2 3 5 2" xfId="33066" xr:uid="{00000000-0005-0000-0000-00003F280000}"/>
    <cellStyle name="SAPBEXexcCritical6 5 2 3 6" xfId="20558" xr:uid="{00000000-0005-0000-0000-000040280000}"/>
    <cellStyle name="SAPBEXexcCritical6 5 2 3 6 2" xfId="35495" xr:uid="{00000000-0005-0000-0000-000041280000}"/>
    <cellStyle name="SAPBEXexcCritical6 5 2 3 7" xfId="21859" xr:uid="{00000000-0005-0000-0000-000042280000}"/>
    <cellStyle name="SAPBEXexcCritical6 5 2 3 7 2" xfId="36778" xr:uid="{00000000-0005-0000-0000-000043280000}"/>
    <cellStyle name="SAPBEXexcCritical6 5 2 4" xfId="5568" xr:uid="{00000000-0005-0000-0000-000044280000}"/>
    <cellStyle name="SAPBEXexcCritical6 5 2 4 2" xfId="37054" xr:uid="{00000000-0005-0000-0000-000045280000}"/>
    <cellStyle name="SAPBEXexcCritical6 5 2 5" xfId="7676" xr:uid="{00000000-0005-0000-0000-000046280000}"/>
    <cellStyle name="SAPBEXexcCritical6 5 2 6" xfId="13284" xr:uid="{00000000-0005-0000-0000-000047280000}"/>
    <cellStyle name="SAPBEXexcCritical6 5 2 7" xfId="6979" xr:uid="{00000000-0005-0000-0000-000048280000}"/>
    <cellStyle name="SAPBEXexcCritical6 5 2 8" xfId="15894" xr:uid="{00000000-0005-0000-0000-000049280000}"/>
    <cellStyle name="SAPBEXexcCritical6 5 2 9" xfId="18518" xr:uid="{00000000-0005-0000-0000-00004A280000}"/>
    <cellStyle name="SAPBEXexcCritical6 5 3" xfId="2853" xr:uid="{00000000-0005-0000-0000-00004B280000}"/>
    <cellStyle name="SAPBEXexcCritical6 5 3 2" xfId="8025" xr:uid="{00000000-0005-0000-0000-00004C280000}"/>
    <cellStyle name="SAPBEXexcCritical6 5 3 2 2" xfId="24054" xr:uid="{00000000-0005-0000-0000-00004D280000}"/>
    <cellStyle name="SAPBEXexcCritical6 5 3 3" xfId="10852" xr:uid="{00000000-0005-0000-0000-00004E280000}"/>
    <cellStyle name="SAPBEXexcCritical6 5 3 3 2" xfId="26719" xr:uid="{00000000-0005-0000-0000-00004F280000}"/>
    <cellStyle name="SAPBEXexcCritical6 5 3 4" xfId="14644" xr:uid="{00000000-0005-0000-0000-000050280000}"/>
    <cellStyle name="SAPBEXexcCritical6 5 3 4 2" xfId="30145" xr:uid="{00000000-0005-0000-0000-000051280000}"/>
    <cellStyle name="SAPBEXexcCritical6 5 3 5" xfId="16204" xr:uid="{00000000-0005-0000-0000-000052280000}"/>
    <cellStyle name="SAPBEXexcCritical6 5 3 5 2" xfId="31342" xr:uid="{00000000-0005-0000-0000-000053280000}"/>
    <cellStyle name="SAPBEXexcCritical6 5 3 6" xfId="18815" xr:uid="{00000000-0005-0000-0000-000054280000}"/>
    <cellStyle name="SAPBEXexcCritical6 5 3 6 2" xfId="33763" xr:uid="{00000000-0005-0000-0000-000055280000}"/>
    <cellStyle name="SAPBEXexcCritical6 5 3 7" xfId="21085" xr:uid="{00000000-0005-0000-0000-000056280000}"/>
    <cellStyle name="SAPBEXexcCritical6 5 3 7 2" xfId="36011" xr:uid="{00000000-0005-0000-0000-000057280000}"/>
    <cellStyle name="SAPBEXexcCritical6 5 3 8" xfId="6242" xr:uid="{00000000-0005-0000-0000-000058280000}"/>
    <cellStyle name="SAPBEXexcCritical6 5 4" xfId="4655" xr:uid="{00000000-0005-0000-0000-000059280000}"/>
    <cellStyle name="SAPBEXexcCritical6 5 4 2" xfId="9810" xr:uid="{00000000-0005-0000-0000-00005A280000}"/>
    <cellStyle name="SAPBEXexcCritical6 5 4 2 2" xfId="25801" xr:uid="{00000000-0005-0000-0000-00005B280000}"/>
    <cellStyle name="SAPBEXexcCritical6 5 4 3" xfId="12628" xr:uid="{00000000-0005-0000-0000-00005C280000}"/>
    <cellStyle name="SAPBEXexcCritical6 5 4 3 2" xfId="28472" xr:uid="{00000000-0005-0000-0000-00005D280000}"/>
    <cellStyle name="SAPBEXexcCritical6 5 4 4" xfId="15497" xr:uid="{00000000-0005-0000-0000-00005E280000}"/>
    <cellStyle name="SAPBEXexcCritical6 5 4 4 2" xfId="30858" xr:uid="{00000000-0005-0000-0000-00005F280000}"/>
    <cellStyle name="SAPBEXexcCritical6 5 4 5" xfId="17951" xr:uid="{00000000-0005-0000-0000-000060280000}"/>
    <cellStyle name="SAPBEXexcCritical6 5 4 5 2" xfId="33067" xr:uid="{00000000-0005-0000-0000-000061280000}"/>
    <cellStyle name="SAPBEXexcCritical6 5 4 6" xfId="20559" xr:uid="{00000000-0005-0000-0000-000062280000}"/>
    <cellStyle name="SAPBEXexcCritical6 5 4 6 2" xfId="35496" xr:uid="{00000000-0005-0000-0000-000063280000}"/>
    <cellStyle name="SAPBEXexcCritical6 5 4 7" xfId="21333" xr:uid="{00000000-0005-0000-0000-000064280000}"/>
    <cellStyle name="SAPBEXexcCritical6 5 4 7 2" xfId="36259" xr:uid="{00000000-0005-0000-0000-000065280000}"/>
    <cellStyle name="SAPBEXexcCritical6 5 5" xfId="5569" xr:uid="{00000000-0005-0000-0000-000066280000}"/>
    <cellStyle name="SAPBEXexcCritical6 5 5 2" xfId="37162" xr:uid="{00000000-0005-0000-0000-000067280000}"/>
    <cellStyle name="SAPBEXexcCritical6 5 6" xfId="6029" xr:uid="{00000000-0005-0000-0000-000068280000}"/>
    <cellStyle name="SAPBEXexcCritical6 5 7" xfId="14744" xr:uid="{00000000-0005-0000-0000-000069280000}"/>
    <cellStyle name="SAPBEXexcCritical6 5 8" xfId="9013" xr:uid="{00000000-0005-0000-0000-00006A280000}"/>
    <cellStyle name="SAPBEXexcCritical6 5 9" xfId="15895" xr:uid="{00000000-0005-0000-0000-00006B280000}"/>
    <cellStyle name="SAPBEXexcCritical6 6" xfId="689" xr:uid="{00000000-0005-0000-0000-00006C280000}"/>
    <cellStyle name="SAPBEXexcCritical6 6 10" xfId="18526" xr:uid="{00000000-0005-0000-0000-00006D280000}"/>
    <cellStyle name="SAPBEXexcCritical6 6 11" xfId="22369" xr:uid="{00000000-0005-0000-0000-00006E280000}"/>
    <cellStyle name="SAPBEXexcCritical6 6 2" xfId="690" xr:uid="{00000000-0005-0000-0000-00006F280000}"/>
    <cellStyle name="SAPBEXexcCritical6 6 2 10" xfId="22370" xr:uid="{00000000-0005-0000-0000-000070280000}"/>
    <cellStyle name="SAPBEXexcCritical6 6 2 2" xfId="2856" xr:uid="{00000000-0005-0000-0000-000071280000}"/>
    <cellStyle name="SAPBEXexcCritical6 6 2 2 2" xfId="8028" xr:uid="{00000000-0005-0000-0000-000072280000}"/>
    <cellStyle name="SAPBEXexcCritical6 6 2 2 2 2" xfId="24057" xr:uid="{00000000-0005-0000-0000-000073280000}"/>
    <cellStyle name="SAPBEXexcCritical6 6 2 2 3" xfId="10855" xr:uid="{00000000-0005-0000-0000-000074280000}"/>
    <cellStyle name="SAPBEXexcCritical6 6 2 2 3 2" xfId="26722" xr:uid="{00000000-0005-0000-0000-000075280000}"/>
    <cellStyle name="SAPBEXexcCritical6 6 2 2 4" xfId="15346" xr:uid="{00000000-0005-0000-0000-000076280000}"/>
    <cellStyle name="SAPBEXexcCritical6 6 2 2 4 2" xfId="30755" xr:uid="{00000000-0005-0000-0000-000077280000}"/>
    <cellStyle name="SAPBEXexcCritical6 6 2 2 5" xfId="16207" xr:uid="{00000000-0005-0000-0000-000078280000}"/>
    <cellStyle name="SAPBEXexcCritical6 6 2 2 5 2" xfId="31345" xr:uid="{00000000-0005-0000-0000-000079280000}"/>
    <cellStyle name="SAPBEXexcCritical6 6 2 2 6" xfId="18818" xr:uid="{00000000-0005-0000-0000-00007A280000}"/>
    <cellStyle name="SAPBEXexcCritical6 6 2 2 6 2" xfId="33766" xr:uid="{00000000-0005-0000-0000-00007B280000}"/>
    <cellStyle name="SAPBEXexcCritical6 6 2 2 7" xfId="21088" xr:uid="{00000000-0005-0000-0000-00007C280000}"/>
    <cellStyle name="SAPBEXexcCritical6 6 2 2 7 2" xfId="36014" xr:uid="{00000000-0005-0000-0000-00007D280000}"/>
    <cellStyle name="SAPBEXexcCritical6 6 2 2 8" xfId="6245" xr:uid="{00000000-0005-0000-0000-00007E280000}"/>
    <cellStyle name="SAPBEXexcCritical6 6 2 3" xfId="4652" xr:uid="{00000000-0005-0000-0000-00007F280000}"/>
    <cellStyle name="SAPBEXexcCritical6 6 2 3 2" xfId="9807" xr:uid="{00000000-0005-0000-0000-000080280000}"/>
    <cellStyle name="SAPBEXexcCritical6 6 2 3 2 2" xfId="25798" xr:uid="{00000000-0005-0000-0000-000081280000}"/>
    <cellStyle name="SAPBEXexcCritical6 6 2 3 3" xfId="12625" xr:uid="{00000000-0005-0000-0000-000082280000}"/>
    <cellStyle name="SAPBEXexcCritical6 6 2 3 3 2" xfId="28469" xr:uid="{00000000-0005-0000-0000-000083280000}"/>
    <cellStyle name="SAPBEXexcCritical6 6 2 3 4" xfId="14808" xr:uid="{00000000-0005-0000-0000-000084280000}"/>
    <cellStyle name="SAPBEXexcCritical6 6 2 3 4 2" xfId="30261" xr:uid="{00000000-0005-0000-0000-000085280000}"/>
    <cellStyle name="SAPBEXexcCritical6 6 2 3 5" xfId="17948" xr:uid="{00000000-0005-0000-0000-000086280000}"/>
    <cellStyle name="SAPBEXexcCritical6 6 2 3 5 2" xfId="33064" xr:uid="{00000000-0005-0000-0000-000087280000}"/>
    <cellStyle name="SAPBEXexcCritical6 6 2 3 6" xfId="20556" xr:uid="{00000000-0005-0000-0000-000088280000}"/>
    <cellStyle name="SAPBEXexcCritical6 6 2 3 6 2" xfId="35493" xr:uid="{00000000-0005-0000-0000-000089280000}"/>
    <cellStyle name="SAPBEXexcCritical6 6 2 3 7" xfId="21332" xr:uid="{00000000-0005-0000-0000-00008A280000}"/>
    <cellStyle name="SAPBEXexcCritical6 6 2 3 7 2" xfId="36258" xr:uid="{00000000-0005-0000-0000-00008B280000}"/>
    <cellStyle name="SAPBEXexcCritical6 6 2 4" xfId="5566" xr:uid="{00000000-0005-0000-0000-00008C280000}"/>
    <cellStyle name="SAPBEXexcCritical6 6 2 4 2" xfId="37161" xr:uid="{00000000-0005-0000-0000-00008D280000}"/>
    <cellStyle name="SAPBEXexcCritical6 6 2 5" xfId="7674" xr:uid="{00000000-0005-0000-0000-00008E280000}"/>
    <cellStyle name="SAPBEXexcCritical6 6 2 6" xfId="10598" xr:uid="{00000000-0005-0000-0000-00008F280000}"/>
    <cellStyle name="SAPBEXexcCritical6 6 2 7" xfId="13499" xr:uid="{00000000-0005-0000-0000-000090280000}"/>
    <cellStyle name="SAPBEXexcCritical6 6 2 8" xfId="18177" xr:uid="{00000000-0005-0000-0000-000091280000}"/>
    <cellStyle name="SAPBEXexcCritical6 6 2 9" xfId="18525" xr:uid="{00000000-0005-0000-0000-000092280000}"/>
    <cellStyle name="SAPBEXexcCritical6 6 3" xfId="2855" xr:uid="{00000000-0005-0000-0000-000093280000}"/>
    <cellStyle name="SAPBEXexcCritical6 6 3 2" xfId="8027" xr:uid="{00000000-0005-0000-0000-000094280000}"/>
    <cellStyle name="SAPBEXexcCritical6 6 3 2 2" xfId="24056" xr:uid="{00000000-0005-0000-0000-000095280000}"/>
    <cellStyle name="SAPBEXexcCritical6 6 3 3" xfId="10854" xr:uid="{00000000-0005-0000-0000-000096280000}"/>
    <cellStyle name="SAPBEXexcCritical6 6 3 3 2" xfId="26721" xr:uid="{00000000-0005-0000-0000-000097280000}"/>
    <cellStyle name="SAPBEXexcCritical6 6 3 4" xfId="13156" xr:uid="{00000000-0005-0000-0000-000098280000}"/>
    <cellStyle name="SAPBEXexcCritical6 6 3 4 2" xfId="28936" xr:uid="{00000000-0005-0000-0000-000099280000}"/>
    <cellStyle name="SAPBEXexcCritical6 6 3 5" xfId="16206" xr:uid="{00000000-0005-0000-0000-00009A280000}"/>
    <cellStyle name="SAPBEXexcCritical6 6 3 5 2" xfId="31344" xr:uid="{00000000-0005-0000-0000-00009B280000}"/>
    <cellStyle name="SAPBEXexcCritical6 6 3 6" xfId="18817" xr:uid="{00000000-0005-0000-0000-00009C280000}"/>
    <cellStyle name="SAPBEXexcCritical6 6 3 6 2" xfId="33765" xr:uid="{00000000-0005-0000-0000-00009D280000}"/>
    <cellStyle name="SAPBEXexcCritical6 6 3 7" xfId="21087" xr:uid="{00000000-0005-0000-0000-00009E280000}"/>
    <cellStyle name="SAPBEXexcCritical6 6 3 7 2" xfId="36013" xr:uid="{00000000-0005-0000-0000-00009F280000}"/>
    <cellStyle name="SAPBEXexcCritical6 6 3 8" xfId="6244" xr:uid="{00000000-0005-0000-0000-0000A0280000}"/>
    <cellStyle name="SAPBEXexcCritical6 6 4" xfId="4653" xr:uid="{00000000-0005-0000-0000-0000A1280000}"/>
    <cellStyle name="SAPBEXexcCritical6 6 4 2" xfId="9808" xr:uid="{00000000-0005-0000-0000-0000A2280000}"/>
    <cellStyle name="SAPBEXexcCritical6 6 4 2 2" xfId="25799" xr:uid="{00000000-0005-0000-0000-0000A3280000}"/>
    <cellStyle name="SAPBEXexcCritical6 6 4 3" xfId="12626" xr:uid="{00000000-0005-0000-0000-0000A4280000}"/>
    <cellStyle name="SAPBEXexcCritical6 6 4 3 2" xfId="28470" xr:uid="{00000000-0005-0000-0000-0000A5280000}"/>
    <cellStyle name="SAPBEXexcCritical6 6 4 4" xfId="10487" xr:uid="{00000000-0005-0000-0000-0000A6280000}"/>
    <cellStyle name="SAPBEXexcCritical6 6 4 4 2" xfId="26409" xr:uid="{00000000-0005-0000-0000-0000A7280000}"/>
    <cellStyle name="SAPBEXexcCritical6 6 4 5" xfId="17949" xr:uid="{00000000-0005-0000-0000-0000A8280000}"/>
    <cellStyle name="SAPBEXexcCritical6 6 4 5 2" xfId="33065" xr:uid="{00000000-0005-0000-0000-0000A9280000}"/>
    <cellStyle name="SAPBEXexcCritical6 6 4 6" xfId="20557" xr:uid="{00000000-0005-0000-0000-0000AA280000}"/>
    <cellStyle name="SAPBEXexcCritical6 6 4 6 2" xfId="35494" xr:uid="{00000000-0005-0000-0000-0000AB280000}"/>
    <cellStyle name="SAPBEXexcCritical6 6 4 7" xfId="21858" xr:uid="{00000000-0005-0000-0000-0000AC280000}"/>
    <cellStyle name="SAPBEXexcCritical6 6 4 7 2" xfId="36777" xr:uid="{00000000-0005-0000-0000-0000AD280000}"/>
    <cellStyle name="SAPBEXexcCritical6 6 5" xfId="5567" xr:uid="{00000000-0005-0000-0000-0000AE280000}"/>
    <cellStyle name="SAPBEXexcCritical6 6 5 2" xfId="37049" xr:uid="{00000000-0005-0000-0000-0000AF280000}"/>
    <cellStyle name="SAPBEXexcCritical6 6 6" xfId="7675" xr:uid="{00000000-0005-0000-0000-0000B0280000}"/>
    <cellStyle name="SAPBEXexcCritical6 6 7" xfId="13326" xr:uid="{00000000-0005-0000-0000-0000B1280000}"/>
    <cellStyle name="SAPBEXexcCritical6 6 8" xfId="14244" xr:uid="{00000000-0005-0000-0000-0000B2280000}"/>
    <cellStyle name="SAPBEXexcCritical6 6 9" xfId="15893" xr:uid="{00000000-0005-0000-0000-0000B3280000}"/>
    <cellStyle name="SAPBEXexcCritical6 7" xfId="691" xr:uid="{00000000-0005-0000-0000-0000B4280000}"/>
    <cellStyle name="SAPBEXexcCritical6 7 10" xfId="18524" xr:uid="{00000000-0005-0000-0000-0000B5280000}"/>
    <cellStyle name="SAPBEXexcCritical6 7 11" xfId="22371" xr:uid="{00000000-0005-0000-0000-0000B6280000}"/>
    <cellStyle name="SAPBEXexcCritical6 7 2" xfId="692" xr:uid="{00000000-0005-0000-0000-0000B7280000}"/>
    <cellStyle name="SAPBEXexcCritical6 7 2 10" xfId="22372" xr:uid="{00000000-0005-0000-0000-0000B8280000}"/>
    <cellStyle name="SAPBEXexcCritical6 7 2 2" xfId="2858" xr:uid="{00000000-0005-0000-0000-0000B9280000}"/>
    <cellStyle name="SAPBEXexcCritical6 7 2 2 2" xfId="8030" xr:uid="{00000000-0005-0000-0000-0000BA280000}"/>
    <cellStyle name="SAPBEXexcCritical6 7 2 2 2 2" xfId="24059" xr:uid="{00000000-0005-0000-0000-0000BB280000}"/>
    <cellStyle name="SAPBEXexcCritical6 7 2 2 3" xfId="10857" xr:uid="{00000000-0005-0000-0000-0000BC280000}"/>
    <cellStyle name="SAPBEXexcCritical6 7 2 2 3 2" xfId="26724" xr:uid="{00000000-0005-0000-0000-0000BD280000}"/>
    <cellStyle name="SAPBEXexcCritical6 7 2 2 4" xfId="13153" xr:uid="{00000000-0005-0000-0000-0000BE280000}"/>
    <cellStyle name="SAPBEXexcCritical6 7 2 2 4 2" xfId="28933" xr:uid="{00000000-0005-0000-0000-0000BF280000}"/>
    <cellStyle name="SAPBEXexcCritical6 7 2 2 5" xfId="16209" xr:uid="{00000000-0005-0000-0000-0000C0280000}"/>
    <cellStyle name="SAPBEXexcCritical6 7 2 2 5 2" xfId="31347" xr:uid="{00000000-0005-0000-0000-0000C1280000}"/>
    <cellStyle name="SAPBEXexcCritical6 7 2 2 6" xfId="18820" xr:uid="{00000000-0005-0000-0000-0000C2280000}"/>
    <cellStyle name="SAPBEXexcCritical6 7 2 2 6 2" xfId="33768" xr:uid="{00000000-0005-0000-0000-0000C3280000}"/>
    <cellStyle name="SAPBEXexcCritical6 7 2 2 7" xfId="21090" xr:uid="{00000000-0005-0000-0000-0000C4280000}"/>
    <cellStyle name="SAPBEXexcCritical6 7 2 2 7 2" xfId="36016" xr:uid="{00000000-0005-0000-0000-0000C5280000}"/>
    <cellStyle name="SAPBEXexcCritical6 7 2 2 8" xfId="6247" xr:uid="{00000000-0005-0000-0000-0000C6280000}"/>
    <cellStyle name="SAPBEXexcCritical6 7 2 3" xfId="4650" xr:uid="{00000000-0005-0000-0000-0000C7280000}"/>
    <cellStyle name="SAPBEXexcCritical6 7 2 3 2" xfId="9805" xr:uid="{00000000-0005-0000-0000-0000C8280000}"/>
    <cellStyle name="SAPBEXexcCritical6 7 2 3 2 2" xfId="25796" xr:uid="{00000000-0005-0000-0000-0000C9280000}"/>
    <cellStyle name="SAPBEXexcCritical6 7 2 3 3" xfId="12623" xr:uid="{00000000-0005-0000-0000-0000CA280000}"/>
    <cellStyle name="SAPBEXexcCritical6 7 2 3 3 2" xfId="28467" xr:uid="{00000000-0005-0000-0000-0000CB280000}"/>
    <cellStyle name="SAPBEXexcCritical6 7 2 3 4" xfId="15498" xr:uid="{00000000-0005-0000-0000-0000CC280000}"/>
    <cellStyle name="SAPBEXexcCritical6 7 2 3 4 2" xfId="30859" xr:uid="{00000000-0005-0000-0000-0000CD280000}"/>
    <cellStyle name="SAPBEXexcCritical6 7 2 3 5" xfId="17946" xr:uid="{00000000-0005-0000-0000-0000CE280000}"/>
    <cellStyle name="SAPBEXexcCritical6 7 2 3 5 2" xfId="33062" xr:uid="{00000000-0005-0000-0000-0000CF280000}"/>
    <cellStyle name="SAPBEXexcCritical6 7 2 3 6" xfId="20554" xr:uid="{00000000-0005-0000-0000-0000D0280000}"/>
    <cellStyle name="SAPBEXexcCritical6 7 2 3 6 2" xfId="35491" xr:uid="{00000000-0005-0000-0000-0000D1280000}"/>
    <cellStyle name="SAPBEXexcCritical6 7 2 3 7" xfId="21331" xr:uid="{00000000-0005-0000-0000-0000D2280000}"/>
    <cellStyle name="SAPBEXexcCritical6 7 2 3 7 2" xfId="36257" xr:uid="{00000000-0005-0000-0000-0000D3280000}"/>
    <cellStyle name="SAPBEXexcCritical6 7 2 4" xfId="5564" xr:uid="{00000000-0005-0000-0000-0000D4280000}"/>
    <cellStyle name="SAPBEXexcCritical6 7 2 4 2" xfId="37771" xr:uid="{00000000-0005-0000-0000-0000D5280000}"/>
    <cellStyle name="SAPBEXexcCritical6 7 2 5" xfId="7672" xr:uid="{00000000-0005-0000-0000-0000D6280000}"/>
    <cellStyle name="SAPBEXexcCritical6 7 2 6" xfId="6618" xr:uid="{00000000-0005-0000-0000-0000D7280000}"/>
    <cellStyle name="SAPBEXexcCritical6 7 2 7" xfId="15378" xr:uid="{00000000-0005-0000-0000-0000D8280000}"/>
    <cellStyle name="SAPBEXexcCritical6 7 2 8" xfId="18176" xr:uid="{00000000-0005-0000-0000-0000D9280000}"/>
    <cellStyle name="SAPBEXexcCritical6 7 2 9" xfId="18523" xr:uid="{00000000-0005-0000-0000-0000DA280000}"/>
    <cellStyle name="SAPBEXexcCritical6 7 3" xfId="2857" xr:uid="{00000000-0005-0000-0000-0000DB280000}"/>
    <cellStyle name="SAPBEXexcCritical6 7 3 2" xfId="8029" xr:uid="{00000000-0005-0000-0000-0000DC280000}"/>
    <cellStyle name="SAPBEXexcCritical6 7 3 2 2" xfId="24058" xr:uid="{00000000-0005-0000-0000-0000DD280000}"/>
    <cellStyle name="SAPBEXexcCritical6 7 3 3" xfId="10856" xr:uid="{00000000-0005-0000-0000-0000DE280000}"/>
    <cellStyle name="SAPBEXexcCritical6 7 3 3 2" xfId="26723" xr:uid="{00000000-0005-0000-0000-0000DF280000}"/>
    <cellStyle name="SAPBEXexcCritical6 7 3 4" xfId="8960" xr:uid="{00000000-0005-0000-0000-0000E0280000}"/>
    <cellStyle name="SAPBEXexcCritical6 7 3 4 2" xfId="24984" xr:uid="{00000000-0005-0000-0000-0000E1280000}"/>
    <cellStyle name="SAPBEXexcCritical6 7 3 5" xfId="16208" xr:uid="{00000000-0005-0000-0000-0000E2280000}"/>
    <cellStyle name="SAPBEXexcCritical6 7 3 5 2" xfId="31346" xr:uid="{00000000-0005-0000-0000-0000E3280000}"/>
    <cellStyle name="SAPBEXexcCritical6 7 3 6" xfId="18819" xr:uid="{00000000-0005-0000-0000-0000E4280000}"/>
    <cellStyle name="SAPBEXexcCritical6 7 3 6 2" xfId="33767" xr:uid="{00000000-0005-0000-0000-0000E5280000}"/>
    <cellStyle name="SAPBEXexcCritical6 7 3 7" xfId="21089" xr:uid="{00000000-0005-0000-0000-0000E6280000}"/>
    <cellStyle name="SAPBEXexcCritical6 7 3 7 2" xfId="36015" xr:uid="{00000000-0005-0000-0000-0000E7280000}"/>
    <cellStyle name="SAPBEXexcCritical6 7 3 8" xfId="6246" xr:uid="{00000000-0005-0000-0000-0000E8280000}"/>
    <cellStyle name="SAPBEXexcCritical6 7 4" xfId="4651" xr:uid="{00000000-0005-0000-0000-0000E9280000}"/>
    <cellStyle name="SAPBEXexcCritical6 7 4 2" xfId="9806" xr:uid="{00000000-0005-0000-0000-0000EA280000}"/>
    <cellStyle name="SAPBEXexcCritical6 7 4 2 2" xfId="25797" xr:uid="{00000000-0005-0000-0000-0000EB280000}"/>
    <cellStyle name="SAPBEXexcCritical6 7 4 3" xfId="12624" xr:uid="{00000000-0005-0000-0000-0000EC280000}"/>
    <cellStyle name="SAPBEXexcCritical6 7 4 3 2" xfId="28468" xr:uid="{00000000-0005-0000-0000-0000ED280000}"/>
    <cellStyle name="SAPBEXexcCritical6 7 4 4" xfId="10348" xr:uid="{00000000-0005-0000-0000-0000EE280000}"/>
    <cellStyle name="SAPBEXexcCritical6 7 4 4 2" xfId="26286" xr:uid="{00000000-0005-0000-0000-0000EF280000}"/>
    <cellStyle name="SAPBEXexcCritical6 7 4 5" xfId="17947" xr:uid="{00000000-0005-0000-0000-0000F0280000}"/>
    <cellStyle name="SAPBEXexcCritical6 7 4 5 2" xfId="33063" xr:uid="{00000000-0005-0000-0000-0000F1280000}"/>
    <cellStyle name="SAPBEXexcCritical6 7 4 6" xfId="20555" xr:uid="{00000000-0005-0000-0000-0000F2280000}"/>
    <cellStyle name="SAPBEXexcCritical6 7 4 6 2" xfId="35492" xr:uid="{00000000-0005-0000-0000-0000F3280000}"/>
    <cellStyle name="SAPBEXexcCritical6 7 4 7" xfId="20904" xr:uid="{00000000-0005-0000-0000-0000F4280000}"/>
    <cellStyle name="SAPBEXexcCritical6 7 4 7 2" xfId="35830" xr:uid="{00000000-0005-0000-0000-0000F5280000}"/>
    <cellStyle name="SAPBEXexcCritical6 7 5" xfId="5565" xr:uid="{00000000-0005-0000-0000-0000F6280000}"/>
    <cellStyle name="SAPBEXexcCritical6 7 5 2" xfId="37160" xr:uid="{00000000-0005-0000-0000-0000F7280000}"/>
    <cellStyle name="SAPBEXexcCritical6 7 6" xfId="7673" xr:uid="{00000000-0005-0000-0000-0000F8280000}"/>
    <cellStyle name="SAPBEXexcCritical6 7 7" xfId="10593" xr:uid="{00000000-0005-0000-0000-0000F9280000}"/>
    <cellStyle name="SAPBEXexcCritical6 7 8" xfId="10411" xr:uid="{00000000-0005-0000-0000-0000FA280000}"/>
    <cellStyle name="SAPBEXexcCritical6 7 9" xfId="18244" xr:uid="{00000000-0005-0000-0000-0000FB280000}"/>
    <cellStyle name="SAPBEXexcCritical6 8" xfId="693" xr:uid="{00000000-0005-0000-0000-0000FC280000}"/>
    <cellStyle name="SAPBEXexcCritical6 8 10" xfId="18522" xr:uid="{00000000-0005-0000-0000-0000FD280000}"/>
    <cellStyle name="SAPBEXexcCritical6 8 11" xfId="22373" xr:uid="{00000000-0005-0000-0000-0000FE280000}"/>
    <cellStyle name="SAPBEXexcCritical6 8 2" xfId="694" xr:uid="{00000000-0005-0000-0000-0000FF280000}"/>
    <cellStyle name="SAPBEXexcCritical6 8 2 2" xfId="5562" xr:uid="{00000000-0005-0000-0000-000000290000}"/>
    <cellStyle name="SAPBEXexcCritical6 8 2 2 2" xfId="37769" xr:uid="{00000000-0005-0000-0000-000001290000}"/>
    <cellStyle name="SAPBEXexcCritical6 8 2 3" xfId="9204" xr:uid="{00000000-0005-0000-0000-000002290000}"/>
    <cellStyle name="SAPBEXexcCritical6 8 2 4" xfId="13043" xr:uid="{00000000-0005-0000-0000-000003290000}"/>
    <cellStyle name="SAPBEXexcCritical6 8 2 5" xfId="15545" xr:uid="{00000000-0005-0000-0000-000004290000}"/>
    <cellStyle name="SAPBEXexcCritical6 8 2 6" xfId="15657" xr:uid="{00000000-0005-0000-0000-000005290000}"/>
    <cellStyle name="SAPBEXexcCritical6 8 2 7" xfId="18521" xr:uid="{00000000-0005-0000-0000-000006290000}"/>
    <cellStyle name="SAPBEXexcCritical6 8 2 8" xfId="22374" xr:uid="{00000000-0005-0000-0000-000007290000}"/>
    <cellStyle name="SAPBEXexcCritical6 8 3" xfId="2859" xr:uid="{00000000-0005-0000-0000-000008290000}"/>
    <cellStyle name="SAPBEXexcCritical6 8 3 2" xfId="8031" xr:uid="{00000000-0005-0000-0000-000009290000}"/>
    <cellStyle name="SAPBEXexcCritical6 8 3 2 2" xfId="24060" xr:uid="{00000000-0005-0000-0000-00000A290000}"/>
    <cellStyle name="SAPBEXexcCritical6 8 3 3" xfId="10858" xr:uid="{00000000-0005-0000-0000-00000B290000}"/>
    <cellStyle name="SAPBEXexcCritical6 8 3 3 2" xfId="26725" xr:uid="{00000000-0005-0000-0000-00000C290000}"/>
    <cellStyle name="SAPBEXexcCritical6 8 3 4" xfId="10530" xr:uid="{00000000-0005-0000-0000-00000D290000}"/>
    <cellStyle name="SAPBEXexcCritical6 8 3 4 2" xfId="26452" xr:uid="{00000000-0005-0000-0000-00000E290000}"/>
    <cellStyle name="SAPBEXexcCritical6 8 3 5" xfId="16210" xr:uid="{00000000-0005-0000-0000-00000F290000}"/>
    <cellStyle name="SAPBEXexcCritical6 8 3 5 2" xfId="31348" xr:uid="{00000000-0005-0000-0000-000010290000}"/>
    <cellStyle name="SAPBEXexcCritical6 8 3 6" xfId="18821" xr:uid="{00000000-0005-0000-0000-000011290000}"/>
    <cellStyle name="SAPBEXexcCritical6 8 3 6 2" xfId="33769" xr:uid="{00000000-0005-0000-0000-000012290000}"/>
    <cellStyle name="SAPBEXexcCritical6 8 3 7" xfId="21091" xr:uid="{00000000-0005-0000-0000-000013290000}"/>
    <cellStyle name="SAPBEXexcCritical6 8 3 7 2" xfId="36017" xr:uid="{00000000-0005-0000-0000-000014290000}"/>
    <cellStyle name="SAPBEXexcCritical6 8 3 8" xfId="6248" xr:uid="{00000000-0005-0000-0000-000015290000}"/>
    <cellStyle name="SAPBEXexcCritical6 8 4" xfId="4649" xr:uid="{00000000-0005-0000-0000-000016290000}"/>
    <cellStyle name="SAPBEXexcCritical6 8 4 2" xfId="9804" xr:uid="{00000000-0005-0000-0000-000017290000}"/>
    <cellStyle name="SAPBEXexcCritical6 8 4 2 2" xfId="25795" xr:uid="{00000000-0005-0000-0000-000018290000}"/>
    <cellStyle name="SAPBEXexcCritical6 8 4 3" xfId="12622" xr:uid="{00000000-0005-0000-0000-000019290000}"/>
    <cellStyle name="SAPBEXexcCritical6 8 4 3 2" xfId="28466" xr:uid="{00000000-0005-0000-0000-00001A290000}"/>
    <cellStyle name="SAPBEXexcCritical6 8 4 4" xfId="14080" xr:uid="{00000000-0005-0000-0000-00001B290000}"/>
    <cellStyle name="SAPBEXexcCritical6 8 4 4 2" xfId="29661" xr:uid="{00000000-0005-0000-0000-00001C290000}"/>
    <cellStyle name="SAPBEXexcCritical6 8 4 5" xfId="17945" xr:uid="{00000000-0005-0000-0000-00001D290000}"/>
    <cellStyle name="SAPBEXexcCritical6 8 4 5 2" xfId="33061" xr:uid="{00000000-0005-0000-0000-00001E290000}"/>
    <cellStyle name="SAPBEXexcCritical6 8 4 6" xfId="20553" xr:uid="{00000000-0005-0000-0000-00001F290000}"/>
    <cellStyle name="SAPBEXexcCritical6 8 4 6 2" xfId="35490" xr:uid="{00000000-0005-0000-0000-000020290000}"/>
    <cellStyle name="SAPBEXexcCritical6 8 4 7" xfId="21861" xr:uid="{00000000-0005-0000-0000-000021290000}"/>
    <cellStyle name="SAPBEXexcCritical6 8 4 7 2" xfId="36780" xr:uid="{00000000-0005-0000-0000-000022290000}"/>
    <cellStyle name="SAPBEXexcCritical6 8 5" xfId="5563" xr:uid="{00000000-0005-0000-0000-000023290000}"/>
    <cellStyle name="SAPBEXexcCritical6 8 5 2" xfId="37770" xr:uid="{00000000-0005-0000-0000-000024290000}"/>
    <cellStyle name="SAPBEXexcCritical6 8 6" xfId="10031" xr:uid="{00000000-0005-0000-0000-000025290000}"/>
    <cellStyle name="SAPBEXexcCritical6 8 7" xfId="13327" xr:uid="{00000000-0005-0000-0000-000026290000}"/>
    <cellStyle name="SAPBEXexcCritical6 8 8" xfId="15177" xr:uid="{00000000-0005-0000-0000-000027290000}"/>
    <cellStyle name="SAPBEXexcCritical6 8 9" xfId="18245" xr:uid="{00000000-0005-0000-0000-000028290000}"/>
    <cellStyle name="SAPBEXexcCritical6 9" xfId="695" xr:uid="{00000000-0005-0000-0000-000029290000}"/>
    <cellStyle name="SAPBEXexcCritical6 9 10" xfId="5012" xr:uid="{00000000-0005-0000-0000-00002A290000}"/>
    <cellStyle name="SAPBEXexcCritical6 9 2" xfId="2860" xr:uid="{00000000-0005-0000-0000-00002B290000}"/>
    <cellStyle name="SAPBEXexcCritical6 9 2 2" xfId="8032" xr:uid="{00000000-0005-0000-0000-00002C290000}"/>
    <cellStyle name="SAPBEXexcCritical6 9 2 2 2" xfId="24061" xr:uid="{00000000-0005-0000-0000-00002D290000}"/>
    <cellStyle name="SAPBEXexcCritical6 9 2 3" xfId="10859" xr:uid="{00000000-0005-0000-0000-00002E290000}"/>
    <cellStyle name="SAPBEXexcCritical6 9 2 3 2" xfId="26726" xr:uid="{00000000-0005-0000-0000-00002F290000}"/>
    <cellStyle name="SAPBEXexcCritical6 9 2 4" xfId="13154" xr:uid="{00000000-0005-0000-0000-000030290000}"/>
    <cellStyle name="SAPBEXexcCritical6 9 2 4 2" xfId="28934" xr:uid="{00000000-0005-0000-0000-000031290000}"/>
    <cellStyle name="SAPBEXexcCritical6 9 2 5" xfId="16211" xr:uid="{00000000-0005-0000-0000-000032290000}"/>
    <cellStyle name="SAPBEXexcCritical6 9 2 5 2" xfId="31349" xr:uid="{00000000-0005-0000-0000-000033290000}"/>
    <cellStyle name="SAPBEXexcCritical6 9 2 6" xfId="18822" xr:uid="{00000000-0005-0000-0000-000034290000}"/>
    <cellStyle name="SAPBEXexcCritical6 9 2 6 2" xfId="33770" xr:uid="{00000000-0005-0000-0000-000035290000}"/>
    <cellStyle name="SAPBEXexcCritical6 9 2 7" xfId="21092" xr:uid="{00000000-0005-0000-0000-000036290000}"/>
    <cellStyle name="SAPBEXexcCritical6 9 2 7 2" xfId="36018" xr:uid="{00000000-0005-0000-0000-000037290000}"/>
    <cellStyle name="SAPBEXexcCritical6 9 2 8" xfId="6249" xr:uid="{00000000-0005-0000-0000-000038290000}"/>
    <cellStyle name="SAPBEXexcCritical6 9 3" xfId="4648" xr:uid="{00000000-0005-0000-0000-000039290000}"/>
    <cellStyle name="SAPBEXexcCritical6 9 3 2" xfId="9803" xr:uid="{00000000-0005-0000-0000-00003A290000}"/>
    <cellStyle name="SAPBEXexcCritical6 9 3 2 2" xfId="25794" xr:uid="{00000000-0005-0000-0000-00003B290000}"/>
    <cellStyle name="SAPBEXexcCritical6 9 3 3" xfId="12621" xr:uid="{00000000-0005-0000-0000-00003C290000}"/>
    <cellStyle name="SAPBEXexcCritical6 9 3 3 2" xfId="28465" xr:uid="{00000000-0005-0000-0000-00003D290000}"/>
    <cellStyle name="SAPBEXexcCritical6 9 3 4" xfId="6777" xr:uid="{00000000-0005-0000-0000-00003E290000}"/>
    <cellStyle name="SAPBEXexcCritical6 9 3 4 2" xfId="23248" xr:uid="{00000000-0005-0000-0000-00003F290000}"/>
    <cellStyle name="SAPBEXexcCritical6 9 3 5" xfId="17944" xr:uid="{00000000-0005-0000-0000-000040290000}"/>
    <cellStyle name="SAPBEXexcCritical6 9 3 5 2" xfId="33060" xr:uid="{00000000-0005-0000-0000-000041290000}"/>
    <cellStyle name="SAPBEXexcCritical6 9 3 6" xfId="20552" xr:uid="{00000000-0005-0000-0000-000042290000}"/>
    <cellStyle name="SAPBEXexcCritical6 9 3 6 2" xfId="35489" xr:uid="{00000000-0005-0000-0000-000043290000}"/>
    <cellStyle name="SAPBEXexcCritical6 9 3 7" xfId="21860" xr:uid="{00000000-0005-0000-0000-000044290000}"/>
    <cellStyle name="SAPBEXexcCritical6 9 3 7 2" xfId="36779" xr:uid="{00000000-0005-0000-0000-000045290000}"/>
    <cellStyle name="SAPBEXexcCritical6 9 4" xfId="5561" xr:uid="{00000000-0005-0000-0000-000046290000}"/>
    <cellStyle name="SAPBEXexcCritical6 9 4 2" xfId="22727" xr:uid="{00000000-0005-0000-0000-000047290000}"/>
    <cellStyle name="SAPBEXexcCritical6 9 5" xfId="7663" xr:uid="{00000000-0005-0000-0000-000048290000}"/>
    <cellStyle name="SAPBEXexcCritical6 9 5 2" xfId="23783" xr:uid="{00000000-0005-0000-0000-000049290000}"/>
    <cellStyle name="SAPBEXexcCritical6 9 6" xfId="10592" xr:uid="{00000000-0005-0000-0000-00004A290000}"/>
    <cellStyle name="SAPBEXexcCritical6 9 6 2" xfId="26493" xr:uid="{00000000-0005-0000-0000-00004B290000}"/>
    <cellStyle name="SAPBEXexcCritical6 9 7" xfId="13688" xr:uid="{00000000-0005-0000-0000-00004C290000}"/>
    <cellStyle name="SAPBEXexcCritical6 9 7 2" xfId="29308" xr:uid="{00000000-0005-0000-0000-00004D290000}"/>
    <cellStyle name="SAPBEXexcCritical6 9 8" xfId="18246" xr:uid="{00000000-0005-0000-0000-00004E290000}"/>
    <cellStyle name="SAPBEXexcCritical6 9 8 2" xfId="33349" xr:uid="{00000000-0005-0000-0000-00004F290000}"/>
    <cellStyle name="SAPBEXexcCritical6 9 9" xfId="18520" xr:uid="{00000000-0005-0000-0000-000050290000}"/>
    <cellStyle name="SAPBEXexcCritical6 9 9 2" xfId="33528" xr:uid="{00000000-0005-0000-0000-000051290000}"/>
    <cellStyle name="SAPBEXexcCritical6_CC - Div XRef" xfId="1812" xr:uid="{00000000-0005-0000-0000-000052290000}"/>
    <cellStyle name="SAPBEXexcGood" xfId="79" xr:uid="{00000000-0005-0000-0000-000053290000}"/>
    <cellStyle name="SAPBEXexcGood1" xfId="80" xr:uid="{00000000-0005-0000-0000-000054290000}"/>
    <cellStyle name="SAPBEXexcGood1 10" xfId="696" xr:uid="{00000000-0005-0000-0000-000055290000}"/>
    <cellStyle name="SAPBEXexcGood1 10 10" xfId="22375" xr:uid="{00000000-0005-0000-0000-000056290000}"/>
    <cellStyle name="SAPBEXexcGood1 10 2" xfId="2861" xr:uid="{00000000-0005-0000-0000-000057290000}"/>
    <cellStyle name="SAPBEXexcGood1 10 2 2" xfId="8033" xr:uid="{00000000-0005-0000-0000-000058290000}"/>
    <cellStyle name="SAPBEXexcGood1 10 2 2 2" xfId="24062" xr:uid="{00000000-0005-0000-0000-000059290000}"/>
    <cellStyle name="SAPBEXexcGood1 10 2 3" xfId="10860" xr:uid="{00000000-0005-0000-0000-00005A290000}"/>
    <cellStyle name="SAPBEXexcGood1 10 2 3 2" xfId="26727" xr:uid="{00000000-0005-0000-0000-00005B290000}"/>
    <cellStyle name="SAPBEXexcGood1 10 2 4" xfId="10531" xr:uid="{00000000-0005-0000-0000-00005C290000}"/>
    <cellStyle name="SAPBEXexcGood1 10 2 4 2" xfId="26453" xr:uid="{00000000-0005-0000-0000-00005D290000}"/>
    <cellStyle name="SAPBEXexcGood1 10 2 5" xfId="16212" xr:uid="{00000000-0005-0000-0000-00005E290000}"/>
    <cellStyle name="SAPBEXexcGood1 10 2 5 2" xfId="31350" xr:uid="{00000000-0005-0000-0000-00005F290000}"/>
    <cellStyle name="SAPBEXexcGood1 10 2 6" xfId="18823" xr:uid="{00000000-0005-0000-0000-000060290000}"/>
    <cellStyle name="SAPBEXexcGood1 10 2 6 2" xfId="33771" xr:uid="{00000000-0005-0000-0000-000061290000}"/>
    <cellStyle name="SAPBEXexcGood1 10 2 7" xfId="21093" xr:uid="{00000000-0005-0000-0000-000062290000}"/>
    <cellStyle name="SAPBEXexcGood1 10 2 7 2" xfId="36019" xr:uid="{00000000-0005-0000-0000-000063290000}"/>
    <cellStyle name="SAPBEXexcGood1 10 2 8" xfId="6250" xr:uid="{00000000-0005-0000-0000-000064290000}"/>
    <cellStyle name="SAPBEXexcGood1 10 3" xfId="4647" xr:uid="{00000000-0005-0000-0000-000065290000}"/>
    <cellStyle name="SAPBEXexcGood1 10 3 2" xfId="9802" xr:uid="{00000000-0005-0000-0000-000066290000}"/>
    <cellStyle name="SAPBEXexcGood1 10 3 2 2" xfId="25793" xr:uid="{00000000-0005-0000-0000-000067290000}"/>
    <cellStyle name="SAPBEXexcGood1 10 3 3" xfId="12620" xr:uid="{00000000-0005-0000-0000-000068290000}"/>
    <cellStyle name="SAPBEXexcGood1 10 3 3 2" xfId="28464" xr:uid="{00000000-0005-0000-0000-000069290000}"/>
    <cellStyle name="SAPBEXexcGood1 10 3 4" xfId="10349" xr:uid="{00000000-0005-0000-0000-00006A290000}"/>
    <cellStyle name="SAPBEXexcGood1 10 3 4 2" xfId="26287" xr:uid="{00000000-0005-0000-0000-00006B290000}"/>
    <cellStyle name="SAPBEXexcGood1 10 3 5" xfId="17943" xr:uid="{00000000-0005-0000-0000-00006C290000}"/>
    <cellStyle name="SAPBEXexcGood1 10 3 5 2" xfId="33059" xr:uid="{00000000-0005-0000-0000-00006D290000}"/>
    <cellStyle name="SAPBEXexcGood1 10 3 6" xfId="20551" xr:uid="{00000000-0005-0000-0000-00006E290000}"/>
    <cellStyle name="SAPBEXexcGood1 10 3 6 2" xfId="35488" xr:uid="{00000000-0005-0000-0000-00006F290000}"/>
    <cellStyle name="SAPBEXexcGood1 10 3 7" xfId="21330" xr:uid="{00000000-0005-0000-0000-000070290000}"/>
    <cellStyle name="SAPBEXexcGood1 10 3 7 2" xfId="36256" xr:uid="{00000000-0005-0000-0000-000071290000}"/>
    <cellStyle name="SAPBEXexcGood1 10 4" xfId="5560" xr:uid="{00000000-0005-0000-0000-000072290000}"/>
    <cellStyle name="SAPBEXexcGood1 10 4 2" xfId="37768" xr:uid="{00000000-0005-0000-0000-000073290000}"/>
    <cellStyle name="SAPBEXexcGood1 10 5" xfId="7671" xr:uid="{00000000-0005-0000-0000-000074290000}"/>
    <cellStyle name="SAPBEXexcGood1 10 6" xfId="13286" xr:uid="{00000000-0005-0000-0000-000075290000}"/>
    <cellStyle name="SAPBEXexcGood1 10 7" xfId="15546" xr:uid="{00000000-0005-0000-0000-000076290000}"/>
    <cellStyle name="SAPBEXexcGood1 10 8" xfId="18175" xr:uid="{00000000-0005-0000-0000-000077290000}"/>
    <cellStyle name="SAPBEXexcGood1 10 9" xfId="20785" xr:uid="{00000000-0005-0000-0000-000078290000}"/>
    <cellStyle name="SAPBEXexcGood1 11" xfId="1813" xr:uid="{00000000-0005-0000-0000-000079290000}"/>
    <cellStyle name="SAPBEXexcGood1 11 10" xfId="23031" xr:uid="{00000000-0005-0000-0000-00007A290000}"/>
    <cellStyle name="SAPBEXexcGood1 11 2" xfId="2862" xr:uid="{00000000-0005-0000-0000-00007B290000}"/>
    <cellStyle name="SAPBEXexcGood1 11 2 2" xfId="8034" xr:uid="{00000000-0005-0000-0000-00007C290000}"/>
    <cellStyle name="SAPBEXexcGood1 11 2 2 2" xfId="24063" xr:uid="{00000000-0005-0000-0000-00007D290000}"/>
    <cellStyle name="SAPBEXexcGood1 11 2 3" xfId="10861" xr:uid="{00000000-0005-0000-0000-00007E290000}"/>
    <cellStyle name="SAPBEXexcGood1 11 2 3 2" xfId="26728" xr:uid="{00000000-0005-0000-0000-00007F290000}"/>
    <cellStyle name="SAPBEXexcGood1 11 2 4" xfId="14282" xr:uid="{00000000-0005-0000-0000-000080290000}"/>
    <cellStyle name="SAPBEXexcGood1 11 2 4 2" xfId="29805" xr:uid="{00000000-0005-0000-0000-000081290000}"/>
    <cellStyle name="SAPBEXexcGood1 11 2 5" xfId="16213" xr:uid="{00000000-0005-0000-0000-000082290000}"/>
    <cellStyle name="SAPBEXexcGood1 11 2 5 2" xfId="31351" xr:uid="{00000000-0005-0000-0000-000083290000}"/>
    <cellStyle name="SAPBEXexcGood1 11 2 6" xfId="18824" xr:uid="{00000000-0005-0000-0000-000084290000}"/>
    <cellStyle name="SAPBEXexcGood1 11 2 6 2" xfId="33772" xr:uid="{00000000-0005-0000-0000-000085290000}"/>
    <cellStyle name="SAPBEXexcGood1 11 2 7" xfId="21094" xr:uid="{00000000-0005-0000-0000-000086290000}"/>
    <cellStyle name="SAPBEXexcGood1 11 2 7 2" xfId="36020" xr:uid="{00000000-0005-0000-0000-000087290000}"/>
    <cellStyle name="SAPBEXexcGood1 11 2 8" xfId="6251" xr:uid="{00000000-0005-0000-0000-000088290000}"/>
    <cellStyle name="SAPBEXexcGood1 11 3" xfId="4646" xr:uid="{00000000-0005-0000-0000-000089290000}"/>
    <cellStyle name="SAPBEXexcGood1 11 3 2" xfId="9801" xr:uid="{00000000-0005-0000-0000-00008A290000}"/>
    <cellStyle name="SAPBEXexcGood1 11 3 2 2" xfId="25792" xr:uid="{00000000-0005-0000-0000-00008B290000}"/>
    <cellStyle name="SAPBEXexcGood1 11 3 3" xfId="12619" xr:uid="{00000000-0005-0000-0000-00008C290000}"/>
    <cellStyle name="SAPBEXexcGood1 11 3 3 2" xfId="28463" xr:uid="{00000000-0005-0000-0000-00008D290000}"/>
    <cellStyle name="SAPBEXexcGood1 11 3 4" xfId="7500" xr:uid="{00000000-0005-0000-0000-00008E290000}"/>
    <cellStyle name="SAPBEXexcGood1 11 3 4 2" xfId="23676" xr:uid="{00000000-0005-0000-0000-00008F290000}"/>
    <cellStyle name="SAPBEXexcGood1 11 3 5" xfId="17942" xr:uid="{00000000-0005-0000-0000-000090290000}"/>
    <cellStyle name="SAPBEXexcGood1 11 3 5 2" xfId="33058" xr:uid="{00000000-0005-0000-0000-000091290000}"/>
    <cellStyle name="SAPBEXexcGood1 11 3 6" xfId="20550" xr:uid="{00000000-0005-0000-0000-000092290000}"/>
    <cellStyle name="SAPBEXexcGood1 11 3 6 2" xfId="35487" xr:uid="{00000000-0005-0000-0000-000093290000}"/>
    <cellStyle name="SAPBEXexcGood1 11 3 7" xfId="21329" xr:uid="{00000000-0005-0000-0000-000094290000}"/>
    <cellStyle name="SAPBEXexcGood1 11 3 7 2" xfId="36255" xr:uid="{00000000-0005-0000-0000-000095290000}"/>
    <cellStyle name="SAPBEXexcGood1 11 4" xfId="7089" xr:uid="{00000000-0005-0000-0000-000096290000}"/>
    <cellStyle name="SAPBEXexcGood1 11 4 2" xfId="37850" xr:uid="{00000000-0005-0000-0000-000097290000}"/>
    <cellStyle name="SAPBEXexcGood1 11 5" xfId="6518" xr:uid="{00000000-0005-0000-0000-000098290000}"/>
    <cellStyle name="SAPBEXexcGood1 11 6" xfId="7023" xr:uid="{00000000-0005-0000-0000-000099290000}"/>
    <cellStyle name="SAPBEXexcGood1 11 7" xfId="5261" xr:uid="{00000000-0005-0000-0000-00009A290000}"/>
    <cellStyle name="SAPBEXexcGood1 11 8" xfId="6687" xr:uid="{00000000-0005-0000-0000-00009B290000}"/>
    <cellStyle name="SAPBEXexcGood1 11 9" xfId="7472" xr:uid="{00000000-0005-0000-0000-00009C290000}"/>
    <cellStyle name="SAPBEXexcGood1 12" xfId="2863" xr:uid="{00000000-0005-0000-0000-00009D290000}"/>
    <cellStyle name="SAPBEXexcGood1 12 2" xfId="4645" xr:uid="{00000000-0005-0000-0000-00009E290000}"/>
    <cellStyle name="SAPBEXexcGood1 12 2 2" xfId="9800" xr:uid="{00000000-0005-0000-0000-00009F290000}"/>
    <cellStyle name="SAPBEXexcGood1 12 2 2 2" xfId="25791" xr:uid="{00000000-0005-0000-0000-0000A0290000}"/>
    <cellStyle name="SAPBEXexcGood1 12 2 3" xfId="12618" xr:uid="{00000000-0005-0000-0000-0000A1290000}"/>
    <cellStyle name="SAPBEXexcGood1 12 2 3 2" xfId="28462" xr:uid="{00000000-0005-0000-0000-0000A2290000}"/>
    <cellStyle name="SAPBEXexcGood1 12 2 4" xfId="10350" xr:uid="{00000000-0005-0000-0000-0000A3290000}"/>
    <cellStyle name="SAPBEXexcGood1 12 2 4 2" xfId="26288" xr:uid="{00000000-0005-0000-0000-0000A4290000}"/>
    <cellStyle name="SAPBEXexcGood1 12 2 5" xfId="17941" xr:uid="{00000000-0005-0000-0000-0000A5290000}"/>
    <cellStyle name="SAPBEXexcGood1 12 2 5 2" xfId="33057" xr:uid="{00000000-0005-0000-0000-0000A6290000}"/>
    <cellStyle name="SAPBEXexcGood1 12 2 6" xfId="20549" xr:uid="{00000000-0005-0000-0000-0000A7290000}"/>
    <cellStyle name="SAPBEXexcGood1 12 2 6 2" xfId="35486" xr:uid="{00000000-0005-0000-0000-0000A8290000}"/>
    <cellStyle name="SAPBEXexcGood1 12 2 7" xfId="21863" xr:uid="{00000000-0005-0000-0000-0000A9290000}"/>
    <cellStyle name="SAPBEXexcGood1 12 2 7 2" xfId="36782" xr:uid="{00000000-0005-0000-0000-0000AA290000}"/>
    <cellStyle name="SAPBEXexcGood1 12 3" xfId="8035" xr:uid="{00000000-0005-0000-0000-0000AB290000}"/>
    <cellStyle name="SAPBEXexcGood1 12 3 2" xfId="24064" xr:uid="{00000000-0005-0000-0000-0000AC290000}"/>
    <cellStyle name="SAPBEXexcGood1 12 4" xfId="10862" xr:uid="{00000000-0005-0000-0000-0000AD290000}"/>
    <cellStyle name="SAPBEXexcGood1 12 4 2" xfId="26729" xr:uid="{00000000-0005-0000-0000-0000AE290000}"/>
    <cellStyle name="SAPBEXexcGood1 12 5" xfId="14638" xr:uid="{00000000-0005-0000-0000-0000AF290000}"/>
    <cellStyle name="SAPBEXexcGood1 12 5 2" xfId="30139" xr:uid="{00000000-0005-0000-0000-0000B0290000}"/>
    <cellStyle name="SAPBEXexcGood1 12 6" xfId="16214" xr:uid="{00000000-0005-0000-0000-0000B1290000}"/>
    <cellStyle name="SAPBEXexcGood1 12 6 2" xfId="31352" xr:uid="{00000000-0005-0000-0000-0000B2290000}"/>
    <cellStyle name="SAPBEXexcGood1 12 7" xfId="18825" xr:uid="{00000000-0005-0000-0000-0000B3290000}"/>
    <cellStyle name="SAPBEXexcGood1 12 7 2" xfId="33773" xr:uid="{00000000-0005-0000-0000-0000B4290000}"/>
    <cellStyle name="SAPBEXexcGood1 13" xfId="2864" xr:uid="{00000000-0005-0000-0000-0000B5290000}"/>
    <cellStyle name="SAPBEXexcGood1 13 2" xfId="4644" xr:uid="{00000000-0005-0000-0000-0000B6290000}"/>
    <cellStyle name="SAPBEXexcGood1 13 2 2" xfId="9799" xr:uid="{00000000-0005-0000-0000-0000B7290000}"/>
    <cellStyle name="SAPBEXexcGood1 13 2 2 2" xfId="25790" xr:uid="{00000000-0005-0000-0000-0000B8290000}"/>
    <cellStyle name="SAPBEXexcGood1 13 2 3" xfId="12617" xr:uid="{00000000-0005-0000-0000-0000B9290000}"/>
    <cellStyle name="SAPBEXexcGood1 13 2 3 2" xfId="28461" xr:uid="{00000000-0005-0000-0000-0000BA290000}"/>
    <cellStyle name="SAPBEXexcGood1 13 2 4" xfId="14275" xr:uid="{00000000-0005-0000-0000-0000BB290000}"/>
    <cellStyle name="SAPBEXexcGood1 13 2 4 2" xfId="29798" xr:uid="{00000000-0005-0000-0000-0000BC290000}"/>
    <cellStyle name="SAPBEXexcGood1 13 2 5" xfId="17940" xr:uid="{00000000-0005-0000-0000-0000BD290000}"/>
    <cellStyle name="SAPBEXexcGood1 13 2 5 2" xfId="33056" xr:uid="{00000000-0005-0000-0000-0000BE290000}"/>
    <cellStyle name="SAPBEXexcGood1 13 2 6" xfId="20548" xr:uid="{00000000-0005-0000-0000-0000BF290000}"/>
    <cellStyle name="SAPBEXexcGood1 13 2 6 2" xfId="35485" xr:uid="{00000000-0005-0000-0000-0000C0290000}"/>
    <cellStyle name="SAPBEXexcGood1 13 2 7" xfId="21862" xr:uid="{00000000-0005-0000-0000-0000C1290000}"/>
    <cellStyle name="SAPBEXexcGood1 13 2 7 2" xfId="36781" xr:uid="{00000000-0005-0000-0000-0000C2290000}"/>
    <cellStyle name="SAPBEXexcGood1 13 3" xfId="8036" xr:uid="{00000000-0005-0000-0000-0000C3290000}"/>
    <cellStyle name="SAPBEXexcGood1 13 3 2" xfId="24065" xr:uid="{00000000-0005-0000-0000-0000C4290000}"/>
    <cellStyle name="SAPBEXexcGood1 13 4" xfId="10863" xr:uid="{00000000-0005-0000-0000-0000C5290000}"/>
    <cellStyle name="SAPBEXexcGood1 13 4 2" xfId="26730" xr:uid="{00000000-0005-0000-0000-0000C6290000}"/>
    <cellStyle name="SAPBEXexcGood1 13 5" xfId="13151" xr:uid="{00000000-0005-0000-0000-0000C7290000}"/>
    <cellStyle name="SAPBEXexcGood1 13 5 2" xfId="28931" xr:uid="{00000000-0005-0000-0000-0000C8290000}"/>
    <cellStyle name="SAPBEXexcGood1 13 6" xfId="16215" xr:uid="{00000000-0005-0000-0000-0000C9290000}"/>
    <cellStyle name="SAPBEXexcGood1 13 6 2" xfId="31353" xr:uid="{00000000-0005-0000-0000-0000CA290000}"/>
    <cellStyle name="SAPBEXexcGood1 13 7" xfId="18826" xr:uid="{00000000-0005-0000-0000-0000CB290000}"/>
    <cellStyle name="SAPBEXexcGood1 13 7 2" xfId="33774" xr:uid="{00000000-0005-0000-0000-0000CC290000}"/>
    <cellStyle name="SAPBEXexcGood1 14" xfId="2865" xr:uid="{00000000-0005-0000-0000-0000CD290000}"/>
    <cellStyle name="SAPBEXexcGood1 14 2" xfId="4643" xr:uid="{00000000-0005-0000-0000-0000CE290000}"/>
    <cellStyle name="SAPBEXexcGood1 14 2 2" xfId="9798" xr:uid="{00000000-0005-0000-0000-0000CF290000}"/>
    <cellStyle name="SAPBEXexcGood1 14 2 2 2" xfId="25789" xr:uid="{00000000-0005-0000-0000-0000D0290000}"/>
    <cellStyle name="SAPBEXexcGood1 14 2 3" xfId="12616" xr:uid="{00000000-0005-0000-0000-0000D1290000}"/>
    <cellStyle name="SAPBEXexcGood1 14 2 3 2" xfId="28460" xr:uid="{00000000-0005-0000-0000-0000D2290000}"/>
    <cellStyle name="SAPBEXexcGood1 14 2 4" xfId="10351" xr:uid="{00000000-0005-0000-0000-0000D3290000}"/>
    <cellStyle name="SAPBEXexcGood1 14 2 4 2" xfId="26289" xr:uid="{00000000-0005-0000-0000-0000D4290000}"/>
    <cellStyle name="SAPBEXexcGood1 14 2 5" xfId="17939" xr:uid="{00000000-0005-0000-0000-0000D5290000}"/>
    <cellStyle name="SAPBEXexcGood1 14 2 5 2" xfId="33055" xr:uid="{00000000-0005-0000-0000-0000D6290000}"/>
    <cellStyle name="SAPBEXexcGood1 14 2 6" xfId="20547" xr:uid="{00000000-0005-0000-0000-0000D7290000}"/>
    <cellStyle name="SAPBEXexcGood1 14 2 6 2" xfId="35484" xr:uid="{00000000-0005-0000-0000-0000D8290000}"/>
    <cellStyle name="SAPBEXexcGood1 14 2 7" xfId="21328" xr:uid="{00000000-0005-0000-0000-0000D9290000}"/>
    <cellStyle name="SAPBEXexcGood1 14 2 7 2" xfId="36254" xr:uid="{00000000-0005-0000-0000-0000DA290000}"/>
    <cellStyle name="SAPBEXexcGood1 14 3" xfId="8037" xr:uid="{00000000-0005-0000-0000-0000DB290000}"/>
    <cellStyle name="SAPBEXexcGood1 14 3 2" xfId="24066" xr:uid="{00000000-0005-0000-0000-0000DC290000}"/>
    <cellStyle name="SAPBEXexcGood1 14 4" xfId="10864" xr:uid="{00000000-0005-0000-0000-0000DD290000}"/>
    <cellStyle name="SAPBEXexcGood1 14 4 2" xfId="26731" xr:uid="{00000000-0005-0000-0000-0000DE290000}"/>
    <cellStyle name="SAPBEXexcGood1 14 5" xfId="15343" xr:uid="{00000000-0005-0000-0000-0000DF290000}"/>
    <cellStyle name="SAPBEXexcGood1 14 5 2" xfId="30752" xr:uid="{00000000-0005-0000-0000-0000E0290000}"/>
    <cellStyle name="SAPBEXexcGood1 14 6" xfId="16216" xr:uid="{00000000-0005-0000-0000-0000E1290000}"/>
    <cellStyle name="SAPBEXexcGood1 14 6 2" xfId="31354" xr:uid="{00000000-0005-0000-0000-0000E2290000}"/>
    <cellStyle name="SAPBEXexcGood1 14 7" xfId="18827" xr:uid="{00000000-0005-0000-0000-0000E3290000}"/>
    <cellStyle name="SAPBEXexcGood1 14 7 2" xfId="33775" xr:uid="{00000000-0005-0000-0000-0000E4290000}"/>
    <cellStyle name="SAPBEXexcGood1 15" xfId="2866" xr:uid="{00000000-0005-0000-0000-0000E5290000}"/>
    <cellStyle name="SAPBEXexcGood1 15 2" xfId="4642" xr:uid="{00000000-0005-0000-0000-0000E6290000}"/>
    <cellStyle name="SAPBEXexcGood1 15 2 2" xfId="9797" xr:uid="{00000000-0005-0000-0000-0000E7290000}"/>
    <cellStyle name="SAPBEXexcGood1 15 2 2 2" xfId="25788" xr:uid="{00000000-0005-0000-0000-0000E8290000}"/>
    <cellStyle name="SAPBEXexcGood1 15 2 3" xfId="12615" xr:uid="{00000000-0005-0000-0000-0000E9290000}"/>
    <cellStyle name="SAPBEXexcGood1 15 2 3 2" xfId="28459" xr:uid="{00000000-0005-0000-0000-0000EA290000}"/>
    <cellStyle name="SAPBEXexcGood1 15 2 4" xfId="14809" xr:uid="{00000000-0005-0000-0000-0000EB290000}"/>
    <cellStyle name="SAPBEXexcGood1 15 2 4 2" xfId="30262" xr:uid="{00000000-0005-0000-0000-0000EC290000}"/>
    <cellStyle name="SAPBEXexcGood1 15 2 5" xfId="17938" xr:uid="{00000000-0005-0000-0000-0000ED290000}"/>
    <cellStyle name="SAPBEXexcGood1 15 2 5 2" xfId="33054" xr:uid="{00000000-0005-0000-0000-0000EE290000}"/>
    <cellStyle name="SAPBEXexcGood1 15 2 6" xfId="20546" xr:uid="{00000000-0005-0000-0000-0000EF290000}"/>
    <cellStyle name="SAPBEXexcGood1 15 2 6 2" xfId="35483" xr:uid="{00000000-0005-0000-0000-0000F0290000}"/>
    <cellStyle name="SAPBEXexcGood1 15 2 7" xfId="21327" xr:uid="{00000000-0005-0000-0000-0000F1290000}"/>
    <cellStyle name="SAPBEXexcGood1 15 2 7 2" xfId="36253" xr:uid="{00000000-0005-0000-0000-0000F2290000}"/>
    <cellStyle name="SAPBEXexcGood1 15 3" xfId="8038" xr:uid="{00000000-0005-0000-0000-0000F3290000}"/>
    <cellStyle name="SAPBEXexcGood1 15 3 2" xfId="24067" xr:uid="{00000000-0005-0000-0000-0000F4290000}"/>
    <cellStyle name="SAPBEXexcGood1 15 4" xfId="10865" xr:uid="{00000000-0005-0000-0000-0000F5290000}"/>
    <cellStyle name="SAPBEXexcGood1 15 4 2" xfId="26732" xr:uid="{00000000-0005-0000-0000-0000F6290000}"/>
    <cellStyle name="SAPBEXexcGood1 15 5" xfId="10251" xr:uid="{00000000-0005-0000-0000-0000F7290000}"/>
    <cellStyle name="SAPBEXexcGood1 15 5 2" xfId="26210" xr:uid="{00000000-0005-0000-0000-0000F8290000}"/>
    <cellStyle name="SAPBEXexcGood1 15 6" xfId="16217" xr:uid="{00000000-0005-0000-0000-0000F9290000}"/>
    <cellStyle name="SAPBEXexcGood1 15 6 2" xfId="31355" xr:uid="{00000000-0005-0000-0000-0000FA290000}"/>
    <cellStyle name="SAPBEXexcGood1 15 7" xfId="18828" xr:uid="{00000000-0005-0000-0000-0000FB290000}"/>
    <cellStyle name="SAPBEXexcGood1 15 7 2" xfId="33776" xr:uid="{00000000-0005-0000-0000-0000FC290000}"/>
    <cellStyle name="SAPBEXexcGood1 16" xfId="2867" xr:uid="{00000000-0005-0000-0000-0000FD290000}"/>
    <cellStyle name="SAPBEXexcGood1 16 2" xfId="4641" xr:uid="{00000000-0005-0000-0000-0000FE290000}"/>
    <cellStyle name="SAPBEXexcGood1 16 2 2" xfId="9796" xr:uid="{00000000-0005-0000-0000-0000FF290000}"/>
    <cellStyle name="SAPBEXexcGood1 16 2 2 2" xfId="25787" xr:uid="{00000000-0005-0000-0000-0000002A0000}"/>
    <cellStyle name="SAPBEXexcGood1 16 2 3" xfId="12614" xr:uid="{00000000-0005-0000-0000-0000012A0000}"/>
    <cellStyle name="SAPBEXexcGood1 16 2 3 2" xfId="28458" xr:uid="{00000000-0005-0000-0000-0000022A0000}"/>
    <cellStyle name="SAPBEXexcGood1 16 2 4" xfId="10352" xr:uid="{00000000-0005-0000-0000-0000032A0000}"/>
    <cellStyle name="SAPBEXexcGood1 16 2 4 2" xfId="26290" xr:uid="{00000000-0005-0000-0000-0000042A0000}"/>
    <cellStyle name="SAPBEXexcGood1 16 2 5" xfId="17937" xr:uid="{00000000-0005-0000-0000-0000052A0000}"/>
    <cellStyle name="SAPBEXexcGood1 16 2 5 2" xfId="33053" xr:uid="{00000000-0005-0000-0000-0000062A0000}"/>
    <cellStyle name="SAPBEXexcGood1 16 2 6" xfId="20545" xr:uid="{00000000-0005-0000-0000-0000072A0000}"/>
    <cellStyle name="SAPBEXexcGood1 16 2 6 2" xfId="35482" xr:uid="{00000000-0005-0000-0000-0000082A0000}"/>
    <cellStyle name="SAPBEXexcGood1 16 2 7" xfId="21865" xr:uid="{00000000-0005-0000-0000-0000092A0000}"/>
    <cellStyle name="SAPBEXexcGood1 16 2 7 2" xfId="36784" xr:uid="{00000000-0005-0000-0000-00000A2A0000}"/>
    <cellStyle name="SAPBEXexcGood1 16 3" xfId="8039" xr:uid="{00000000-0005-0000-0000-00000B2A0000}"/>
    <cellStyle name="SAPBEXexcGood1 16 3 2" xfId="24068" xr:uid="{00000000-0005-0000-0000-00000C2A0000}"/>
    <cellStyle name="SAPBEXexcGood1 16 4" xfId="10866" xr:uid="{00000000-0005-0000-0000-00000D2A0000}"/>
    <cellStyle name="SAPBEXexcGood1 16 4 2" xfId="26733" xr:uid="{00000000-0005-0000-0000-00000E2A0000}"/>
    <cellStyle name="SAPBEXexcGood1 16 5" xfId="13152" xr:uid="{00000000-0005-0000-0000-00000F2A0000}"/>
    <cellStyle name="SAPBEXexcGood1 16 5 2" xfId="28932" xr:uid="{00000000-0005-0000-0000-0000102A0000}"/>
    <cellStyle name="SAPBEXexcGood1 16 6" xfId="16218" xr:uid="{00000000-0005-0000-0000-0000112A0000}"/>
    <cellStyle name="SAPBEXexcGood1 16 6 2" xfId="31356" xr:uid="{00000000-0005-0000-0000-0000122A0000}"/>
    <cellStyle name="SAPBEXexcGood1 16 7" xfId="18829" xr:uid="{00000000-0005-0000-0000-0000132A0000}"/>
    <cellStyle name="SAPBEXexcGood1 16 7 2" xfId="33777" xr:uid="{00000000-0005-0000-0000-0000142A0000}"/>
    <cellStyle name="SAPBEXexcGood1 17" xfId="2868" xr:uid="{00000000-0005-0000-0000-0000152A0000}"/>
    <cellStyle name="SAPBEXexcGood1 17 2" xfId="4640" xr:uid="{00000000-0005-0000-0000-0000162A0000}"/>
    <cellStyle name="SAPBEXexcGood1 17 2 2" xfId="9795" xr:uid="{00000000-0005-0000-0000-0000172A0000}"/>
    <cellStyle name="SAPBEXexcGood1 17 2 2 2" xfId="25786" xr:uid="{00000000-0005-0000-0000-0000182A0000}"/>
    <cellStyle name="SAPBEXexcGood1 17 2 3" xfId="12613" xr:uid="{00000000-0005-0000-0000-0000192A0000}"/>
    <cellStyle name="SAPBEXexcGood1 17 2 3 2" xfId="28457" xr:uid="{00000000-0005-0000-0000-00001A2A0000}"/>
    <cellStyle name="SAPBEXexcGood1 17 2 4" xfId="14810" xr:uid="{00000000-0005-0000-0000-00001B2A0000}"/>
    <cellStyle name="SAPBEXexcGood1 17 2 4 2" xfId="30263" xr:uid="{00000000-0005-0000-0000-00001C2A0000}"/>
    <cellStyle name="SAPBEXexcGood1 17 2 5" xfId="17936" xr:uid="{00000000-0005-0000-0000-00001D2A0000}"/>
    <cellStyle name="SAPBEXexcGood1 17 2 5 2" xfId="33052" xr:uid="{00000000-0005-0000-0000-00001E2A0000}"/>
    <cellStyle name="SAPBEXexcGood1 17 2 6" xfId="20544" xr:uid="{00000000-0005-0000-0000-00001F2A0000}"/>
    <cellStyle name="SAPBEXexcGood1 17 2 6 2" xfId="35481" xr:uid="{00000000-0005-0000-0000-0000202A0000}"/>
    <cellStyle name="SAPBEXexcGood1 17 2 7" xfId="21864" xr:uid="{00000000-0005-0000-0000-0000212A0000}"/>
    <cellStyle name="SAPBEXexcGood1 17 2 7 2" xfId="36783" xr:uid="{00000000-0005-0000-0000-0000222A0000}"/>
    <cellStyle name="SAPBEXexcGood1 17 3" xfId="8040" xr:uid="{00000000-0005-0000-0000-0000232A0000}"/>
    <cellStyle name="SAPBEXexcGood1 17 3 2" xfId="24069" xr:uid="{00000000-0005-0000-0000-0000242A0000}"/>
    <cellStyle name="SAPBEXexcGood1 17 4" xfId="10867" xr:uid="{00000000-0005-0000-0000-0000252A0000}"/>
    <cellStyle name="SAPBEXexcGood1 17 4 2" xfId="26734" xr:uid="{00000000-0005-0000-0000-0000262A0000}"/>
    <cellStyle name="SAPBEXexcGood1 17 5" xfId="13536" xr:uid="{00000000-0005-0000-0000-0000272A0000}"/>
    <cellStyle name="SAPBEXexcGood1 17 5 2" xfId="29161" xr:uid="{00000000-0005-0000-0000-0000282A0000}"/>
    <cellStyle name="SAPBEXexcGood1 17 6" xfId="16219" xr:uid="{00000000-0005-0000-0000-0000292A0000}"/>
    <cellStyle name="SAPBEXexcGood1 17 6 2" xfId="31357" xr:uid="{00000000-0005-0000-0000-00002A2A0000}"/>
    <cellStyle name="SAPBEXexcGood1 17 7" xfId="18830" xr:uid="{00000000-0005-0000-0000-00002B2A0000}"/>
    <cellStyle name="SAPBEXexcGood1 17 7 2" xfId="33778" xr:uid="{00000000-0005-0000-0000-00002C2A0000}"/>
    <cellStyle name="SAPBEXexcGood1 18" xfId="4904" xr:uid="{00000000-0005-0000-0000-00002D2A0000}"/>
    <cellStyle name="SAPBEXexcGood1 18 2" xfId="10059" xr:uid="{00000000-0005-0000-0000-00002E2A0000}"/>
    <cellStyle name="SAPBEXexcGood1 18 2 2" xfId="26041" xr:uid="{00000000-0005-0000-0000-00002F2A0000}"/>
    <cellStyle name="SAPBEXexcGood1 18 3" xfId="12877" xr:uid="{00000000-0005-0000-0000-0000302A0000}"/>
    <cellStyle name="SAPBEXexcGood1 18 3 2" xfId="28718" xr:uid="{00000000-0005-0000-0000-0000312A0000}"/>
    <cellStyle name="SAPBEXexcGood1 18 4" xfId="10163" xr:uid="{00000000-0005-0000-0000-0000322A0000}"/>
    <cellStyle name="SAPBEXexcGood1 18 4 2" xfId="26130" xr:uid="{00000000-0005-0000-0000-0000332A0000}"/>
    <cellStyle name="SAPBEXexcGood1 18 5" xfId="18198" xr:uid="{00000000-0005-0000-0000-0000342A0000}"/>
    <cellStyle name="SAPBEXexcGood1 18 5 2" xfId="33304" xr:uid="{00000000-0005-0000-0000-0000352A0000}"/>
    <cellStyle name="SAPBEXexcGood1 18 6" xfId="20805" xr:uid="{00000000-0005-0000-0000-0000362A0000}"/>
    <cellStyle name="SAPBEXexcGood1 18 6 2" xfId="35738" xr:uid="{00000000-0005-0000-0000-0000372A0000}"/>
    <cellStyle name="SAPBEXexcGood1 18 7" xfId="20953" xr:uid="{00000000-0005-0000-0000-0000382A0000}"/>
    <cellStyle name="SAPBEXexcGood1 18 7 2" xfId="35879" xr:uid="{00000000-0005-0000-0000-0000392A0000}"/>
    <cellStyle name="SAPBEXexcGood1 19" xfId="6006" xr:uid="{00000000-0005-0000-0000-00003A2A0000}"/>
    <cellStyle name="SAPBEXexcGood1 19 2" xfId="22972" xr:uid="{00000000-0005-0000-0000-00003B2A0000}"/>
    <cellStyle name="SAPBEXexcGood1 2" xfId="697" xr:uid="{00000000-0005-0000-0000-00003C2A0000}"/>
    <cellStyle name="SAPBEXexcGood1 2 10" xfId="10071" xr:uid="{00000000-0005-0000-0000-00003D2A0000}"/>
    <cellStyle name="SAPBEXexcGood1 2 11" xfId="15892" xr:uid="{00000000-0005-0000-0000-00003E2A0000}"/>
    <cellStyle name="SAPBEXexcGood1 2 12" xfId="20852" xr:uid="{00000000-0005-0000-0000-00003F2A0000}"/>
    <cellStyle name="SAPBEXexcGood1 2 13" xfId="22376" xr:uid="{00000000-0005-0000-0000-0000402A0000}"/>
    <cellStyle name="SAPBEXexcGood1 2 14" xfId="37972" xr:uid="{00000000-0005-0000-0000-0000412A0000}"/>
    <cellStyle name="SAPBEXexcGood1 2 2" xfId="698" xr:uid="{00000000-0005-0000-0000-0000422A0000}"/>
    <cellStyle name="SAPBEXexcGood1 2 2 10" xfId="5013" xr:uid="{00000000-0005-0000-0000-0000432A0000}"/>
    <cellStyle name="SAPBEXexcGood1 2 2 11" xfId="37973" xr:uid="{00000000-0005-0000-0000-0000442A0000}"/>
    <cellStyle name="SAPBEXexcGood1 2 2 2" xfId="2870" xr:uid="{00000000-0005-0000-0000-0000452A0000}"/>
    <cellStyle name="SAPBEXexcGood1 2 2 2 2" xfId="8042" xr:uid="{00000000-0005-0000-0000-0000462A0000}"/>
    <cellStyle name="SAPBEXexcGood1 2 2 2 2 2" xfId="24071" xr:uid="{00000000-0005-0000-0000-0000472A0000}"/>
    <cellStyle name="SAPBEXexcGood1 2 2 2 3" xfId="10869" xr:uid="{00000000-0005-0000-0000-0000482A0000}"/>
    <cellStyle name="SAPBEXexcGood1 2 2 2 3 2" xfId="26736" xr:uid="{00000000-0005-0000-0000-0000492A0000}"/>
    <cellStyle name="SAPBEXexcGood1 2 2 2 4" xfId="14284" xr:uid="{00000000-0005-0000-0000-00004A2A0000}"/>
    <cellStyle name="SAPBEXexcGood1 2 2 2 4 2" xfId="29807" xr:uid="{00000000-0005-0000-0000-00004B2A0000}"/>
    <cellStyle name="SAPBEXexcGood1 2 2 2 5" xfId="16221" xr:uid="{00000000-0005-0000-0000-00004C2A0000}"/>
    <cellStyle name="SAPBEXexcGood1 2 2 2 5 2" xfId="31359" xr:uid="{00000000-0005-0000-0000-00004D2A0000}"/>
    <cellStyle name="SAPBEXexcGood1 2 2 2 6" xfId="18832" xr:uid="{00000000-0005-0000-0000-00004E2A0000}"/>
    <cellStyle name="SAPBEXexcGood1 2 2 2 6 2" xfId="33780" xr:uid="{00000000-0005-0000-0000-00004F2A0000}"/>
    <cellStyle name="SAPBEXexcGood1 2 2 2 7" xfId="21096" xr:uid="{00000000-0005-0000-0000-0000502A0000}"/>
    <cellStyle name="SAPBEXexcGood1 2 2 2 7 2" xfId="36022" xr:uid="{00000000-0005-0000-0000-0000512A0000}"/>
    <cellStyle name="SAPBEXexcGood1 2 2 2 8" xfId="6253" xr:uid="{00000000-0005-0000-0000-0000522A0000}"/>
    <cellStyle name="SAPBEXexcGood1 2 2 3" xfId="4638" xr:uid="{00000000-0005-0000-0000-0000532A0000}"/>
    <cellStyle name="SAPBEXexcGood1 2 2 3 2" xfId="9793" xr:uid="{00000000-0005-0000-0000-0000542A0000}"/>
    <cellStyle name="SAPBEXexcGood1 2 2 3 2 2" xfId="25784" xr:uid="{00000000-0005-0000-0000-0000552A0000}"/>
    <cellStyle name="SAPBEXexcGood1 2 2 3 3" xfId="12611" xr:uid="{00000000-0005-0000-0000-0000562A0000}"/>
    <cellStyle name="SAPBEXexcGood1 2 2 3 3 2" xfId="28455" xr:uid="{00000000-0005-0000-0000-0000572A0000}"/>
    <cellStyle name="SAPBEXexcGood1 2 2 3 4" xfId="7463" xr:uid="{00000000-0005-0000-0000-0000582A0000}"/>
    <cellStyle name="SAPBEXexcGood1 2 2 3 4 2" xfId="23649" xr:uid="{00000000-0005-0000-0000-0000592A0000}"/>
    <cellStyle name="SAPBEXexcGood1 2 2 3 5" xfId="17934" xr:uid="{00000000-0005-0000-0000-00005A2A0000}"/>
    <cellStyle name="SAPBEXexcGood1 2 2 3 5 2" xfId="33050" xr:uid="{00000000-0005-0000-0000-00005B2A0000}"/>
    <cellStyle name="SAPBEXexcGood1 2 2 3 6" xfId="20542" xr:uid="{00000000-0005-0000-0000-00005C2A0000}"/>
    <cellStyle name="SAPBEXexcGood1 2 2 3 6 2" xfId="35479" xr:uid="{00000000-0005-0000-0000-00005D2A0000}"/>
    <cellStyle name="SAPBEXexcGood1 2 2 3 7" xfId="20924" xr:uid="{00000000-0005-0000-0000-00005E2A0000}"/>
    <cellStyle name="SAPBEXexcGood1 2 2 3 7 2" xfId="35850" xr:uid="{00000000-0005-0000-0000-00005F2A0000}"/>
    <cellStyle name="SAPBEXexcGood1 2 2 4" xfId="5558" xr:uid="{00000000-0005-0000-0000-0000602A0000}"/>
    <cellStyle name="SAPBEXexcGood1 2 2 4 2" xfId="22726" xr:uid="{00000000-0005-0000-0000-0000612A0000}"/>
    <cellStyle name="SAPBEXexcGood1 2 2 5" xfId="7669" xr:uid="{00000000-0005-0000-0000-0000622A0000}"/>
    <cellStyle name="SAPBEXexcGood1 2 2 5 2" xfId="23788" xr:uid="{00000000-0005-0000-0000-0000632A0000}"/>
    <cellStyle name="SAPBEXexcGood1 2 2 6" xfId="13243" xr:uid="{00000000-0005-0000-0000-0000642A0000}"/>
    <cellStyle name="SAPBEXexcGood1 2 2 6 2" xfId="29001" xr:uid="{00000000-0005-0000-0000-0000652A0000}"/>
    <cellStyle name="SAPBEXexcGood1 2 2 7" xfId="15547" xr:uid="{00000000-0005-0000-0000-0000662A0000}"/>
    <cellStyle name="SAPBEXexcGood1 2 2 7 2" xfId="30900" xr:uid="{00000000-0005-0000-0000-0000672A0000}"/>
    <cellStyle name="SAPBEXexcGood1 2 2 8" xfId="14252" xr:uid="{00000000-0005-0000-0000-0000682A0000}"/>
    <cellStyle name="SAPBEXexcGood1 2 2 8 2" xfId="29776" xr:uid="{00000000-0005-0000-0000-0000692A0000}"/>
    <cellStyle name="SAPBEXexcGood1 2 2 9" xfId="20784" xr:uid="{00000000-0005-0000-0000-00006A2A0000}"/>
    <cellStyle name="SAPBEXexcGood1 2 2 9 2" xfId="35718" xr:uid="{00000000-0005-0000-0000-00006B2A0000}"/>
    <cellStyle name="SAPBEXexcGood1 2 3" xfId="1814" xr:uid="{00000000-0005-0000-0000-00006C2A0000}"/>
    <cellStyle name="SAPBEXexcGood1 2 3 2" xfId="7090" xr:uid="{00000000-0005-0000-0000-00006D2A0000}"/>
    <cellStyle name="SAPBEXexcGood1 2 3 2 2" xfId="37851" xr:uid="{00000000-0005-0000-0000-00006E2A0000}"/>
    <cellStyle name="SAPBEXexcGood1 2 3 3" xfId="6517" xr:uid="{00000000-0005-0000-0000-00006F2A0000}"/>
    <cellStyle name="SAPBEXexcGood1 2 3 4" xfId="7024" xr:uid="{00000000-0005-0000-0000-0000702A0000}"/>
    <cellStyle name="SAPBEXexcGood1 2 3 5" xfId="6581" xr:uid="{00000000-0005-0000-0000-0000712A0000}"/>
    <cellStyle name="SAPBEXexcGood1 2 3 6" xfId="13211" xr:uid="{00000000-0005-0000-0000-0000722A0000}"/>
    <cellStyle name="SAPBEXexcGood1 2 3 7" xfId="5760" xr:uid="{00000000-0005-0000-0000-0000732A0000}"/>
    <cellStyle name="SAPBEXexcGood1 2 3 8" xfId="23032" xr:uid="{00000000-0005-0000-0000-0000742A0000}"/>
    <cellStyle name="SAPBEXexcGood1 2 4" xfId="1815" xr:uid="{00000000-0005-0000-0000-0000752A0000}"/>
    <cellStyle name="SAPBEXexcGood1 2 4 2" xfId="7091" xr:uid="{00000000-0005-0000-0000-0000762A0000}"/>
    <cellStyle name="SAPBEXexcGood1 2 4 2 2" xfId="37852" xr:uid="{00000000-0005-0000-0000-0000772A0000}"/>
    <cellStyle name="SAPBEXexcGood1 2 4 3" xfId="5252" xr:uid="{00000000-0005-0000-0000-0000782A0000}"/>
    <cellStyle name="SAPBEXexcGood1 2 4 4" xfId="13437" xr:uid="{00000000-0005-0000-0000-0000792A0000}"/>
    <cellStyle name="SAPBEXexcGood1 2 4 5" xfId="5262" xr:uid="{00000000-0005-0000-0000-00007A2A0000}"/>
    <cellStyle name="SAPBEXexcGood1 2 4 6" xfId="15386" xr:uid="{00000000-0005-0000-0000-00007B2A0000}"/>
    <cellStyle name="SAPBEXexcGood1 2 4 7" xfId="6684" xr:uid="{00000000-0005-0000-0000-00007C2A0000}"/>
    <cellStyle name="SAPBEXexcGood1 2 4 8" xfId="23033" xr:uid="{00000000-0005-0000-0000-00007D2A0000}"/>
    <cellStyle name="SAPBEXexcGood1 2 5" xfId="2869" xr:uid="{00000000-0005-0000-0000-00007E2A0000}"/>
    <cellStyle name="SAPBEXexcGood1 2 5 2" xfId="8041" xr:uid="{00000000-0005-0000-0000-00007F2A0000}"/>
    <cellStyle name="SAPBEXexcGood1 2 5 2 2" xfId="24070" xr:uid="{00000000-0005-0000-0000-0000802A0000}"/>
    <cellStyle name="SAPBEXexcGood1 2 5 3" xfId="10868" xr:uid="{00000000-0005-0000-0000-0000812A0000}"/>
    <cellStyle name="SAPBEXexcGood1 2 5 3 2" xfId="26735" xr:uid="{00000000-0005-0000-0000-0000822A0000}"/>
    <cellStyle name="SAPBEXexcGood1 2 5 4" xfId="14637" xr:uid="{00000000-0005-0000-0000-0000832A0000}"/>
    <cellStyle name="SAPBEXexcGood1 2 5 4 2" xfId="30138" xr:uid="{00000000-0005-0000-0000-0000842A0000}"/>
    <cellStyle name="SAPBEXexcGood1 2 5 5" xfId="16220" xr:uid="{00000000-0005-0000-0000-0000852A0000}"/>
    <cellStyle name="SAPBEXexcGood1 2 5 5 2" xfId="31358" xr:uid="{00000000-0005-0000-0000-0000862A0000}"/>
    <cellStyle name="SAPBEXexcGood1 2 5 6" xfId="18831" xr:uid="{00000000-0005-0000-0000-0000872A0000}"/>
    <cellStyle name="SAPBEXexcGood1 2 5 6 2" xfId="33779" xr:uid="{00000000-0005-0000-0000-0000882A0000}"/>
    <cellStyle name="SAPBEXexcGood1 2 5 7" xfId="21095" xr:uid="{00000000-0005-0000-0000-0000892A0000}"/>
    <cellStyle name="SAPBEXexcGood1 2 5 7 2" xfId="36021" xr:uid="{00000000-0005-0000-0000-00008A2A0000}"/>
    <cellStyle name="SAPBEXexcGood1 2 5 8" xfId="6252" xr:uid="{00000000-0005-0000-0000-00008B2A0000}"/>
    <cellStyle name="SAPBEXexcGood1 2 6" xfId="4639" xr:uid="{00000000-0005-0000-0000-00008C2A0000}"/>
    <cellStyle name="SAPBEXexcGood1 2 6 2" xfId="9794" xr:uid="{00000000-0005-0000-0000-00008D2A0000}"/>
    <cellStyle name="SAPBEXexcGood1 2 6 2 2" xfId="25785" xr:uid="{00000000-0005-0000-0000-00008E2A0000}"/>
    <cellStyle name="SAPBEXexcGood1 2 6 3" xfId="12612" xr:uid="{00000000-0005-0000-0000-00008F2A0000}"/>
    <cellStyle name="SAPBEXexcGood1 2 6 3 2" xfId="28456" xr:uid="{00000000-0005-0000-0000-0000902A0000}"/>
    <cellStyle name="SAPBEXexcGood1 2 6 4" xfId="14077" xr:uid="{00000000-0005-0000-0000-0000912A0000}"/>
    <cellStyle name="SAPBEXexcGood1 2 6 4 2" xfId="29658" xr:uid="{00000000-0005-0000-0000-0000922A0000}"/>
    <cellStyle name="SAPBEXexcGood1 2 6 5" xfId="17935" xr:uid="{00000000-0005-0000-0000-0000932A0000}"/>
    <cellStyle name="SAPBEXexcGood1 2 6 5 2" xfId="33051" xr:uid="{00000000-0005-0000-0000-0000942A0000}"/>
    <cellStyle name="SAPBEXexcGood1 2 6 6" xfId="20543" xr:uid="{00000000-0005-0000-0000-0000952A0000}"/>
    <cellStyle name="SAPBEXexcGood1 2 6 6 2" xfId="35480" xr:uid="{00000000-0005-0000-0000-0000962A0000}"/>
    <cellStyle name="SAPBEXexcGood1 2 6 7" xfId="21326" xr:uid="{00000000-0005-0000-0000-0000972A0000}"/>
    <cellStyle name="SAPBEXexcGood1 2 6 7 2" xfId="36252" xr:uid="{00000000-0005-0000-0000-0000982A0000}"/>
    <cellStyle name="SAPBEXexcGood1 2 7" xfId="5559" xr:uid="{00000000-0005-0000-0000-0000992A0000}"/>
    <cellStyle name="SAPBEXexcGood1 2 7 2" xfId="37767" xr:uid="{00000000-0005-0000-0000-00009A2A0000}"/>
    <cellStyle name="SAPBEXexcGood1 2 8" xfId="7670" xr:uid="{00000000-0005-0000-0000-00009B2A0000}"/>
    <cellStyle name="SAPBEXexcGood1 2 9" xfId="10591" xr:uid="{00000000-0005-0000-0000-00009C2A0000}"/>
    <cellStyle name="SAPBEXexcGood1 2_CC - Div XRef" xfId="1816" xr:uid="{00000000-0005-0000-0000-00009D2A0000}"/>
    <cellStyle name="SAPBEXexcGood1 20" xfId="7167" xr:uid="{00000000-0005-0000-0000-00009E2A0000}"/>
    <cellStyle name="SAPBEXexcGood1 20 2" xfId="23449" xr:uid="{00000000-0005-0000-0000-00009F2A0000}"/>
    <cellStyle name="SAPBEXexcGood1 21" xfId="14778" xr:uid="{00000000-0005-0000-0000-0000A02A0000}"/>
    <cellStyle name="SAPBEXexcGood1 21 2" xfId="30231" xr:uid="{00000000-0005-0000-0000-0000A12A0000}"/>
    <cellStyle name="SAPBEXexcGood1 22" xfId="15428" xr:uid="{00000000-0005-0000-0000-0000A22A0000}"/>
    <cellStyle name="SAPBEXexcGood1 22 2" xfId="30808" xr:uid="{00000000-0005-0000-0000-0000A32A0000}"/>
    <cellStyle name="SAPBEXexcGood1 23" xfId="6550" xr:uid="{00000000-0005-0000-0000-0000A42A0000}"/>
    <cellStyle name="SAPBEXexcGood1 23 2" xfId="23111" xr:uid="{00000000-0005-0000-0000-0000A52A0000}"/>
    <cellStyle name="SAPBEXexcGood1 3" xfId="699" xr:uid="{00000000-0005-0000-0000-0000A62A0000}"/>
    <cellStyle name="SAPBEXexcGood1 3 2" xfId="700" xr:uid="{00000000-0005-0000-0000-0000A72A0000}"/>
    <cellStyle name="SAPBEXexcGood1 3 2 2" xfId="4636" xr:uid="{00000000-0005-0000-0000-0000A82A0000}"/>
    <cellStyle name="SAPBEXexcGood1 3 2 2 2" xfId="9791" xr:uid="{00000000-0005-0000-0000-0000A92A0000}"/>
    <cellStyle name="SAPBEXexcGood1 3 2 2 2 2" xfId="25782" xr:uid="{00000000-0005-0000-0000-0000AA2A0000}"/>
    <cellStyle name="SAPBEXexcGood1 3 2 2 3" xfId="12609" xr:uid="{00000000-0005-0000-0000-0000AB2A0000}"/>
    <cellStyle name="SAPBEXexcGood1 3 2 2 3 2" xfId="28453" xr:uid="{00000000-0005-0000-0000-0000AC2A0000}"/>
    <cellStyle name="SAPBEXexcGood1 3 2 2 4" xfId="14255" xr:uid="{00000000-0005-0000-0000-0000AD2A0000}"/>
    <cellStyle name="SAPBEXexcGood1 3 2 2 4 2" xfId="29779" xr:uid="{00000000-0005-0000-0000-0000AE2A0000}"/>
    <cellStyle name="SAPBEXexcGood1 3 2 2 5" xfId="17932" xr:uid="{00000000-0005-0000-0000-0000AF2A0000}"/>
    <cellStyle name="SAPBEXexcGood1 3 2 2 5 2" xfId="33048" xr:uid="{00000000-0005-0000-0000-0000B02A0000}"/>
    <cellStyle name="SAPBEXexcGood1 3 2 2 6" xfId="20540" xr:uid="{00000000-0005-0000-0000-0000B12A0000}"/>
    <cellStyle name="SAPBEXexcGood1 3 2 2 6 2" xfId="35477" xr:uid="{00000000-0005-0000-0000-0000B22A0000}"/>
    <cellStyle name="SAPBEXexcGood1 3 2 2 7" xfId="21866" xr:uid="{00000000-0005-0000-0000-0000B32A0000}"/>
    <cellStyle name="SAPBEXexcGood1 3 2 2 7 2" xfId="36785" xr:uid="{00000000-0005-0000-0000-0000B42A0000}"/>
    <cellStyle name="SAPBEXexcGood1 3 2 3" xfId="5556" xr:uid="{00000000-0005-0000-0000-0000B52A0000}"/>
    <cellStyle name="SAPBEXexcGood1 3 2 3 2" xfId="22724" xr:uid="{00000000-0005-0000-0000-0000B62A0000}"/>
    <cellStyle name="SAPBEXexcGood1 3 2 4" xfId="7667" xr:uid="{00000000-0005-0000-0000-0000B72A0000}"/>
    <cellStyle name="SAPBEXexcGood1 3 2 4 2" xfId="23786" xr:uid="{00000000-0005-0000-0000-0000B82A0000}"/>
    <cellStyle name="SAPBEXexcGood1 3 2 5" xfId="10599" xr:uid="{00000000-0005-0000-0000-0000B92A0000}"/>
    <cellStyle name="SAPBEXexcGood1 3 2 5 2" xfId="26497" xr:uid="{00000000-0005-0000-0000-0000BA2A0000}"/>
    <cellStyle name="SAPBEXexcGood1 3 2 6" xfId="6980" xr:uid="{00000000-0005-0000-0000-0000BB2A0000}"/>
    <cellStyle name="SAPBEXexcGood1 3 2 6 2" xfId="23367" xr:uid="{00000000-0005-0000-0000-0000BC2A0000}"/>
    <cellStyle name="SAPBEXexcGood1 3 2 7" xfId="13478" xr:uid="{00000000-0005-0000-0000-0000BD2A0000}"/>
    <cellStyle name="SAPBEXexcGood1 3 2 7 2" xfId="29121" xr:uid="{00000000-0005-0000-0000-0000BE2A0000}"/>
    <cellStyle name="SAPBEXexcGood1 3 3" xfId="4637" xr:uid="{00000000-0005-0000-0000-0000BF2A0000}"/>
    <cellStyle name="SAPBEXexcGood1 3 3 2" xfId="9792" xr:uid="{00000000-0005-0000-0000-0000C02A0000}"/>
    <cellStyle name="SAPBEXexcGood1 3 3 2 2" xfId="25783" xr:uid="{00000000-0005-0000-0000-0000C12A0000}"/>
    <cellStyle name="SAPBEXexcGood1 3 3 3" xfId="12610" xr:uid="{00000000-0005-0000-0000-0000C22A0000}"/>
    <cellStyle name="SAPBEXexcGood1 3 3 3 2" xfId="28454" xr:uid="{00000000-0005-0000-0000-0000C32A0000}"/>
    <cellStyle name="SAPBEXexcGood1 3 3 4" xfId="10297" xr:uid="{00000000-0005-0000-0000-0000C42A0000}"/>
    <cellStyle name="SAPBEXexcGood1 3 3 4 2" xfId="26239" xr:uid="{00000000-0005-0000-0000-0000C52A0000}"/>
    <cellStyle name="SAPBEXexcGood1 3 3 5" xfId="17933" xr:uid="{00000000-0005-0000-0000-0000C62A0000}"/>
    <cellStyle name="SAPBEXexcGood1 3 3 5 2" xfId="33049" xr:uid="{00000000-0005-0000-0000-0000C72A0000}"/>
    <cellStyle name="SAPBEXexcGood1 3 3 6" xfId="20541" xr:uid="{00000000-0005-0000-0000-0000C82A0000}"/>
    <cellStyle name="SAPBEXexcGood1 3 3 6 2" xfId="35478" xr:uid="{00000000-0005-0000-0000-0000C92A0000}"/>
    <cellStyle name="SAPBEXexcGood1 3 3 7" xfId="21325" xr:uid="{00000000-0005-0000-0000-0000CA2A0000}"/>
    <cellStyle name="SAPBEXexcGood1 3 3 7 2" xfId="36251" xr:uid="{00000000-0005-0000-0000-0000CB2A0000}"/>
    <cellStyle name="SAPBEXexcGood1 3 4" xfId="5557" xr:uid="{00000000-0005-0000-0000-0000CC2A0000}"/>
    <cellStyle name="SAPBEXexcGood1 3 4 2" xfId="22725" xr:uid="{00000000-0005-0000-0000-0000CD2A0000}"/>
    <cellStyle name="SAPBEXexcGood1 3 5" xfId="7668" xr:uid="{00000000-0005-0000-0000-0000CE2A0000}"/>
    <cellStyle name="SAPBEXexcGood1 3 5 2" xfId="23787" xr:uid="{00000000-0005-0000-0000-0000CF2A0000}"/>
    <cellStyle name="SAPBEXexcGood1 3 6" xfId="5874" xr:uid="{00000000-0005-0000-0000-0000D02A0000}"/>
    <cellStyle name="SAPBEXexcGood1 3 6 2" xfId="22871" xr:uid="{00000000-0005-0000-0000-0000D12A0000}"/>
    <cellStyle name="SAPBEXexcGood1 3 7" xfId="6704" xr:uid="{00000000-0005-0000-0000-0000D22A0000}"/>
    <cellStyle name="SAPBEXexcGood1 3 7 2" xfId="23196" xr:uid="{00000000-0005-0000-0000-0000D32A0000}"/>
    <cellStyle name="SAPBEXexcGood1 3 8" xfId="15890" xr:uid="{00000000-0005-0000-0000-0000D42A0000}"/>
    <cellStyle name="SAPBEXexcGood1 3 8 2" xfId="31101" xr:uid="{00000000-0005-0000-0000-0000D52A0000}"/>
    <cellStyle name="SAPBEXexcGood1 4" xfId="701" xr:uid="{00000000-0005-0000-0000-0000D62A0000}"/>
    <cellStyle name="SAPBEXexcGood1 4 10" xfId="20853" xr:uid="{00000000-0005-0000-0000-0000D72A0000}"/>
    <cellStyle name="SAPBEXexcGood1 4 10 2" xfId="35783" xr:uid="{00000000-0005-0000-0000-0000D82A0000}"/>
    <cellStyle name="SAPBEXexcGood1 4 11" xfId="5014" xr:uid="{00000000-0005-0000-0000-0000D92A0000}"/>
    <cellStyle name="SAPBEXexcGood1 4 12" xfId="37974" xr:uid="{00000000-0005-0000-0000-0000DA2A0000}"/>
    <cellStyle name="SAPBEXexcGood1 4 2" xfId="2872" xr:uid="{00000000-0005-0000-0000-0000DB2A0000}"/>
    <cellStyle name="SAPBEXexcGood1 4 2 2" xfId="4634" xr:uid="{00000000-0005-0000-0000-0000DC2A0000}"/>
    <cellStyle name="SAPBEXexcGood1 4 2 2 2" xfId="9789" xr:uid="{00000000-0005-0000-0000-0000DD2A0000}"/>
    <cellStyle name="SAPBEXexcGood1 4 2 2 2 2" xfId="25780" xr:uid="{00000000-0005-0000-0000-0000DE2A0000}"/>
    <cellStyle name="SAPBEXexcGood1 4 2 2 3" xfId="12607" xr:uid="{00000000-0005-0000-0000-0000DF2A0000}"/>
    <cellStyle name="SAPBEXexcGood1 4 2 2 3 2" xfId="28451" xr:uid="{00000000-0005-0000-0000-0000E02A0000}"/>
    <cellStyle name="SAPBEXexcGood1 4 2 2 4" xfId="10353" xr:uid="{00000000-0005-0000-0000-0000E12A0000}"/>
    <cellStyle name="SAPBEXexcGood1 4 2 2 4 2" xfId="26291" xr:uid="{00000000-0005-0000-0000-0000E22A0000}"/>
    <cellStyle name="SAPBEXexcGood1 4 2 2 5" xfId="17930" xr:uid="{00000000-0005-0000-0000-0000E32A0000}"/>
    <cellStyle name="SAPBEXexcGood1 4 2 2 5 2" xfId="33046" xr:uid="{00000000-0005-0000-0000-0000E42A0000}"/>
    <cellStyle name="SAPBEXexcGood1 4 2 2 6" xfId="20538" xr:uid="{00000000-0005-0000-0000-0000E52A0000}"/>
    <cellStyle name="SAPBEXexcGood1 4 2 2 6 2" xfId="35475" xr:uid="{00000000-0005-0000-0000-0000E62A0000}"/>
    <cellStyle name="SAPBEXexcGood1 4 2 2 7" xfId="21324" xr:uid="{00000000-0005-0000-0000-0000E72A0000}"/>
    <cellStyle name="SAPBEXexcGood1 4 2 2 7 2" xfId="36250" xr:uid="{00000000-0005-0000-0000-0000E82A0000}"/>
    <cellStyle name="SAPBEXexcGood1 4 2 3" xfId="8044" xr:uid="{00000000-0005-0000-0000-0000E92A0000}"/>
    <cellStyle name="SAPBEXexcGood1 4 2 3 2" xfId="24073" xr:uid="{00000000-0005-0000-0000-0000EA2A0000}"/>
    <cellStyle name="SAPBEXexcGood1 4 2 4" xfId="10871" xr:uid="{00000000-0005-0000-0000-0000EB2A0000}"/>
    <cellStyle name="SAPBEXexcGood1 4 2 4 2" xfId="26738" xr:uid="{00000000-0005-0000-0000-0000EC2A0000}"/>
    <cellStyle name="SAPBEXexcGood1 4 2 5" xfId="13062" xr:uid="{00000000-0005-0000-0000-0000ED2A0000}"/>
    <cellStyle name="SAPBEXexcGood1 4 2 5 2" xfId="28846" xr:uid="{00000000-0005-0000-0000-0000EE2A0000}"/>
    <cellStyle name="SAPBEXexcGood1 4 2 6" xfId="16223" xr:uid="{00000000-0005-0000-0000-0000EF2A0000}"/>
    <cellStyle name="SAPBEXexcGood1 4 2 6 2" xfId="31361" xr:uid="{00000000-0005-0000-0000-0000F02A0000}"/>
    <cellStyle name="SAPBEXexcGood1 4 2 7" xfId="18834" xr:uid="{00000000-0005-0000-0000-0000F12A0000}"/>
    <cellStyle name="SAPBEXexcGood1 4 2 7 2" xfId="33782" xr:uid="{00000000-0005-0000-0000-0000F22A0000}"/>
    <cellStyle name="SAPBEXexcGood1 4 3" xfId="2871" xr:uid="{00000000-0005-0000-0000-0000F32A0000}"/>
    <cellStyle name="SAPBEXexcGood1 4 3 2" xfId="8043" xr:uid="{00000000-0005-0000-0000-0000F42A0000}"/>
    <cellStyle name="SAPBEXexcGood1 4 3 2 2" xfId="24072" xr:uid="{00000000-0005-0000-0000-0000F52A0000}"/>
    <cellStyle name="SAPBEXexcGood1 4 3 3" xfId="10870" xr:uid="{00000000-0005-0000-0000-0000F62A0000}"/>
    <cellStyle name="SAPBEXexcGood1 4 3 3 2" xfId="26737" xr:uid="{00000000-0005-0000-0000-0000F72A0000}"/>
    <cellStyle name="SAPBEXexcGood1 4 3 4" xfId="14636" xr:uid="{00000000-0005-0000-0000-0000F82A0000}"/>
    <cellStyle name="SAPBEXexcGood1 4 3 4 2" xfId="30137" xr:uid="{00000000-0005-0000-0000-0000F92A0000}"/>
    <cellStyle name="SAPBEXexcGood1 4 3 5" xfId="16222" xr:uid="{00000000-0005-0000-0000-0000FA2A0000}"/>
    <cellStyle name="SAPBEXexcGood1 4 3 5 2" xfId="31360" xr:uid="{00000000-0005-0000-0000-0000FB2A0000}"/>
    <cellStyle name="SAPBEXexcGood1 4 3 6" xfId="18833" xr:uid="{00000000-0005-0000-0000-0000FC2A0000}"/>
    <cellStyle name="SAPBEXexcGood1 4 3 6 2" xfId="33781" xr:uid="{00000000-0005-0000-0000-0000FD2A0000}"/>
    <cellStyle name="SAPBEXexcGood1 4 3 7" xfId="21097" xr:uid="{00000000-0005-0000-0000-0000FE2A0000}"/>
    <cellStyle name="SAPBEXexcGood1 4 3 7 2" xfId="36023" xr:uid="{00000000-0005-0000-0000-0000FF2A0000}"/>
    <cellStyle name="SAPBEXexcGood1 4 3 8" xfId="6254" xr:uid="{00000000-0005-0000-0000-0000002B0000}"/>
    <cellStyle name="SAPBEXexcGood1 4 4" xfId="4635" xr:uid="{00000000-0005-0000-0000-0000012B0000}"/>
    <cellStyle name="SAPBEXexcGood1 4 4 2" xfId="9790" xr:uid="{00000000-0005-0000-0000-0000022B0000}"/>
    <cellStyle name="SAPBEXexcGood1 4 4 2 2" xfId="25781" xr:uid="{00000000-0005-0000-0000-0000032B0000}"/>
    <cellStyle name="SAPBEXexcGood1 4 4 3" xfId="12608" xr:uid="{00000000-0005-0000-0000-0000042B0000}"/>
    <cellStyle name="SAPBEXexcGood1 4 4 3 2" xfId="28452" xr:uid="{00000000-0005-0000-0000-0000052B0000}"/>
    <cellStyle name="SAPBEXexcGood1 4 4 4" xfId="14076" xr:uid="{00000000-0005-0000-0000-0000062B0000}"/>
    <cellStyle name="SAPBEXexcGood1 4 4 4 2" xfId="29657" xr:uid="{00000000-0005-0000-0000-0000072B0000}"/>
    <cellStyle name="SAPBEXexcGood1 4 4 5" xfId="17931" xr:uid="{00000000-0005-0000-0000-0000082B0000}"/>
    <cellStyle name="SAPBEXexcGood1 4 4 5 2" xfId="33047" xr:uid="{00000000-0005-0000-0000-0000092B0000}"/>
    <cellStyle name="SAPBEXexcGood1 4 4 6" xfId="20539" xr:uid="{00000000-0005-0000-0000-00000A2B0000}"/>
    <cellStyle name="SAPBEXexcGood1 4 4 6 2" xfId="35476" xr:uid="{00000000-0005-0000-0000-00000B2B0000}"/>
    <cellStyle name="SAPBEXexcGood1 4 4 7" xfId="21429" xr:uid="{00000000-0005-0000-0000-00000C2B0000}"/>
    <cellStyle name="SAPBEXexcGood1 4 4 7 2" xfId="36355" xr:uid="{00000000-0005-0000-0000-00000D2B0000}"/>
    <cellStyle name="SAPBEXexcGood1 4 5" xfId="5555" xr:uid="{00000000-0005-0000-0000-00000E2B0000}"/>
    <cellStyle name="SAPBEXexcGood1 4 5 2" xfId="22723" xr:uid="{00000000-0005-0000-0000-00000F2B0000}"/>
    <cellStyle name="SAPBEXexcGood1 4 6" xfId="7666" xr:uid="{00000000-0005-0000-0000-0000102B0000}"/>
    <cellStyle name="SAPBEXexcGood1 4 6 2" xfId="23785" xr:uid="{00000000-0005-0000-0000-0000112B0000}"/>
    <cellStyle name="SAPBEXexcGood1 4 7" xfId="5243" xr:uid="{00000000-0005-0000-0000-0000122B0000}"/>
    <cellStyle name="SAPBEXexcGood1 4 7 2" xfId="22556" xr:uid="{00000000-0005-0000-0000-0000132B0000}"/>
    <cellStyle name="SAPBEXexcGood1 4 8" xfId="6641" xr:uid="{00000000-0005-0000-0000-0000142B0000}"/>
    <cellStyle name="SAPBEXexcGood1 4 8 2" xfId="23153" xr:uid="{00000000-0005-0000-0000-0000152B0000}"/>
    <cellStyle name="SAPBEXexcGood1 4 9" xfId="13070" xr:uid="{00000000-0005-0000-0000-0000162B0000}"/>
    <cellStyle name="SAPBEXexcGood1 4 9 2" xfId="28853" xr:uid="{00000000-0005-0000-0000-0000172B0000}"/>
    <cellStyle name="SAPBEXexcGood1 5" xfId="702" xr:uid="{00000000-0005-0000-0000-0000182B0000}"/>
    <cellStyle name="SAPBEXexcGood1 5 10" xfId="20783" xr:uid="{00000000-0005-0000-0000-0000192B0000}"/>
    <cellStyle name="SAPBEXexcGood1 5 11" xfId="22377" xr:uid="{00000000-0005-0000-0000-00001A2B0000}"/>
    <cellStyle name="SAPBEXexcGood1 5 2" xfId="703" xr:uid="{00000000-0005-0000-0000-00001B2B0000}"/>
    <cellStyle name="SAPBEXexcGood1 5 2 10" xfId="22378" xr:uid="{00000000-0005-0000-0000-00001C2B0000}"/>
    <cellStyle name="SAPBEXexcGood1 5 2 2" xfId="2874" xr:uid="{00000000-0005-0000-0000-00001D2B0000}"/>
    <cellStyle name="SAPBEXexcGood1 5 2 2 2" xfId="8046" xr:uid="{00000000-0005-0000-0000-00001E2B0000}"/>
    <cellStyle name="SAPBEXexcGood1 5 2 2 2 2" xfId="24075" xr:uid="{00000000-0005-0000-0000-00001F2B0000}"/>
    <cellStyle name="SAPBEXexcGood1 5 2 2 3" xfId="10873" xr:uid="{00000000-0005-0000-0000-0000202B0000}"/>
    <cellStyle name="SAPBEXexcGood1 5 2 2 3 2" xfId="26740" xr:uid="{00000000-0005-0000-0000-0000212B0000}"/>
    <cellStyle name="SAPBEXexcGood1 5 2 2 4" xfId="13535" xr:uid="{00000000-0005-0000-0000-0000222B0000}"/>
    <cellStyle name="SAPBEXexcGood1 5 2 2 4 2" xfId="29160" xr:uid="{00000000-0005-0000-0000-0000232B0000}"/>
    <cellStyle name="SAPBEXexcGood1 5 2 2 5" xfId="16225" xr:uid="{00000000-0005-0000-0000-0000242B0000}"/>
    <cellStyle name="SAPBEXexcGood1 5 2 2 5 2" xfId="31363" xr:uid="{00000000-0005-0000-0000-0000252B0000}"/>
    <cellStyle name="SAPBEXexcGood1 5 2 2 6" xfId="18836" xr:uid="{00000000-0005-0000-0000-0000262B0000}"/>
    <cellStyle name="SAPBEXexcGood1 5 2 2 6 2" xfId="33784" xr:uid="{00000000-0005-0000-0000-0000272B0000}"/>
    <cellStyle name="SAPBEXexcGood1 5 2 2 7" xfId="21099" xr:uid="{00000000-0005-0000-0000-0000282B0000}"/>
    <cellStyle name="SAPBEXexcGood1 5 2 2 7 2" xfId="36025" xr:uid="{00000000-0005-0000-0000-0000292B0000}"/>
    <cellStyle name="SAPBEXexcGood1 5 2 2 8" xfId="6256" xr:uid="{00000000-0005-0000-0000-00002A2B0000}"/>
    <cellStyle name="SAPBEXexcGood1 5 2 3" xfId="4632" xr:uid="{00000000-0005-0000-0000-00002B2B0000}"/>
    <cellStyle name="SAPBEXexcGood1 5 2 3 2" xfId="9787" xr:uid="{00000000-0005-0000-0000-00002C2B0000}"/>
    <cellStyle name="SAPBEXexcGood1 5 2 3 2 2" xfId="25778" xr:uid="{00000000-0005-0000-0000-00002D2B0000}"/>
    <cellStyle name="SAPBEXexcGood1 5 2 3 3" xfId="12605" xr:uid="{00000000-0005-0000-0000-00002E2B0000}"/>
    <cellStyle name="SAPBEXexcGood1 5 2 3 3 2" xfId="28449" xr:uid="{00000000-0005-0000-0000-00002F2B0000}"/>
    <cellStyle name="SAPBEXexcGood1 5 2 3 4" xfId="14811" xr:uid="{00000000-0005-0000-0000-0000302B0000}"/>
    <cellStyle name="SAPBEXexcGood1 5 2 3 4 2" xfId="30264" xr:uid="{00000000-0005-0000-0000-0000312B0000}"/>
    <cellStyle name="SAPBEXexcGood1 5 2 3 5" xfId="17928" xr:uid="{00000000-0005-0000-0000-0000322B0000}"/>
    <cellStyle name="SAPBEXexcGood1 5 2 3 5 2" xfId="33044" xr:uid="{00000000-0005-0000-0000-0000332B0000}"/>
    <cellStyle name="SAPBEXexcGood1 5 2 3 6" xfId="20536" xr:uid="{00000000-0005-0000-0000-0000342B0000}"/>
    <cellStyle name="SAPBEXexcGood1 5 2 3 6 2" xfId="35473" xr:uid="{00000000-0005-0000-0000-0000352B0000}"/>
    <cellStyle name="SAPBEXexcGood1 5 2 3 7" xfId="21323" xr:uid="{00000000-0005-0000-0000-0000362B0000}"/>
    <cellStyle name="SAPBEXexcGood1 5 2 3 7 2" xfId="36249" xr:uid="{00000000-0005-0000-0000-0000372B0000}"/>
    <cellStyle name="SAPBEXexcGood1 5 2 4" xfId="5553" xr:uid="{00000000-0005-0000-0000-0000382B0000}"/>
    <cellStyle name="SAPBEXexcGood1 5 2 4 2" xfId="37159" xr:uid="{00000000-0005-0000-0000-0000392B0000}"/>
    <cellStyle name="SAPBEXexcGood1 5 2 5" xfId="10038" xr:uid="{00000000-0005-0000-0000-00003A2B0000}"/>
    <cellStyle name="SAPBEXexcGood1 5 2 6" xfId="6617" xr:uid="{00000000-0005-0000-0000-00003B2B0000}"/>
    <cellStyle name="SAPBEXexcGood1 5 2 7" xfId="5708" xr:uid="{00000000-0005-0000-0000-00003C2B0000}"/>
    <cellStyle name="SAPBEXexcGood1 5 2 8" xfId="18171" xr:uid="{00000000-0005-0000-0000-00003D2B0000}"/>
    <cellStyle name="SAPBEXexcGood1 5 2 9" xfId="18519" xr:uid="{00000000-0005-0000-0000-00003E2B0000}"/>
    <cellStyle name="SAPBEXexcGood1 5 3" xfId="2873" xr:uid="{00000000-0005-0000-0000-00003F2B0000}"/>
    <cellStyle name="SAPBEXexcGood1 5 3 2" xfId="8045" xr:uid="{00000000-0005-0000-0000-0000402B0000}"/>
    <cellStyle name="SAPBEXexcGood1 5 3 2 2" xfId="24074" xr:uid="{00000000-0005-0000-0000-0000412B0000}"/>
    <cellStyle name="SAPBEXexcGood1 5 3 3" xfId="10872" xr:uid="{00000000-0005-0000-0000-0000422B0000}"/>
    <cellStyle name="SAPBEXexcGood1 5 3 3 2" xfId="26739" xr:uid="{00000000-0005-0000-0000-0000432B0000}"/>
    <cellStyle name="SAPBEXexcGood1 5 3 4" xfId="13150" xr:uid="{00000000-0005-0000-0000-0000442B0000}"/>
    <cellStyle name="SAPBEXexcGood1 5 3 4 2" xfId="28930" xr:uid="{00000000-0005-0000-0000-0000452B0000}"/>
    <cellStyle name="SAPBEXexcGood1 5 3 5" xfId="16224" xr:uid="{00000000-0005-0000-0000-0000462B0000}"/>
    <cellStyle name="SAPBEXexcGood1 5 3 5 2" xfId="31362" xr:uid="{00000000-0005-0000-0000-0000472B0000}"/>
    <cellStyle name="SAPBEXexcGood1 5 3 6" xfId="18835" xr:uid="{00000000-0005-0000-0000-0000482B0000}"/>
    <cellStyle name="SAPBEXexcGood1 5 3 6 2" xfId="33783" xr:uid="{00000000-0005-0000-0000-0000492B0000}"/>
    <cellStyle name="SAPBEXexcGood1 5 3 7" xfId="21098" xr:uid="{00000000-0005-0000-0000-00004A2B0000}"/>
    <cellStyle name="SAPBEXexcGood1 5 3 7 2" xfId="36024" xr:uid="{00000000-0005-0000-0000-00004B2B0000}"/>
    <cellStyle name="SAPBEXexcGood1 5 3 8" xfId="6255" xr:uid="{00000000-0005-0000-0000-00004C2B0000}"/>
    <cellStyle name="SAPBEXexcGood1 5 4" xfId="4633" xr:uid="{00000000-0005-0000-0000-00004D2B0000}"/>
    <cellStyle name="SAPBEXexcGood1 5 4 2" xfId="9788" xr:uid="{00000000-0005-0000-0000-00004E2B0000}"/>
    <cellStyle name="SAPBEXexcGood1 5 4 2 2" xfId="25779" xr:uid="{00000000-0005-0000-0000-00004F2B0000}"/>
    <cellStyle name="SAPBEXexcGood1 5 4 3" xfId="12606" xr:uid="{00000000-0005-0000-0000-0000502B0000}"/>
    <cellStyle name="SAPBEXexcGood1 5 4 3 2" xfId="28450" xr:uid="{00000000-0005-0000-0000-0000512B0000}"/>
    <cellStyle name="SAPBEXexcGood1 5 4 4" xfId="7461" xr:uid="{00000000-0005-0000-0000-0000522B0000}"/>
    <cellStyle name="SAPBEXexcGood1 5 4 4 2" xfId="23647" xr:uid="{00000000-0005-0000-0000-0000532B0000}"/>
    <cellStyle name="SAPBEXexcGood1 5 4 5" xfId="17929" xr:uid="{00000000-0005-0000-0000-0000542B0000}"/>
    <cellStyle name="SAPBEXexcGood1 5 4 5 2" xfId="33045" xr:uid="{00000000-0005-0000-0000-0000552B0000}"/>
    <cellStyle name="SAPBEXexcGood1 5 4 6" xfId="20537" xr:uid="{00000000-0005-0000-0000-0000562B0000}"/>
    <cellStyle name="SAPBEXexcGood1 5 4 6 2" xfId="35474" xr:uid="{00000000-0005-0000-0000-0000572B0000}"/>
    <cellStyle name="SAPBEXexcGood1 5 4 7" xfId="14142" xr:uid="{00000000-0005-0000-0000-0000582B0000}"/>
    <cellStyle name="SAPBEXexcGood1 5 4 7 2" xfId="29718" xr:uid="{00000000-0005-0000-0000-0000592B0000}"/>
    <cellStyle name="SAPBEXexcGood1 5 5" xfId="5554" xr:uid="{00000000-0005-0000-0000-00005A2B0000}"/>
    <cellStyle name="SAPBEXexcGood1 5 5 2" xfId="37766" xr:uid="{00000000-0005-0000-0000-00005B2B0000}"/>
    <cellStyle name="SAPBEXexcGood1 5 6" xfId="7665" xr:uid="{00000000-0005-0000-0000-00005C2B0000}"/>
    <cellStyle name="SAPBEXexcGood1 5 7" xfId="14164" xr:uid="{00000000-0005-0000-0000-00005D2B0000}"/>
    <cellStyle name="SAPBEXexcGood1 5 8" xfId="14243" xr:uid="{00000000-0005-0000-0000-00005E2B0000}"/>
    <cellStyle name="SAPBEXexcGood1 5 9" xfId="13480" xr:uid="{00000000-0005-0000-0000-00005F2B0000}"/>
    <cellStyle name="SAPBEXexcGood1 6" xfId="704" xr:uid="{00000000-0005-0000-0000-0000602B0000}"/>
    <cellStyle name="SAPBEXexcGood1 6 10" xfId="15993" xr:uid="{00000000-0005-0000-0000-0000612B0000}"/>
    <cellStyle name="SAPBEXexcGood1 6 11" xfId="22379" xr:uid="{00000000-0005-0000-0000-0000622B0000}"/>
    <cellStyle name="SAPBEXexcGood1 6 2" xfId="705" xr:uid="{00000000-0005-0000-0000-0000632B0000}"/>
    <cellStyle name="SAPBEXexcGood1 6 2 10" xfId="22380" xr:uid="{00000000-0005-0000-0000-0000642B0000}"/>
    <cellStyle name="SAPBEXexcGood1 6 2 2" xfId="2876" xr:uid="{00000000-0005-0000-0000-0000652B0000}"/>
    <cellStyle name="SAPBEXexcGood1 6 2 2 2" xfId="8048" xr:uid="{00000000-0005-0000-0000-0000662B0000}"/>
    <cellStyle name="SAPBEXexcGood1 6 2 2 2 2" xfId="24077" xr:uid="{00000000-0005-0000-0000-0000672B0000}"/>
    <cellStyle name="SAPBEXexcGood1 6 2 2 3" xfId="10875" xr:uid="{00000000-0005-0000-0000-0000682B0000}"/>
    <cellStyle name="SAPBEXexcGood1 6 2 2 3 2" xfId="26742" xr:uid="{00000000-0005-0000-0000-0000692B0000}"/>
    <cellStyle name="SAPBEXexcGood1 6 2 2 4" xfId="15344" xr:uid="{00000000-0005-0000-0000-00006A2B0000}"/>
    <cellStyle name="SAPBEXexcGood1 6 2 2 4 2" xfId="30753" xr:uid="{00000000-0005-0000-0000-00006B2B0000}"/>
    <cellStyle name="SAPBEXexcGood1 6 2 2 5" xfId="16227" xr:uid="{00000000-0005-0000-0000-00006C2B0000}"/>
    <cellStyle name="SAPBEXexcGood1 6 2 2 5 2" xfId="31365" xr:uid="{00000000-0005-0000-0000-00006D2B0000}"/>
    <cellStyle name="SAPBEXexcGood1 6 2 2 6" xfId="18838" xr:uid="{00000000-0005-0000-0000-00006E2B0000}"/>
    <cellStyle name="SAPBEXexcGood1 6 2 2 6 2" xfId="33786" xr:uid="{00000000-0005-0000-0000-00006F2B0000}"/>
    <cellStyle name="SAPBEXexcGood1 6 2 2 7" xfId="21101" xr:uid="{00000000-0005-0000-0000-0000702B0000}"/>
    <cellStyle name="SAPBEXexcGood1 6 2 2 7 2" xfId="36027" xr:uid="{00000000-0005-0000-0000-0000712B0000}"/>
    <cellStyle name="SAPBEXexcGood1 6 2 2 8" xfId="6258" xr:uid="{00000000-0005-0000-0000-0000722B0000}"/>
    <cellStyle name="SAPBEXexcGood1 6 2 3" xfId="4630" xr:uid="{00000000-0005-0000-0000-0000732B0000}"/>
    <cellStyle name="SAPBEXexcGood1 6 2 3 2" xfId="9785" xr:uid="{00000000-0005-0000-0000-0000742B0000}"/>
    <cellStyle name="SAPBEXexcGood1 6 2 3 2 2" xfId="25776" xr:uid="{00000000-0005-0000-0000-0000752B0000}"/>
    <cellStyle name="SAPBEXexcGood1 6 2 3 3" xfId="12603" xr:uid="{00000000-0005-0000-0000-0000762B0000}"/>
    <cellStyle name="SAPBEXexcGood1 6 2 3 3 2" xfId="28447" xr:uid="{00000000-0005-0000-0000-0000772B0000}"/>
    <cellStyle name="SAPBEXexcGood1 6 2 3 4" xfId="14812" xr:uid="{00000000-0005-0000-0000-0000782B0000}"/>
    <cellStyle name="SAPBEXexcGood1 6 2 3 4 2" xfId="30265" xr:uid="{00000000-0005-0000-0000-0000792B0000}"/>
    <cellStyle name="SAPBEXexcGood1 6 2 3 5" xfId="17926" xr:uid="{00000000-0005-0000-0000-00007A2B0000}"/>
    <cellStyle name="SAPBEXexcGood1 6 2 3 5 2" xfId="33042" xr:uid="{00000000-0005-0000-0000-00007B2B0000}"/>
    <cellStyle name="SAPBEXexcGood1 6 2 3 6" xfId="20534" xr:uid="{00000000-0005-0000-0000-00007C2B0000}"/>
    <cellStyle name="SAPBEXexcGood1 6 2 3 6 2" xfId="35471" xr:uid="{00000000-0005-0000-0000-00007D2B0000}"/>
    <cellStyle name="SAPBEXexcGood1 6 2 3 7" xfId="21867" xr:uid="{00000000-0005-0000-0000-00007E2B0000}"/>
    <cellStyle name="SAPBEXexcGood1 6 2 3 7 2" xfId="36786" xr:uid="{00000000-0005-0000-0000-00007F2B0000}"/>
    <cellStyle name="SAPBEXexcGood1 6 2 4" xfId="5551" xr:uid="{00000000-0005-0000-0000-0000802B0000}"/>
    <cellStyle name="SAPBEXexcGood1 6 2 4 2" xfId="37765" xr:uid="{00000000-0005-0000-0000-0000812B0000}"/>
    <cellStyle name="SAPBEXexcGood1 6 2 5" xfId="10037" xr:uid="{00000000-0005-0000-0000-0000822B0000}"/>
    <cellStyle name="SAPBEXexcGood1 6 2 6" xfId="14743" xr:uid="{00000000-0005-0000-0000-0000832B0000}"/>
    <cellStyle name="SAPBEXexcGood1 6 2 7" xfId="10571" xr:uid="{00000000-0005-0000-0000-0000842B0000}"/>
    <cellStyle name="SAPBEXexcGood1 6 2 8" xfId="18169" xr:uid="{00000000-0005-0000-0000-0000852B0000}"/>
    <cellStyle name="SAPBEXexcGood1 6 2 9" xfId="18517" xr:uid="{00000000-0005-0000-0000-0000862B0000}"/>
    <cellStyle name="SAPBEXexcGood1 6 3" xfId="2875" xr:uid="{00000000-0005-0000-0000-0000872B0000}"/>
    <cellStyle name="SAPBEXexcGood1 6 3 2" xfId="8047" xr:uid="{00000000-0005-0000-0000-0000882B0000}"/>
    <cellStyle name="SAPBEXexcGood1 6 3 2 2" xfId="24076" xr:uid="{00000000-0005-0000-0000-0000892B0000}"/>
    <cellStyle name="SAPBEXexcGood1 6 3 3" xfId="10874" xr:uid="{00000000-0005-0000-0000-00008A2B0000}"/>
    <cellStyle name="SAPBEXexcGood1 6 3 3 2" xfId="26741" xr:uid="{00000000-0005-0000-0000-00008B2B0000}"/>
    <cellStyle name="SAPBEXexcGood1 6 3 4" xfId="13149" xr:uid="{00000000-0005-0000-0000-00008C2B0000}"/>
    <cellStyle name="SAPBEXexcGood1 6 3 4 2" xfId="28929" xr:uid="{00000000-0005-0000-0000-00008D2B0000}"/>
    <cellStyle name="SAPBEXexcGood1 6 3 5" xfId="16226" xr:uid="{00000000-0005-0000-0000-00008E2B0000}"/>
    <cellStyle name="SAPBEXexcGood1 6 3 5 2" xfId="31364" xr:uid="{00000000-0005-0000-0000-00008F2B0000}"/>
    <cellStyle name="SAPBEXexcGood1 6 3 6" xfId="18837" xr:uid="{00000000-0005-0000-0000-0000902B0000}"/>
    <cellStyle name="SAPBEXexcGood1 6 3 6 2" xfId="33785" xr:uid="{00000000-0005-0000-0000-0000912B0000}"/>
    <cellStyle name="SAPBEXexcGood1 6 3 7" xfId="21100" xr:uid="{00000000-0005-0000-0000-0000922B0000}"/>
    <cellStyle name="SAPBEXexcGood1 6 3 7 2" xfId="36026" xr:uid="{00000000-0005-0000-0000-0000932B0000}"/>
    <cellStyle name="SAPBEXexcGood1 6 3 8" xfId="6257" xr:uid="{00000000-0005-0000-0000-0000942B0000}"/>
    <cellStyle name="SAPBEXexcGood1 6 4" xfId="4631" xr:uid="{00000000-0005-0000-0000-0000952B0000}"/>
    <cellStyle name="SAPBEXexcGood1 6 4 2" xfId="9786" xr:uid="{00000000-0005-0000-0000-0000962B0000}"/>
    <cellStyle name="SAPBEXexcGood1 6 4 2 2" xfId="25777" xr:uid="{00000000-0005-0000-0000-0000972B0000}"/>
    <cellStyle name="SAPBEXexcGood1 6 4 3" xfId="12604" xr:uid="{00000000-0005-0000-0000-0000982B0000}"/>
    <cellStyle name="SAPBEXexcGood1 6 4 3 2" xfId="28448" xr:uid="{00000000-0005-0000-0000-0000992B0000}"/>
    <cellStyle name="SAPBEXexcGood1 6 4 4" xfId="14075" xr:uid="{00000000-0005-0000-0000-00009A2B0000}"/>
    <cellStyle name="SAPBEXexcGood1 6 4 4 2" xfId="29656" xr:uid="{00000000-0005-0000-0000-00009B2B0000}"/>
    <cellStyle name="SAPBEXexcGood1 6 4 5" xfId="17927" xr:uid="{00000000-0005-0000-0000-00009C2B0000}"/>
    <cellStyle name="SAPBEXexcGood1 6 4 5 2" xfId="33043" xr:uid="{00000000-0005-0000-0000-00009D2B0000}"/>
    <cellStyle name="SAPBEXexcGood1 6 4 6" xfId="20535" xr:uid="{00000000-0005-0000-0000-00009E2B0000}"/>
    <cellStyle name="SAPBEXexcGood1 6 4 6 2" xfId="35472" xr:uid="{00000000-0005-0000-0000-00009F2B0000}"/>
    <cellStyle name="SAPBEXexcGood1 6 4 7" xfId="21874" xr:uid="{00000000-0005-0000-0000-0000A02B0000}"/>
    <cellStyle name="SAPBEXexcGood1 6 4 7 2" xfId="36793" xr:uid="{00000000-0005-0000-0000-0000A12B0000}"/>
    <cellStyle name="SAPBEXexcGood1 6 5" xfId="5552" xr:uid="{00000000-0005-0000-0000-0000A22B0000}"/>
    <cellStyle name="SAPBEXexcGood1 6 5 2" xfId="37158" xr:uid="{00000000-0005-0000-0000-0000A32B0000}"/>
    <cellStyle name="SAPBEXexcGood1 6 6" xfId="10109" xr:uid="{00000000-0005-0000-0000-0000A42B0000}"/>
    <cellStyle name="SAPBEXexcGood1 6 7" xfId="13328" xr:uid="{00000000-0005-0000-0000-0000A52B0000}"/>
    <cellStyle name="SAPBEXexcGood1 6 8" xfId="10570" xr:uid="{00000000-0005-0000-0000-0000A62B0000}"/>
    <cellStyle name="SAPBEXexcGood1 6 9" xfId="18247" xr:uid="{00000000-0005-0000-0000-0000A72B0000}"/>
    <cellStyle name="SAPBEXexcGood1 7" xfId="706" xr:uid="{00000000-0005-0000-0000-0000A82B0000}"/>
    <cellStyle name="SAPBEXexcGood1 7 10" xfId="15715" xr:uid="{00000000-0005-0000-0000-0000A92B0000}"/>
    <cellStyle name="SAPBEXexcGood1 7 11" xfId="22381" xr:uid="{00000000-0005-0000-0000-0000AA2B0000}"/>
    <cellStyle name="SAPBEXexcGood1 7 2" xfId="707" xr:uid="{00000000-0005-0000-0000-0000AB2B0000}"/>
    <cellStyle name="SAPBEXexcGood1 7 2 10" xfId="22382" xr:uid="{00000000-0005-0000-0000-0000AC2B0000}"/>
    <cellStyle name="SAPBEXexcGood1 7 2 2" xfId="2878" xr:uid="{00000000-0005-0000-0000-0000AD2B0000}"/>
    <cellStyle name="SAPBEXexcGood1 7 2 2 2" xfId="8050" xr:uid="{00000000-0005-0000-0000-0000AE2B0000}"/>
    <cellStyle name="SAPBEXexcGood1 7 2 2 2 2" xfId="24079" xr:uid="{00000000-0005-0000-0000-0000AF2B0000}"/>
    <cellStyle name="SAPBEXexcGood1 7 2 2 3" xfId="10877" xr:uid="{00000000-0005-0000-0000-0000B02B0000}"/>
    <cellStyle name="SAPBEXexcGood1 7 2 2 3 2" xfId="26744" xr:uid="{00000000-0005-0000-0000-0000B12B0000}"/>
    <cellStyle name="SAPBEXexcGood1 7 2 2 4" xfId="10529" xr:uid="{00000000-0005-0000-0000-0000B22B0000}"/>
    <cellStyle name="SAPBEXexcGood1 7 2 2 4 2" xfId="26451" xr:uid="{00000000-0005-0000-0000-0000B32B0000}"/>
    <cellStyle name="SAPBEXexcGood1 7 2 2 5" xfId="16229" xr:uid="{00000000-0005-0000-0000-0000B42B0000}"/>
    <cellStyle name="SAPBEXexcGood1 7 2 2 5 2" xfId="31367" xr:uid="{00000000-0005-0000-0000-0000B52B0000}"/>
    <cellStyle name="SAPBEXexcGood1 7 2 2 6" xfId="18840" xr:uid="{00000000-0005-0000-0000-0000B62B0000}"/>
    <cellStyle name="SAPBEXexcGood1 7 2 2 6 2" xfId="33788" xr:uid="{00000000-0005-0000-0000-0000B72B0000}"/>
    <cellStyle name="SAPBEXexcGood1 7 2 2 7" xfId="21103" xr:uid="{00000000-0005-0000-0000-0000B82B0000}"/>
    <cellStyle name="SAPBEXexcGood1 7 2 2 7 2" xfId="36029" xr:uid="{00000000-0005-0000-0000-0000B92B0000}"/>
    <cellStyle name="SAPBEXexcGood1 7 2 2 8" xfId="6260" xr:uid="{00000000-0005-0000-0000-0000BA2B0000}"/>
    <cellStyle name="SAPBEXexcGood1 7 2 3" xfId="4628" xr:uid="{00000000-0005-0000-0000-0000BB2B0000}"/>
    <cellStyle name="SAPBEXexcGood1 7 2 3 2" xfId="9783" xr:uid="{00000000-0005-0000-0000-0000BC2B0000}"/>
    <cellStyle name="SAPBEXexcGood1 7 2 3 2 2" xfId="25774" xr:uid="{00000000-0005-0000-0000-0000BD2B0000}"/>
    <cellStyle name="SAPBEXexcGood1 7 2 3 3" xfId="12601" xr:uid="{00000000-0005-0000-0000-0000BE2B0000}"/>
    <cellStyle name="SAPBEXexcGood1 7 2 3 3 2" xfId="28445" xr:uid="{00000000-0005-0000-0000-0000BF2B0000}"/>
    <cellStyle name="SAPBEXexcGood1 7 2 3 4" xfId="14813" xr:uid="{00000000-0005-0000-0000-0000C02B0000}"/>
    <cellStyle name="SAPBEXexcGood1 7 2 3 4 2" xfId="30266" xr:uid="{00000000-0005-0000-0000-0000C12B0000}"/>
    <cellStyle name="SAPBEXexcGood1 7 2 3 5" xfId="17924" xr:uid="{00000000-0005-0000-0000-0000C22B0000}"/>
    <cellStyle name="SAPBEXexcGood1 7 2 3 5 2" xfId="33040" xr:uid="{00000000-0005-0000-0000-0000C32B0000}"/>
    <cellStyle name="SAPBEXexcGood1 7 2 3 6" xfId="20532" xr:uid="{00000000-0005-0000-0000-0000C42B0000}"/>
    <cellStyle name="SAPBEXexcGood1 7 2 3 6 2" xfId="35469" xr:uid="{00000000-0005-0000-0000-0000C52B0000}"/>
    <cellStyle name="SAPBEXexcGood1 7 2 3 7" xfId="21868" xr:uid="{00000000-0005-0000-0000-0000C62B0000}"/>
    <cellStyle name="SAPBEXexcGood1 7 2 3 7 2" xfId="36787" xr:uid="{00000000-0005-0000-0000-0000C72B0000}"/>
    <cellStyle name="SAPBEXexcGood1 7 2 4" xfId="5549" xr:uid="{00000000-0005-0000-0000-0000C82B0000}"/>
    <cellStyle name="SAPBEXexcGood1 7 2 4 2" xfId="37156" xr:uid="{00000000-0005-0000-0000-0000C92B0000}"/>
    <cellStyle name="SAPBEXexcGood1 7 2 5" xfId="7368" xr:uid="{00000000-0005-0000-0000-0000CA2B0000}"/>
    <cellStyle name="SAPBEXexcGood1 7 2 6" xfId="13330" xr:uid="{00000000-0005-0000-0000-0000CB2B0000}"/>
    <cellStyle name="SAPBEXexcGood1 7 2 7" xfId="15548" xr:uid="{00000000-0005-0000-0000-0000CC2B0000}"/>
    <cellStyle name="SAPBEXexcGood1 7 2 8" xfId="18163" xr:uid="{00000000-0005-0000-0000-0000CD2B0000}"/>
    <cellStyle name="SAPBEXexcGood1 7 2 9" xfId="15717" xr:uid="{00000000-0005-0000-0000-0000CE2B0000}"/>
    <cellStyle name="SAPBEXexcGood1 7 3" xfId="2877" xr:uid="{00000000-0005-0000-0000-0000CF2B0000}"/>
    <cellStyle name="SAPBEXexcGood1 7 3 2" xfId="8049" xr:uid="{00000000-0005-0000-0000-0000D02B0000}"/>
    <cellStyle name="SAPBEXexcGood1 7 3 2 2" xfId="24078" xr:uid="{00000000-0005-0000-0000-0000D12B0000}"/>
    <cellStyle name="SAPBEXexcGood1 7 3 3" xfId="10876" xr:uid="{00000000-0005-0000-0000-0000D22B0000}"/>
    <cellStyle name="SAPBEXexcGood1 7 3 3 2" xfId="26743" xr:uid="{00000000-0005-0000-0000-0000D32B0000}"/>
    <cellStyle name="SAPBEXexcGood1 7 3 4" xfId="13148" xr:uid="{00000000-0005-0000-0000-0000D42B0000}"/>
    <cellStyle name="SAPBEXexcGood1 7 3 4 2" xfId="28928" xr:uid="{00000000-0005-0000-0000-0000D52B0000}"/>
    <cellStyle name="SAPBEXexcGood1 7 3 5" xfId="16228" xr:uid="{00000000-0005-0000-0000-0000D62B0000}"/>
    <cellStyle name="SAPBEXexcGood1 7 3 5 2" xfId="31366" xr:uid="{00000000-0005-0000-0000-0000D72B0000}"/>
    <cellStyle name="SAPBEXexcGood1 7 3 6" xfId="18839" xr:uid="{00000000-0005-0000-0000-0000D82B0000}"/>
    <cellStyle name="SAPBEXexcGood1 7 3 6 2" xfId="33787" xr:uid="{00000000-0005-0000-0000-0000D92B0000}"/>
    <cellStyle name="SAPBEXexcGood1 7 3 7" xfId="21102" xr:uid="{00000000-0005-0000-0000-0000DA2B0000}"/>
    <cellStyle name="SAPBEXexcGood1 7 3 7 2" xfId="36028" xr:uid="{00000000-0005-0000-0000-0000DB2B0000}"/>
    <cellStyle name="SAPBEXexcGood1 7 3 8" xfId="6259" xr:uid="{00000000-0005-0000-0000-0000DC2B0000}"/>
    <cellStyle name="SAPBEXexcGood1 7 4" xfId="4629" xr:uid="{00000000-0005-0000-0000-0000DD2B0000}"/>
    <cellStyle name="SAPBEXexcGood1 7 4 2" xfId="9784" xr:uid="{00000000-0005-0000-0000-0000DE2B0000}"/>
    <cellStyle name="SAPBEXexcGood1 7 4 2 2" xfId="25775" xr:uid="{00000000-0005-0000-0000-0000DF2B0000}"/>
    <cellStyle name="SAPBEXexcGood1 7 4 3" xfId="12602" xr:uid="{00000000-0005-0000-0000-0000E02B0000}"/>
    <cellStyle name="SAPBEXexcGood1 7 4 3 2" xfId="28446" xr:uid="{00000000-0005-0000-0000-0000E12B0000}"/>
    <cellStyle name="SAPBEXexcGood1 7 4 4" xfId="14074" xr:uid="{00000000-0005-0000-0000-0000E22B0000}"/>
    <cellStyle name="SAPBEXexcGood1 7 4 4 2" xfId="29655" xr:uid="{00000000-0005-0000-0000-0000E32B0000}"/>
    <cellStyle name="SAPBEXexcGood1 7 4 5" xfId="17925" xr:uid="{00000000-0005-0000-0000-0000E42B0000}"/>
    <cellStyle name="SAPBEXexcGood1 7 4 5 2" xfId="33041" xr:uid="{00000000-0005-0000-0000-0000E52B0000}"/>
    <cellStyle name="SAPBEXexcGood1 7 4 6" xfId="20533" xr:uid="{00000000-0005-0000-0000-0000E62B0000}"/>
    <cellStyle name="SAPBEXexcGood1 7 4 6 2" xfId="35470" xr:uid="{00000000-0005-0000-0000-0000E72B0000}"/>
    <cellStyle name="SAPBEXexcGood1 7 4 7" xfId="21322" xr:uid="{00000000-0005-0000-0000-0000E82B0000}"/>
    <cellStyle name="SAPBEXexcGood1 7 4 7 2" xfId="36248" xr:uid="{00000000-0005-0000-0000-0000E92B0000}"/>
    <cellStyle name="SAPBEXexcGood1 7 5" xfId="5550" xr:uid="{00000000-0005-0000-0000-0000EA2B0000}"/>
    <cellStyle name="SAPBEXexcGood1 7 5 2" xfId="37157" xr:uid="{00000000-0005-0000-0000-0000EB2B0000}"/>
    <cellStyle name="SAPBEXexcGood1 7 6" xfId="10110" xr:uid="{00000000-0005-0000-0000-0000EC2B0000}"/>
    <cellStyle name="SAPBEXexcGood1 7 7" xfId="11820" xr:uid="{00000000-0005-0000-0000-0000ED2B0000}"/>
    <cellStyle name="SAPBEXexcGood1 7 8" xfId="10789" xr:uid="{00000000-0005-0000-0000-0000EE2B0000}"/>
    <cellStyle name="SAPBEXexcGood1 7 9" xfId="18249" xr:uid="{00000000-0005-0000-0000-0000EF2B0000}"/>
    <cellStyle name="SAPBEXexcGood1 8" xfId="708" xr:uid="{00000000-0005-0000-0000-0000F02B0000}"/>
    <cellStyle name="SAPBEXexcGood1 8 10" xfId="15718" xr:uid="{00000000-0005-0000-0000-0000F12B0000}"/>
    <cellStyle name="SAPBEXexcGood1 8 11" xfId="22383" xr:uid="{00000000-0005-0000-0000-0000F22B0000}"/>
    <cellStyle name="SAPBEXexcGood1 8 2" xfId="709" xr:uid="{00000000-0005-0000-0000-0000F32B0000}"/>
    <cellStyle name="SAPBEXexcGood1 8 2 2" xfId="5547" xr:uid="{00000000-0005-0000-0000-0000F42B0000}"/>
    <cellStyle name="SAPBEXexcGood1 8 2 2 2" xfId="37154" xr:uid="{00000000-0005-0000-0000-0000F52B0000}"/>
    <cellStyle name="SAPBEXexcGood1 8 2 3" xfId="10036" xr:uid="{00000000-0005-0000-0000-0000F62B0000}"/>
    <cellStyle name="SAPBEXexcGood1 8 2 4" xfId="10590" xr:uid="{00000000-0005-0000-0000-0000F72B0000}"/>
    <cellStyle name="SAPBEXexcGood1 8 2 5" xfId="15551" xr:uid="{00000000-0005-0000-0000-0000F82B0000}"/>
    <cellStyle name="SAPBEXexcGood1 8 2 6" xfId="16141" xr:uid="{00000000-0005-0000-0000-0000F92B0000}"/>
    <cellStyle name="SAPBEXexcGood1 8 2 7" xfId="20779" xr:uid="{00000000-0005-0000-0000-0000FA2B0000}"/>
    <cellStyle name="SAPBEXexcGood1 8 2 8" xfId="22384" xr:uid="{00000000-0005-0000-0000-0000FB2B0000}"/>
    <cellStyle name="SAPBEXexcGood1 8 3" xfId="2879" xr:uid="{00000000-0005-0000-0000-0000FC2B0000}"/>
    <cellStyle name="SAPBEXexcGood1 8 3 2" xfId="8051" xr:uid="{00000000-0005-0000-0000-0000FD2B0000}"/>
    <cellStyle name="SAPBEXexcGood1 8 3 2 2" xfId="24080" xr:uid="{00000000-0005-0000-0000-0000FE2B0000}"/>
    <cellStyle name="SAPBEXexcGood1 8 3 3" xfId="10878" xr:uid="{00000000-0005-0000-0000-0000FF2B0000}"/>
    <cellStyle name="SAPBEXexcGood1 8 3 3 2" xfId="26745" xr:uid="{00000000-0005-0000-0000-0000002C0000}"/>
    <cellStyle name="SAPBEXexcGood1 8 3 4" xfId="13147" xr:uid="{00000000-0005-0000-0000-0000012C0000}"/>
    <cellStyle name="SAPBEXexcGood1 8 3 4 2" xfId="28927" xr:uid="{00000000-0005-0000-0000-0000022C0000}"/>
    <cellStyle name="SAPBEXexcGood1 8 3 5" xfId="16230" xr:uid="{00000000-0005-0000-0000-0000032C0000}"/>
    <cellStyle name="SAPBEXexcGood1 8 3 5 2" xfId="31368" xr:uid="{00000000-0005-0000-0000-0000042C0000}"/>
    <cellStyle name="SAPBEXexcGood1 8 3 6" xfId="18841" xr:uid="{00000000-0005-0000-0000-0000052C0000}"/>
    <cellStyle name="SAPBEXexcGood1 8 3 6 2" xfId="33789" xr:uid="{00000000-0005-0000-0000-0000062C0000}"/>
    <cellStyle name="SAPBEXexcGood1 8 3 7" xfId="21104" xr:uid="{00000000-0005-0000-0000-0000072C0000}"/>
    <cellStyle name="SAPBEXexcGood1 8 3 7 2" xfId="36030" xr:uid="{00000000-0005-0000-0000-0000082C0000}"/>
    <cellStyle name="SAPBEXexcGood1 8 3 8" xfId="6261" xr:uid="{00000000-0005-0000-0000-0000092C0000}"/>
    <cellStyle name="SAPBEXexcGood1 8 4" xfId="4627" xr:uid="{00000000-0005-0000-0000-00000A2C0000}"/>
    <cellStyle name="SAPBEXexcGood1 8 4 2" xfId="9782" xr:uid="{00000000-0005-0000-0000-00000B2C0000}"/>
    <cellStyle name="SAPBEXexcGood1 8 4 2 2" xfId="25773" xr:uid="{00000000-0005-0000-0000-00000C2C0000}"/>
    <cellStyle name="SAPBEXexcGood1 8 4 3" xfId="12600" xr:uid="{00000000-0005-0000-0000-00000D2C0000}"/>
    <cellStyle name="SAPBEXexcGood1 8 4 3 2" xfId="28444" xr:uid="{00000000-0005-0000-0000-00000E2C0000}"/>
    <cellStyle name="SAPBEXexcGood1 8 4 4" xfId="14073" xr:uid="{00000000-0005-0000-0000-00000F2C0000}"/>
    <cellStyle name="SAPBEXexcGood1 8 4 4 2" xfId="29654" xr:uid="{00000000-0005-0000-0000-0000102C0000}"/>
    <cellStyle name="SAPBEXexcGood1 8 4 5" xfId="17923" xr:uid="{00000000-0005-0000-0000-0000112C0000}"/>
    <cellStyle name="SAPBEXexcGood1 8 4 5 2" xfId="33039" xr:uid="{00000000-0005-0000-0000-0000122C0000}"/>
    <cellStyle name="SAPBEXexcGood1 8 4 6" xfId="20531" xr:uid="{00000000-0005-0000-0000-0000132C0000}"/>
    <cellStyle name="SAPBEXexcGood1 8 4 6 2" xfId="35468" xr:uid="{00000000-0005-0000-0000-0000142C0000}"/>
    <cellStyle name="SAPBEXexcGood1 8 4 7" xfId="21321" xr:uid="{00000000-0005-0000-0000-0000152C0000}"/>
    <cellStyle name="SAPBEXexcGood1 8 4 7 2" xfId="36247" xr:uid="{00000000-0005-0000-0000-0000162C0000}"/>
    <cellStyle name="SAPBEXexcGood1 8 5" xfId="5548" xr:uid="{00000000-0005-0000-0000-0000172C0000}"/>
    <cellStyle name="SAPBEXexcGood1 8 5 2" xfId="37155" xr:uid="{00000000-0005-0000-0000-0000182C0000}"/>
    <cellStyle name="SAPBEXexcGood1 8 6" xfId="10111" xr:uid="{00000000-0005-0000-0000-0000192C0000}"/>
    <cellStyle name="SAPBEXexcGood1 8 7" xfId="10265" xr:uid="{00000000-0005-0000-0000-00001A2C0000}"/>
    <cellStyle name="SAPBEXexcGood1 8 8" xfId="15182" xr:uid="{00000000-0005-0000-0000-00001B2C0000}"/>
    <cellStyle name="SAPBEXexcGood1 8 9" xfId="18251" xr:uid="{00000000-0005-0000-0000-00001C2C0000}"/>
    <cellStyle name="SAPBEXexcGood1 9" xfId="710" xr:uid="{00000000-0005-0000-0000-00001D2C0000}"/>
    <cellStyle name="SAPBEXexcGood1 9 10" xfId="5015" xr:uid="{00000000-0005-0000-0000-00001E2C0000}"/>
    <cellStyle name="SAPBEXexcGood1 9 2" xfId="2880" xr:uid="{00000000-0005-0000-0000-00001F2C0000}"/>
    <cellStyle name="SAPBEXexcGood1 9 2 2" xfId="8052" xr:uid="{00000000-0005-0000-0000-0000202C0000}"/>
    <cellStyle name="SAPBEXexcGood1 9 2 2 2" xfId="24081" xr:uid="{00000000-0005-0000-0000-0000212C0000}"/>
    <cellStyle name="SAPBEXexcGood1 9 2 3" xfId="10879" xr:uid="{00000000-0005-0000-0000-0000222C0000}"/>
    <cellStyle name="SAPBEXexcGood1 9 2 3 2" xfId="26746" xr:uid="{00000000-0005-0000-0000-0000232C0000}"/>
    <cellStyle name="SAPBEXexcGood1 9 2 4" xfId="10528" xr:uid="{00000000-0005-0000-0000-0000242C0000}"/>
    <cellStyle name="SAPBEXexcGood1 9 2 4 2" xfId="26450" xr:uid="{00000000-0005-0000-0000-0000252C0000}"/>
    <cellStyle name="SAPBEXexcGood1 9 2 5" xfId="16231" xr:uid="{00000000-0005-0000-0000-0000262C0000}"/>
    <cellStyle name="SAPBEXexcGood1 9 2 5 2" xfId="31369" xr:uid="{00000000-0005-0000-0000-0000272C0000}"/>
    <cellStyle name="SAPBEXexcGood1 9 2 6" xfId="18842" xr:uid="{00000000-0005-0000-0000-0000282C0000}"/>
    <cellStyle name="SAPBEXexcGood1 9 2 6 2" xfId="33790" xr:uid="{00000000-0005-0000-0000-0000292C0000}"/>
    <cellStyle name="SAPBEXexcGood1 9 2 7" xfId="21105" xr:uid="{00000000-0005-0000-0000-00002A2C0000}"/>
    <cellStyle name="SAPBEXexcGood1 9 2 7 2" xfId="36031" xr:uid="{00000000-0005-0000-0000-00002B2C0000}"/>
    <cellStyle name="SAPBEXexcGood1 9 2 8" xfId="6262" xr:uid="{00000000-0005-0000-0000-00002C2C0000}"/>
    <cellStyle name="SAPBEXexcGood1 9 3" xfId="4626" xr:uid="{00000000-0005-0000-0000-00002D2C0000}"/>
    <cellStyle name="SAPBEXexcGood1 9 3 2" xfId="9781" xr:uid="{00000000-0005-0000-0000-00002E2C0000}"/>
    <cellStyle name="SAPBEXexcGood1 9 3 2 2" xfId="25772" xr:uid="{00000000-0005-0000-0000-00002F2C0000}"/>
    <cellStyle name="SAPBEXexcGood1 9 3 3" xfId="12599" xr:uid="{00000000-0005-0000-0000-0000302C0000}"/>
    <cellStyle name="SAPBEXexcGood1 9 3 3 2" xfId="28443" xr:uid="{00000000-0005-0000-0000-0000312C0000}"/>
    <cellStyle name="SAPBEXexcGood1 9 3 4" xfId="14814" xr:uid="{00000000-0005-0000-0000-0000322C0000}"/>
    <cellStyle name="SAPBEXexcGood1 9 3 4 2" xfId="30267" xr:uid="{00000000-0005-0000-0000-0000332C0000}"/>
    <cellStyle name="SAPBEXexcGood1 9 3 5" xfId="17922" xr:uid="{00000000-0005-0000-0000-0000342C0000}"/>
    <cellStyle name="SAPBEXexcGood1 9 3 5 2" xfId="33038" xr:uid="{00000000-0005-0000-0000-0000352C0000}"/>
    <cellStyle name="SAPBEXexcGood1 9 3 6" xfId="20530" xr:uid="{00000000-0005-0000-0000-0000362C0000}"/>
    <cellStyle name="SAPBEXexcGood1 9 3 6 2" xfId="35467" xr:uid="{00000000-0005-0000-0000-0000372C0000}"/>
    <cellStyle name="SAPBEXexcGood1 9 3 7" xfId="21869" xr:uid="{00000000-0005-0000-0000-0000382C0000}"/>
    <cellStyle name="SAPBEXexcGood1 9 3 7 2" xfId="36788" xr:uid="{00000000-0005-0000-0000-0000392C0000}"/>
    <cellStyle name="SAPBEXexcGood1 9 4" xfId="5546" xr:uid="{00000000-0005-0000-0000-00003A2C0000}"/>
    <cellStyle name="SAPBEXexcGood1 9 4 2" xfId="22722" xr:uid="{00000000-0005-0000-0000-00003B2C0000}"/>
    <cellStyle name="SAPBEXexcGood1 9 5" xfId="7664" xr:uid="{00000000-0005-0000-0000-00003C2C0000}"/>
    <cellStyle name="SAPBEXexcGood1 9 5 2" xfId="23784" xr:uid="{00000000-0005-0000-0000-00003D2C0000}"/>
    <cellStyle name="SAPBEXexcGood1 9 6" xfId="10600" xr:uid="{00000000-0005-0000-0000-00003E2C0000}"/>
    <cellStyle name="SAPBEXexcGood1 9 6 2" xfId="26498" xr:uid="{00000000-0005-0000-0000-00003F2C0000}"/>
    <cellStyle name="SAPBEXexcGood1 9 7" xfId="12841" xr:uid="{00000000-0005-0000-0000-0000402C0000}"/>
    <cellStyle name="SAPBEXexcGood1 9 7 2" xfId="28684" xr:uid="{00000000-0005-0000-0000-0000412C0000}"/>
    <cellStyle name="SAPBEXexcGood1 9 8" xfId="15889" xr:uid="{00000000-0005-0000-0000-0000422C0000}"/>
    <cellStyle name="SAPBEXexcGood1 9 8 2" xfId="31100" xr:uid="{00000000-0005-0000-0000-0000432C0000}"/>
    <cellStyle name="SAPBEXexcGood1 9 9" xfId="20854" xr:uid="{00000000-0005-0000-0000-0000442C0000}"/>
    <cellStyle name="SAPBEXexcGood1 9 9 2" xfId="35784" xr:uid="{00000000-0005-0000-0000-0000452C0000}"/>
    <cellStyle name="SAPBEXexcGood1_CC - Div XRef" xfId="1817" xr:uid="{00000000-0005-0000-0000-0000462C0000}"/>
    <cellStyle name="SAPBEXexcGood2" xfId="81" xr:uid="{00000000-0005-0000-0000-0000472C0000}"/>
    <cellStyle name="SAPBEXexcGood2 10" xfId="711" xr:uid="{00000000-0005-0000-0000-0000482C0000}"/>
    <cellStyle name="SAPBEXexcGood2 10 10" xfId="22385" xr:uid="{00000000-0005-0000-0000-0000492C0000}"/>
    <cellStyle name="SAPBEXexcGood2 10 2" xfId="2881" xr:uid="{00000000-0005-0000-0000-00004A2C0000}"/>
    <cellStyle name="SAPBEXexcGood2 10 2 2" xfId="8053" xr:uid="{00000000-0005-0000-0000-00004B2C0000}"/>
    <cellStyle name="SAPBEXexcGood2 10 2 2 2" xfId="24082" xr:uid="{00000000-0005-0000-0000-00004C2C0000}"/>
    <cellStyle name="SAPBEXexcGood2 10 2 3" xfId="10880" xr:uid="{00000000-0005-0000-0000-00004D2C0000}"/>
    <cellStyle name="SAPBEXexcGood2 10 2 3 2" xfId="26747" xr:uid="{00000000-0005-0000-0000-00004E2C0000}"/>
    <cellStyle name="SAPBEXexcGood2 10 2 4" xfId="13146" xr:uid="{00000000-0005-0000-0000-00004F2C0000}"/>
    <cellStyle name="SAPBEXexcGood2 10 2 4 2" xfId="28926" xr:uid="{00000000-0005-0000-0000-0000502C0000}"/>
    <cellStyle name="SAPBEXexcGood2 10 2 5" xfId="16232" xr:uid="{00000000-0005-0000-0000-0000512C0000}"/>
    <cellStyle name="SAPBEXexcGood2 10 2 5 2" xfId="31370" xr:uid="{00000000-0005-0000-0000-0000522C0000}"/>
    <cellStyle name="SAPBEXexcGood2 10 2 6" xfId="18843" xr:uid="{00000000-0005-0000-0000-0000532C0000}"/>
    <cellStyle name="SAPBEXexcGood2 10 2 6 2" xfId="33791" xr:uid="{00000000-0005-0000-0000-0000542C0000}"/>
    <cellStyle name="SAPBEXexcGood2 10 2 7" xfId="21106" xr:uid="{00000000-0005-0000-0000-0000552C0000}"/>
    <cellStyle name="SAPBEXexcGood2 10 2 7 2" xfId="36032" xr:uid="{00000000-0005-0000-0000-0000562C0000}"/>
    <cellStyle name="SAPBEXexcGood2 10 2 8" xfId="6263" xr:uid="{00000000-0005-0000-0000-0000572C0000}"/>
    <cellStyle name="SAPBEXexcGood2 10 3" xfId="4625" xr:uid="{00000000-0005-0000-0000-0000582C0000}"/>
    <cellStyle name="SAPBEXexcGood2 10 3 2" xfId="9780" xr:uid="{00000000-0005-0000-0000-0000592C0000}"/>
    <cellStyle name="SAPBEXexcGood2 10 3 2 2" xfId="25771" xr:uid="{00000000-0005-0000-0000-00005A2C0000}"/>
    <cellStyle name="SAPBEXexcGood2 10 3 3" xfId="12598" xr:uid="{00000000-0005-0000-0000-00005B2C0000}"/>
    <cellStyle name="SAPBEXexcGood2 10 3 3 2" xfId="28442" xr:uid="{00000000-0005-0000-0000-00005C2C0000}"/>
    <cellStyle name="SAPBEXexcGood2 10 3 4" xfId="14072" xr:uid="{00000000-0005-0000-0000-00005D2C0000}"/>
    <cellStyle name="SAPBEXexcGood2 10 3 4 2" xfId="29653" xr:uid="{00000000-0005-0000-0000-00005E2C0000}"/>
    <cellStyle name="SAPBEXexcGood2 10 3 5" xfId="17921" xr:uid="{00000000-0005-0000-0000-00005F2C0000}"/>
    <cellStyle name="SAPBEXexcGood2 10 3 5 2" xfId="33037" xr:uid="{00000000-0005-0000-0000-0000602C0000}"/>
    <cellStyle name="SAPBEXexcGood2 10 3 6" xfId="20529" xr:uid="{00000000-0005-0000-0000-0000612C0000}"/>
    <cellStyle name="SAPBEXexcGood2 10 3 6 2" xfId="35466" xr:uid="{00000000-0005-0000-0000-0000622C0000}"/>
    <cellStyle name="SAPBEXexcGood2 10 3 7" xfId="21320" xr:uid="{00000000-0005-0000-0000-0000632C0000}"/>
    <cellStyle name="SAPBEXexcGood2 10 3 7 2" xfId="36246" xr:uid="{00000000-0005-0000-0000-0000642C0000}"/>
    <cellStyle name="SAPBEXexcGood2 10 4" xfId="5545" xr:uid="{00000000-0005-0000-0000-0000652C0000}"/>
    <cellStyle name="SAPBEXexcGood2 10 4 2" xfId="37152" xr:uid="{00000000-0005-0000-0000-0000662C0000}"/>
    <cellStyle name="SAPBEXexcGood2 10 5" xfId="5754" xr:uid="{00000000-0005-0000-0000-0000672C0000}"/>
    <cellStyle name="SAPBEXexcGood2 10 6" xfId="13329" xr:uid="{00000000-0005-0000-0000-0000682C0000}"/>
    <cellStyle name="SAPBEXexcGood2 10 7" xfId="15554" xr:uid="{00000000-0005-0000-0000-0000692C0000}"/>
    <cellStyle name="SAPBEXexcGood2 10 8" xfId="15099" xr:uid="{00000000-0005-0000-0000-00006A2C0000}"/>
    <cellStyle name="SAPBEXexcGood2 10 9" xfId="20777" xr:uid="{00000000-0005-0000-0000-00006B2C0000}"/>
    <cellStyle name="SAPBEXexcGood2 11" xfId="1818" xr:uid="{00000000-0005-0000-0000-00006C2C0000}"/>
    <cellStyle name="SAPBEXexcGood2 11 10" xfId="23034" xr:uid="{00000000-0005-0000-0000-00006D2C0000}"/>
    <cellStyle name="SAPBEXexcGood2 11 2" xfId="2882" xr:uid="{00000000-0005-0000-0000-00006E2C0000}"/>
    <cellStyle name="SAPBEXexcGood2 11 2 2" xfId="8054" xr:uid="{00000000-0005-0000-0000-00006F2C0000}"/>
    <cellStyle name="SAPBEXexcGood2 11 2 2 2" xfId="24083" xr:uid="{00000000-0005-0000-0000-0000702C0000}"/>
    <cellStyle name="SAPBEXexcGood2 11 2 3" xfId="10881" xr:uid="{00000000-0005-0000-0000-0000712C0000}"/>
    <cellStyle name="SAPBEXexcGood2 11 2 3 2" xfId="26748" xr:uid="{00000000-0005-0000-0000-0000722C0000}"/>
    <cellStyle name="SAPBEXexcGood2 11 2 4" xfId="13537" xr:uid="{00000000-0005-0000-0000-0000732C0000}"/>
    <cellStyle name="SAPBEXexcGood2 11 2 4 2" xfId="29162" xr:uid="{00000000-0005-0000-0000-0000742C0000}"/>
    <cellStyle name="SAPBEXexcGood2 11 2 5" xfId="16233" xr:uid="{00000000-0005-0000-0000-0000752C0000}"/>
    <cellStyle name="SAPBEXexcGood2 11 2 5 2" xfId="31371" xr:uid="{00000000-0005-0000-0000-0000762C0000}"/>
    <cellStyle name="SAPBEXexcGood2 11 2 6" xfId="18844" xr:uid="{00000000-0005-0000-0000-0000772C0000}"/>
    <cellStyle name="SAPBEXexcGood2 11 2 6 2" xfId="33792" xr:uid="{00000000-0005-0000-0000-0000782C0000}"/>
    <cellStyle name="SAPBEXexcGood2 11 2 7" xfId="21107" xr:uid="{00000000-0005-0000-0000-0000792C0000}"/>
    <cellStyle name="SAPBEXexcGood2 11 2 7 2" xfId="36033" xr:uid="{00000000-0005-0000-0000-00007A2C0000}"/>
    <cellStyle name="SAPBEXexcGood2 11 2 8" xfId="6264" xr:uid="{00000000-0005-0000-0000-00007B2C0000}"/>
    <cellStyle name="SAPBEXexcGood2 11 3" xfId="4624" xr:uid="{00000000-0005-0000-0000-00007C2C0000}"/>
    <cellStyle name="SAPBEXexcGood2 11 3 2" xfId="9779" xr:uid="{00000000-0005-0000-0000-00007D2C0000}"/>
    <cellStyle name="SAPBEXexcGood2 11 3 2 2" xfId="25770" xr:uid="{00000000-0005-0000-0000-00007E2C0000}"/>
    <cellStyle name="SAPBEXexcGood2 11 3 3" xfId="12597" xr:uid="{00000000-0005-0000-0000-00007F2C0000}"/>
    <cellStyle name="SAPBEXexcGood2 11 3 3 2" xfId="28441" xr:uid="{00000000-0005-0000-0000-0000802C0000}"/>
    <cellStyle name="SAPBEXexcGood2 11 3 4" xfId="15225" xr:uid="{00000000-0005-0000-0000-0000812C0000}"/>
    <cellStyle name="SAPBEXexcGood2 11 3 4 2" xfId="30638" xr:uid="{00000000-0005-0000-0000-0000822C0000}"/>
    <cellStyle name="SAPBEXexcGood2 11 3 5" xfId="17920" xr:uid="{00000000-0005-0000-0000-0000832C0000}"/>
    <cellStyle name="SAPBEXexcGood2 11 3 5 2" xfId="33036" xr:uid="{00000000-0005-0000-0000-0000842C0000}"/>
    <cellStyle name="SAPBEXexcGood2 11 3 6" xfId="20528" xr:uid="{00000000-0005-0000-0000-0000852C0000}"/>
    <cellStyle name="SAPBEXexcGood2 11 3 6 2" xfId="35465" xr:uid="{00000000-0005-0000-0000-0000862C0000}"/>
    <cellStyle name="SAPBEXexcGood2 11 3 7" xfId="21870" xr:uid="{00000000-0005-0000-0000-0000872C0000}"/>
    <cellStyle name="SAPBEXexcGood2 11 3 7 2" xfId="36789" xr:uid="{00000000-0005-0000-0000-0000882C0000}"/>
    <cellStyle name="SAPBEXexcGood2 11 4" xfId="7092" xr:uid="{00000000-0005-0000-0000-0000892C0000}"/>
    <cellStyle name="SAPBEXexcGood2 11 4 2" xfId="37853" xr:uid="{00000000-0005-0000-0000-00008A2C0000}"/>
    <cellStyle name="SAPBEXexcGood2 11 5" xfId="6516" xr:uid="{00000000-0005-0000-0000-00008B2C0000}"/>
    <cellStyle name="SAPBEXexcGood2 11 6" xfId="7022" xr:uid="{00000000-0005-0000-0000-00008C2C0000}"/>
    <cellStyle name="SAPBEXexcGood2 11 7" xfId="5263" xr:uid="{00000000-0005-0000-0000-00008D2C0000}"/>
    <cellStyle name="SAPBEXexcGood2 11 8" xfId="8963" xr:uid="{00000000-0005-0000-0000-00008E2C0000}"/>
    <cellStyle name="SAPBEXexcGood2 11 9" xfId="5803" xr:uid="{00000000-0005-0000-0000-00008F2C0000}"/>
    <cellStyle name="SAPBEXexcGood2 12" xfId="2883" xr:uid="{00000000-0005-0000-0000-0000902C0000}"/>
    <cellStyle name="SAPBEXexcGood2 12 2" xfId="4623" xr:uid="{00000000-0005-0000-0000-0000912C0000}"/>
    <cellStyle name="SAPBEXexcGood2 12 2 2" xfId="9778" xr:uid="{00000000-0005-0000-0000-0000922C0000}"/>
    <cellStyle name="SAPBEXexcGood2 12 2 2 2" xfId="25769" xr:uid="{00000000-0005-0000-0000-0000932C0000}"/>
    <cellStyle name="SAPBEXexcGood2 12 2 3" xfId="12596" xr:uid="{00000000-0005-0000-0000-0000942C0000}"/>
    <cellStyle name="SAPBEXexcGood2 12 2 3 2" xfId="28440" xr:uid="{00000000-0005-0000-0000-0000952C0000}"/>
    <cellStyle name="SAPBEXexcGood2 12 2 4" xfId="14815" xr:uid="{00000000-0005-0000-0000-0000962C0000}"/>
    <cellStyle name="SAPBEXexcGood2 12 2 4 2" xfId="30268" xr:uid="{00000000-0005-0000-0000-0000972C0000}"/>
    <cellStyle name="SAPBEXexcGood2 12 2 5" xfId="17919" xr:uid="{00000000-0005-0000-0000-0000982C0000}"/>
    <cellStyle name="SAPBEXexcGood2 12 2 5 2" xfId="33035" xr:uid="{00000000-0005-0000-0000-0000992C0000}"/>
    <cellStyle name="SAPBEXexcGood2 12 2 6" xfId="20527" xr:uid="{00000000-0005-0000-0000-00009A2C0000}"/>
    <cellStyle name="SAPBEXexcGood2 12 2 6 2" xfId="35464" xr:uid="{00000000-0005-0000-0000-00009B2C0000}"/>
    <cellStyle name="SAPBEXexcGood2 12 2 7" xfId="21319" xr:uid="{00000000-0005-0000-0000-00009C2C0000}"/>
    <cellStyle name="SAPBEXexcGood2 12 2 7 2" xfId="36245" xr:uid="{00000000-0005-0000-0000-00009D2C0000}"/>
    <cellStyle name="SAPBEXexcGood2 12 3" xfId="8055" xr:uid="{00000000-0005-0000-0000-00009E2C0000}"/>
    <cellStyle name="SAPBEXexcGood2 12 3 2" xfId="24084" xr:uid="{00000000-0005-0000-0000-00009F2C0000}"/>
    <cellStyle name="SAPBEXexcGood2 12 4" xfId="10882" xr:uid="{00000000-0005-0000-0000-0000A02C0000}"/>
    <cellStyle name="SAPBEXexcGood2 12 4 2" xfId="26749" xr:uid="{00000000-0005-0000-0000-0000A12C0000}"/>
    <cellStyle name="SAPBEXexcGood2 12 5" xfId="15066" xr:uid="{00000000-0005-0000-0000-0000A22C0000}"/>
    <cellStyle name="SAPBEXexcGood2 12 5 2" xfId="30513" xr:uid="{00000000-0005-0000-0000-0000A32C0000}"/>
    <cellStyle name="SAPBEXexcGood2 12 6" xfId="16234" xr:uid="{00000000-0005-0000-0000-0000A42C0000}"/>
    <cellStyle name="SAPBEXexcGood2 12 6 2" xfId="31372" xr:uid="{00000000-0005-0000-0000-0000A52C0000}"/>
    <cellStyle name="SAPBEXexcGood2 12 7" xfId="18845" xr:uid="{00000000-0005-0000-0000-0000A62C0000}"/>
    <cellStyle name="SAPBEXexcGood2 12 7 2" xfId="33793" xr:uid="{00000000-0005-0000-0000-0000A72C0000}"/>
    <cellStyle name="SAPBEXexcGood2 13" xfId="2884" xr:uid="{00000000-0005-0000-0000-0000A82C0000}"/>
    <cellStyle name="SAPBEXexcGood2 13 2" xfId="4622" xr:uid="{00000000-0005-0000-0000-0000A92C0000}"/>
    <cellStyle name="SAPBEXexcGood2 13 2 2" xfId="9777" xr:uid="{00000000-0005-0000-0000-0000AA2C0000}"/>
    <cellStyle name="SAPBEXexcGood2 13 2 2 2" xfId="25768" xr:uid="{00000000-0005-0000-0000-0000AB2C0000}"/>
    <cellStyle name="SAPBEXexcGood2 13 2 3" xfId="12595" xr:uid="{00000000-0005-0000-0000-0000AC2C0000}"/>
    <cellStyle name="SAPBEXexcGood2 13 2 3 2" xfId="28439" xr:uid="{00000000-0005-0000-0000-0000AD2C0000}"/>
    <cellStyle name="SAPBEXexcGood2 13 2 4" xfId="14071" xr:uid="{00000000-0005-0000-0000-0000AE2C0000}"/>
    <cellStyle name="SAPBEXexcGood2 13 2 4 2" xfId="29652" xr:uid="{00000000-0005-0000-0000-0000AF2C0000}"/>
    <cellStyle name="SAPBEXexcGood2 13 2 5" xfId="17918" xr:uid="{00000000-0005-0000-0000-0000B02C0000}"/>
    <cellStyle name="SAPBEXexcGood2 13 2 5 2" xfId="33034" xr:uid="{00000000-0005-0000-0000-0000B12C0000}"/>
    <cellStyle name="SAPBEXexcGood2 13 2 6" xfId="20526" xr:uid="{00000000-0005-0000-0000-0000B22C0000}"/>
    <cellStyle name="SAPBEXexcGood2 13 2 6 2" xfId="35463" xr:uid="{00000000-0005-0000-0000-0000B32C0000}"/>
    <cellStyle name="SAPBEXexcGood2 13 2 7" xfId="21614" xr:uid="{00000000-0005-0000-0000-0000B42C0000}"/>
    <cellStyle name="SAPBEXexcGood2 13 2 7 2" xfId="36540" xr:uid="{00000000-0005-0000-0000-0000B52C0000}"/>
    <cellStyle name="SAPBEXexcGood2 13 3" xfId="8056" xr:uid="{00000000-0005-0000-0000-0000B62C0000}"/>
    <cellStyle name="SAPBEXexcGood2 13 3 2" xfId="24085" xr:uid="{00000000-0005-0000-0000-0000B72C0000}"/>
    <cellStyle name="SAPBEXexcGood2 13 4" xfId="10883" xr:uid="{00000000-0005-0000-0000-0000B82C0000}"/>
    <cellStyle name="SAPBEXexcGood2 13 4 2" xfId="26750" xr:uid="{00000000-0005-0000-0000-0000B92C0000}"/>
    <cellStyle name="SAPBEXexcGood2 13 5" xfId="13145" xr:uid="{00000000-0005-0000-0000-0000BA2C0000}"/>
    <cellStyle name="SAPBEXexcGood2 13 5 2" xfId="28925" xr:uid="{00000000-0005-0000-0000-0000BB2C0000}"/>
    <cellStyle name="SAPBEXexcGood2 13 6" xfId="16235" xr:uid="{00000000-0005-0000-0000-0000BC2C0000}"/>
    <cellStyle name="SAPBEXexcGood2 13 6 2" xfId="31373" xr:uid="{00000000-0005-0000-0000-0000BD2C0000}"/>
    <cellStyle name="SAPBEXexcGood2 13 7" xfId="18846" xr:uid="{00000000-0005-0000-0000-0000BE2C0000}"/>
    <cellStyle name="SAPBEXexcGood2 13 7 2" xfId="33794" xr:uid="{00000000-0005-0000-0000-0000BF2C0000}"/>
    <cellStyle name="SAPBEXexcGood2 14" xfId="2885" xr:uid="{00000000-0005-0000-0000-0000C02C0000}"/>
    <cellStyle name="SAPBEXexcGood2 14 2" xfId="4621" xr:uid="{00000000-0005-0000-0000-0000C12C0000}"/>
    <cellStyle name="SAPBEXexcGood2 14 2 2" xfId="9776" xr:uid="{00000000-0005-0000-0000-0000C22C0000}"/>
    <cellStyle name="SAPBEXexcGood2 14 2 2 2" xfId="25767" xr:uid="{00000000-0005-0000-0000-0000C32C0000}"/>
    <cellStyle name="SAPBEXexcGood2 14 2 3" xfId="12594" xr:uid="{00000000-0005-0000-0000-0000C42C0000}"/>
    <cellStyle name="SAPBEXexcGood2 14 2 3 2" xfId="28438" xr:uid="{00000000-0005-0000-0000-0000C52C0000}"/>
    <cellStyle name="SAPBEXexcGood2 14 2 4" xfId="14816" xr:uid="{00000000-0005-0000-0000-0000C62C0000}"/>
    <cellStyle name="SAPBEXexcGood2 14 2 4 2" xfId="30269" xr:uid="{00000000-0005-0000-0000-0000C72C0000}"/>
    <cellStyle name="SAPBEXexcGood2 14 2 5" xfId="17917" xr:uid="{00000000-0005-0000-0000-0000C82C0000}"/>
    <cellStyle name="SAPBEXexcGood2 14 2 5 2" xfId="33033" xr:uid="{00000000-0005-0000-0000-0000C92C0000}"/>
    <cellStyle name="SAPBEXexcGood2 14 2 6" xfId="20525" xr:uid="{00000000-0005-0000-0000-0000CA2C0000}"/>
    <cellStyle name="SAPBEXexcGood2 14 2 6 2" xfId="35462" xr:uid="{00000000-0005-0000-0000-0000CB2C0000}"/>
    <cellStyle name="SAPBEXexcGood2 14 2 7" xfId="21871" xr:uid="{00000000-0005-0000-0000-0000CC2C0000}"/>
    <cellStyle name="SAPBEXexcGood2 14 2 7 2" xfId="36790" xr:uid="{00000000-0005-0000-0000-0000CD2C0000}"/>
    <cellStyle name="SAPBEXexcGood2 14 3" xfId="8057" xr:uid="{00000000-0005-0000-0000-0000CE2C0000}"/>
    <cellStyle name="SAPBEXexcGood2 14 3 2" xfId="24086" xr:uid="{00000000-0005-0000-0000-0000CF2C0000}"/>
    <cellStyle name="SAPBEXexcGood2 14 4" xfId="10884" xr:uid="{00000000-0005-0000-0000-0000D02C0000}"/>
    <cellStyle name="SAPBEXexcGood2 14 4 2" xfId="26751" xr:uid="{00000000-0005-0000-0000-0000D12C0000}"/>
    <cellStyle name="SAPBEXexcGood2 14 5" xfId="15342" xr:uid="{00000000-0005-0000-0000-0000D22C0000}"/>
    <cellStyle name="SAPBEXexcGood2 14 5 2" xfId="30751" xr:uid="{00000000-0005-0000-0000-0000D32C0000}"/>
    <cellStyle name="SAPBEXexcGood2 14 6" xfId="16236" xr:uid="{00000000-0005-0000-0000-0000D42C0000}"/>
    <cellStyle name="SAPBEXexcGood2 14 6 2" xfId="31374" xr:uid="{00000000-0005-0000-0000-0000D52C0000}"/>
    <cellStyle name="SAPBEXexcGood2 14 7" xfId="18847" xr:uid="{00000000-0005-0000-0000-0000D62C0000}"/>
    <cellStyle name="SAPBEXexcGood2 14 7 2" xfId="33795" xr:uid="{00000000-0005-0000-0000-0000D72C0000}"/>
    <cellStyle name="SAPBEXexcGood2 15" xfId="2886" xr:uid="{00000000-0005-0000-0000-0000D82C0000}"/>
    <cellStyle name="SAPBEXexcGood2 15 2" xfId="4620" xr:uid="{00000000-0005-0000-0000-0000D92C0000}"/>
    <cellStyle name="SAPBEXexcGood2 15 2 2" xfId="9775" xr:uid="{00000000-0005-0000-0000-0000DA2C0000}"/>
    <cellStyle name="SAPBEXexcGood2 15 2 2 2" xfId="25766" xr:uid="{00000000-0005-0000-0000-0000DB2C0000}"/>
    <cellStyle name="SAPBEXexcGood2 15 2 3" xfId="12593" xr:uid="{00000000-0005-0000-0000-0000DC2C0000}"/>
    <cellStyle name="SAPBEXexcGood2 15 2 3 2" xfId="28437" xr:uid="{00000000-0005-0000-0000-0000DD2C0000}"/>
    <cellStyle name="SAPBEXexcGood2 15 2 4" xfId="14070" xr:uid="{00000000-0005-0000-0000-0000DE2C0000}"/>
    <cellStyle name="SAPBEXexcGood2 15 2 4 2" xfId="29651" xr:uid="{00000000-0005-0000-0000-0000DF2C0000}"/>
    <cellStyle name="SAPBEXexcGood2 15 2 5" xfId="17916" xr:uid="{00000000-0005-0000-0000-0000E02C0000}"/>
    <cellStyle name="SAPBEXexcGood2 15 2 5 2" xfId="33032" xr:uid="{00000000-0005-0000-0000-0000E12C0000}"/>
    <cellStyle name="SAPBEXexcGood2 15 2 6" xfId="20524" xr:uid="{00000000-0005-0000-0000-0000E22C0000}"/>
    <cellStyle name="SAPBEXexcGood2 15 2 6 2" xfId="35461" xr:uid="{00000000-0005-0000-0000-0000E32C0000}"/>
    <cellStyle name="SAPBEXexcGood2 15 2 7" xfId="21318" xr:uid="{00000000-0005-0000-0000-0000E42C0000}"/>
    <cellStyle name="SAPBEXexcGood2 15 2 7 2" xfId="36244" xr:uid="{00000000-0005-0000-0000-0000E52C0000}"/>
    <cellStyle name="SAPBEXexcGood2 15 3" xfId="8058" xr:uid="{00000000-0005-0000-0000-0000E62C0000}"/>
    <cellStyle name="SAPBEXexcGood2 15 3 2" xfId="24087" xr:uid="{00000000-0005-0000-0000-0000E72C0000}"/>
    <cellStyle name="SAPBEXexcGood2 15 4" xfId="10885" xr:uid="{00000000-0005-0000-0000-0000E82C0000}"/>
    <cellStyle name="SAPBEXexcGood2 15 4 2" xfId="26752" xr:uid="{00000000-0005-0000-0000-0000E92C0000}"/>
    <cellStyle name="SAPBEXexcGood2 15 5" xfId="14285" xr:uid="{00000000-0005-0000-0000-0000EA2C0000}"/>
    <cellStyle name="SAPBEXexcGood2 15 5 2" xfId="29808" xr:uid="{00000000-0005-0000-0000-0000EB2C0000}"/>
    <cellStyle name="SAPBEXexcGood2 15 6" xfId="16237" xr:uid="{00000000-0005-0000-0000-0000EC2C0000}"/>
    <cellStyle name="SAPBEXexcGood2 15 6 2" xfId="31375" xr:uid="{00000000-0005-0000-0000-0000ED2C0000}"/>
    <cellStyle name="SAPBEXexcGood2 15 7" xfId="18848" xr:uid="{00000000-0005-0000-0000-0000EE2C0000}"/>
    <cellStyle name="SAPBEXexcGood2 15 7 2" xfId="33796" xr:uid="{00000000-0005-0000-0000-0000EF2C0000}"/>
    <cellStyle name="SAPBEXexcGood2 16" xfId="2887" xr:uid="{00000000-0005-0000-0000-0000F02C0000}"/>
    <cellStyle name="SAPBEXexcGood2 16 2" xfId="4619" xr:uid="{00000000-0005-0000-0000-0000F12C0000}"/>
    <cellStyle name="SAPBEXexcGood2 16 2 2" xfId="9774" xr:uid="{00000000-0005-0000-0000-0000F22C0000}"/>
    <cellStyle name="SAPBEXexcGood2 16 2 2 2" xfId="25765" xr:uid="{00000000-0005-0000-0000-0000F32C0000}"/>
    <cellStyle name="SAPBEXexcGood2 16 2 3" xfId="12592" xr:uid="{00000000-0005-0000-0000-0000F42C0000}"/>
    <cellStyle name="SAPBEXexcGood2 16 2 3 2" xfId="28436" xr:uid="{00000000-0005-0000-0000-0000F52C0000}"/>
    <cellStyle name="SAPBEXexcGood2 16 2 4" xfId="13646" xr:uid="{00000000-0005-0000-0000-0000F62C0000}"/>
    <cellStyle name="SAPBEXexcGood2 16 2 4 2" xfId="29267" xr:uid="{00000000-0005-0000-0000-0000F72C0000}"/>
    <cellStyle name="SAPBEXexcGood2 16 2 5" xfId="17915" xr:uid="{00000000-0005-0000-0000-0000F82C0000}"/>
    <cellStyle name="SAPBEXexcGood2 16 2 5 2" xfId="33031" xr:uid="{00000000-0005-0000-0000-0000F92C0000}"/>
    <cellStyle name="SAPBEXexcGood2 16 2 6" xfId="20523" xr:uid="{00000000-0005-0000-0000-0000FA2C0000}"/>
    <cellStyle name="SAPBEXexcGood2 16 2 6 2" xfId="35460" xr:uid="{00000000-0005-0000-0000-0000FB2C0000}"/>
    <cellStyle name="SAPBEXexcGood2 16 2 7" xfId="21872" xr:uid="{00000000-0005-0000-0000-0000FC2C0000}"/>
    <cellStyle name="SAPBEXexcGood2 16 2 7 2" xfId="36791" xr:uid="{00000000-0005-0000-0000-0000FD2C0000}"/>
    <cellStyle name="SAPBEXexcGood2 16 3" xfId="8059" xr:uid="{00000000-0005-0000-0000-0000FE2C0000}"/>
    <cellStyle name="SAPBEXexcGood2 16 3 2" xfId="24088" xr:uid="{00000000-0005-0000-0000-0000FF2C0000}"/>
    <cellStyle name="SAPBEXexcGood2 16 4" xfId="10886" xr:uid="{00000000-0005-0000-0000-0000002D0000}"/>
    <cellStyle name="SAPBEXexcGood2 16 4 2" xfId="26753" xr:uid="{00000000-0005-0000-0000-0000012D0000}"/>
    <cellStyle name="SAPBEXexcGood2 16 5" xfId="13144" xr:uid="{00000000-0005-0000-0000-0000022D0000}"/>
    <cellStyle name="SAPBEXexcGood2 16 5 2" xfId="28924" xr:uid="{00000000-0005-0000-0000-0000032D0000}"/>
    <cellStyle name="SAPBEXexcGood2 16 6" xfId="16238" xr:uid="{00000000-0005-0000-0000-0000042D0000}"/>
    <cellStyle name="SAPBEXexcGood2 16 6 2" xfId="31376" xr:uid="{00000000-0005-0000-0000-0000052D0000}"/>
    <cellStyle name="SAPBEXexcGood2 16 7" xfId="18849" xr:uid="{00000000-0005-0000-0000-0000062D0000}"/>
    <cellStyle name="SAPBEXexcGood2 16 7 2" xfId="33797" xr:uid="{00000000-0005-0000-0000-0000072D0000}"/>
    <cellStyle name="SAPBEXexcGood2 17" xfId="2888" xr:uid="{00000000-0005-0000-0000-0000082D0000}"/>
    <cellStyle name="SAPBEXexcGood2 17 2" xfId="4618" xr:uid="{00000000-0005-0000-0000-0000092D0000}"/>
    <cellStyle name="SAPBEXexcGood2 17 2 2" xfId="9773" xr:uid="{00000000-0005-0000-0000-00000A2D0000}"/>
    <cellStyle name="SAPBEXexcGood2 17 2 2 2" xfId="25764" xr:uid="{00000000-0005-0000-0000-00000B2D0000}"/>
    <cellStyle name="SAPBEXexcGood2 17 2 3" xfId="12591" xr:uid="{00000000-0005-0000-0000-00000C2D0000}"/>
    <cellStyle name="SAPBEXexcGood2 17 2 3 2" xfId="28435" xr:uid="{00000000-0005-0000-0000-00000D2D0000}"/>
    <cellStyle name="SAPBEXexcGood2 17 2 4" xfId="14817" xr:uid="{00000000-0005-0000-0000-00000E2D0000}"/>
    <cellStyle name="SAPBEXexcGood2 17 2 4 2" xfId="30270" xr:uid="{00000000-0005-0000-0000-00000F2D0000}"/>
    <cellStyle name="SAPBEXexcGood2 17 2 5" xfId="17914" xr:uid="{00000000-0005-0000-0000-0000102D0000}"/>
    <cellStyle name="SAPBEXexcGood2 17 2 5 2" xfId="33030" xr:uid="{00000000-0005-0000-0000-0000112D0000}"/>
    <cellStyle name="SAPBEXexcGood2 17 2 6" xfId="20522" xr:uid="{00000000-0005-0000-0000-0000122D0000}"/>
    <cellStyle name="SAPBEXexcGood2 17 2 6 2" xfId="35459" xr:uid="{00000000-0005-0000-0000-0000132D0000}"/>
    <cellStyle name="SAPBEXexcGood2 17 2 7" xfId="21317" xr:uid="{00000000-0005-0000-0000-0000142D0000}"/>
    <cellStyle name="SAPBEXexcGood2 17 2 7 2" xfId="36243" xr:uid="{00000000-0005-0000-0000-0000152D0000}"/>
    <cellStyle name="SAPBEXexcGood2 17 3" xfId="8060" xr:uid="{00000000-0005-0000-0000-0000162D0000}"/>
    <cellStyle name="SAPBEXexcGood2 17 3 2" xfId="24089" xr:uid="{00000000-0005-0000-0000-0000172D0000}"/>
    <cellStyle name="SAPBEXexcGood2 17 4" xfId="10887" xr:uid="{00000000-0005-0000-0000-0000182D0000}"/>
    <cellStyle name="SAPBEXexcGood2 17 4 2" xfId="26754" xr:uid="{00000000-0005-0000-0000-0000192D0000}"/>
    <cellStyle name="SAPBEXexcGood2 17 5" xfId="10527" xr:uid="{00000000-0005-0000-0000-00001A2D0000}"/>
    <cellStyle name="SAPBEXexcGood2 17 5 2" xfId="26449" xr:uid="{00000000-0005-0000-0000-00001B2D0000}"/>
    <cellStyle name="SAPBEXexcGood2 17 6" xfId="16239" xr:uid="{00000000-0005-0000-0000-00001C2D0000}"/>
    <cellStyle name="SAPBEXexcGood2 17 6 2" xfId="31377" xr:uid="{00000000-0005-0000-0000-00001D2D0000}"/>
    <cellStyle name="SAPBEXexcGood2 17 7" xfId="18850" xr:uid="{00000000-0005-0000-0000-00001E2D0000}"/>
    <cellStyle name="SAPBEXexcGood2 17 7 2" xfId="33798" xr:uid="{00000000-0005-0000-0000-00001F2D0000}"/>
    <cellStyle name="SAPBEXexcGood2 18" xfId="4903" xr:uid="{00000000-0005-0000-0000-0000202D0000}"/>
    <cellStyle name="SAPBEXexcGood2 18 2" xfId="10058" xr:uid="{00000000-0005-0000-0000-0000212D0000}"/>
    <cellStyle name="SAPBEXexcGood2 18 2 2" xfId="26040" xr:uid="{00000000-0005-0000-0000-0000222D0000}"/>
    <cellStyle name="SAPBEXexcGood2 18 3" xfId="12876" xr:uid="{00000000-0005-0000-0000-0000232D0000}"/>
    <cellStyle name="SAPBEXexcGood2 18 3 2" xfId="28717" xr:uid="{00000000-0005-0000-0000-0000242D0000}"/>
    <cellStyle name="SAPBEXexcGood2 18 4" xfId="15172" xr:uid="{00000000-0005-0000-0000-0000252D0000}"/>
    <cellStyle name="SAPBEXexcGood2 18 4 2" xfId="30588" xr:uid="{00000000-0005-0000-0000-0000262D0000}"/>
    <cellStyle name="SAPBEXexcGood2 18 5" xfId="18197" xr:uid="{00000000-0005-0000-0000-0000272D0000}"/>
    <cellStyle name="SAPBEXexcGood2 18 5 2" xfId="33303" xr:uid="{00000000-0005-0000-0000-0000282D0000}"/>
    <cellStyle name="SAPBEXexcGood2 18 6" xfId="20804" xr:uid="{00000000-0005-0000-0000-0000292D0000}"/>
    <cellStyle name="SAPBEXexcGood2 18 6 2" xfId="35737" xr:uid="{00000000-0005-0000-0000-00002A2D0000}"/>
    <cellStyle name="SAPBEXexcGood2 18 7" xfId="20952" xr:uid="{00000000-0005-0000-0000-00002B2D0000}"/>
    <cellStyle name="SAPBEXexcGood2 18 7 2" xfId="35878" xr:uid="{00000000-0005-0000-0000-00002C2D0000}"/>
    <cellStyle name="SAPBEXexcGood2 19" xfId="6005" xr:uid="{00000000-0005-0000-0000-00002D2D0000}"/>
    <cellStyle name="SAPBEXexcGood2 19 2" xfId="22971" xr:uid="{00000000-0005-0000-0000-00002E2D0000}"/>
    <cellStyle name="SAPBEXexcGood2 2" xfId="712" xr:uid="{00000000-0005-0000-0000-00002F2D0000}"/>
    <cellStyle name="SAPBEXexcGood2 2 10" xfId="13180" xr:uid="{00000000-0005-0000-0000-0000302D0000}"/>
    <cellStyle name="SAPBEXexcGood2 2 11" xfId="18211" xr:uid="{00000000-0005-0000-0000-0000312D0000}"/>
    <cellStyle name="SAPBEXexcGood2 2 12" xfId="20856" xr:uid="{00000000-0005-0000-0000-0000322D0000}"/>
    <cellStyle name="SAPBEXexcGood2 2 13" xfId="22386" xr:uid="{00000000-0005-0000-0000-0000332D0000}"/>
    <cellStyle name="SAPBEXexcGood2 2 14" xfId="37975" xr:uid="{00000000-0005-0000-0000-0000342D0000}"/>
    <cellStyle name="SAPBEXexcGood2 2 2" xfId="713" xr:uid="{00000000-0005-0000-0000-0000352D0000}"/>
    <cellStyle name="SAPBEXexcGood2 2 2 10" xfId="5016" xr:uid="{00000000-0005-0000-0000-0000362D0000}"/>
    <cellStyle name="SAPBEXexcGood2 2 2 11" xfId="37976" xr:uid="{00000000-0005-0000-0000-0000372D0000}"/>
    <cellStyle name="SAPBEXexcGood2 2 2 2" xfId="2890" xr:uid="{00000000-0005-0000-0000-0000382D0000}"/>
    <cellStyle name="SAPBEXexcGood2 2 2 2 2" xfId="8062" xr:uid="{00000000-0005-0000-0000-0000392D0000}"/>
    <cellStyle name="SAPBEXexcGood2 2 2 2 2 2" xfId="24091" xr:uid="{00000000-0005-0000-0000-00003A2D0000}"/>
    <cellStyle name="SAPBEXexcGood2 2 2 2 3" xfId="10889" xr:uid="{00000000-0005-0000-0000-00003B2D0000}"/>
    <cellStyle name="SAPBEXexcGood2 2 2 2 3 2" xfId="26756" xr:uid="{00000000-0005-0000-0000-00003C2D0000}"/>
    <cellStyle name="SAPBEXexcGood2 2 2 2 4" xfId="10136" xr:uid="{00000000-0005-0000-0000-00003D2D0000}"/>
    <cellStyle name="SAPBEXexcGood2 2 2 2 4 2" xfId="26107" xr:uid="{00000000-0005-0000-0000-00003E2D0000}"/>
    <cellStyle name="SAPBEXexcGood2 2 2 2 5" xfId="16241" xr:uid="{00000000-0005-0000-0000-00003F2D0000}"/>
    <cellStyle name="SAPBEXexcGood2 2 2 2 5 2" xfId="31379" xr:uid="{00000000-0005-0000-0000-0000402D0000}"/>
    <cellStyle name="SAPBEXexcGood2 2 2 2 6" xfId="18852" xr:uid="{00000000-0005-0000-0000-0000412D0000}"/>
    <cellStyle name="SAPBEXexcGood2 2 2 2 6 2" xfId="33800" xr:uid="{00000000-0005-0000-0000-0000422D0000}"/>
    <cellStyle name="SAPBEXexcGood2 2 2 2 7" xfId="21109" xr:uid="{00000000-0005-0000-0000-0000432D0000}"/>
    <cellStyle name="SAPBEXexcGood2 2 2 2 7 2" xfId="36035" xr:uid="{00000000-0005-0000-0000-0000442D0000}"/>
    <cellStyle name="SAPBEXexcGood2 2 2 2 8" xfId="6266" xr:uid="{00000000-0005-0000-0000-0000452D0000}"/>
    <cellStyle name="SAPBEXexcGood2 2 2 3" xfId="4616" xr:uid="{00000000-0005-0000-0000-0000462D0000}"/>
    <cellStyle name="SAPBEXexcGood2 2 2 3 2" xfId="9771" xr:uid="{00000000-0005-0000-0000-0000472D0000}"/>
    <cellStyle name="SAPBEXexcGood2 2 2 3 2 2" xfId="25762" xr:uid="{00000000-0005-0000-0000-0000482D0000}"/>
    <cellStyle name="SAPBEXexcGood2 2 2 3 3" xfId="12589" xr:uid="{00000000-0005-0000-0000-0000492D0000}"/>
    <cellStyle name="SAPBEXexcGood2 2 2 3 3 2" xfId="28433" xr:uid="{00000000-0005-0000-0000-00004A2D0000}"/>
    <cellStyle name="SAPBEXexcGood2 2 2 3 4" xfId="14818" xr:uid="{00000000-0005-0000-0000-00004B2D0000}"/>
    <cellStyle name="SAPBEXexcGood2 2 2 3 4 2" xfId="30271" xr:uid="{00000000-0005-0000-0000-00004C2D0000}"/>
    <cellStyle name="SAPBEXexcGood2 2 2 3 5" xfId="17912" xr:uid="{00000000-0005-0000-0000-00004D2D0000}"/>
    <cellStyle name="SAPBEXexcGood2 2 2 3 5 2" xfId="33028" xr:uid="{00000000-0005-0000-0000-00004E2D0000}"/>
    <cellStyle name="SAPBEXexcGood2 2 2 3 6" xfId="20520" xr:uid="{00000000-0005-0000-0000-00004F2D0000}"/>
    <cellStyle name="SAPBEXexcGood2 2 2 3 6 2" xfId="35457" xr:uid="{00000000-0005-0000-0000-0000502D0000}"/>
    <cellStyle name="SAPBEXexcGood2 2 2 3 7" xfId="21316" xr:uid="{00000000-0005-0000-0000-0000512D0000}"/>
    <cellStyle name="SAPBEXexcGood2 2 2 3 7 2" xfId="36242" xr:uid="{00000000-0005-0000-0000-0000522D0000}"/>
    <cellStyle name="SAPBEXexcGood2 2 2 4" xfId="5543" xr:uid="{00000000-0005-0000-0000-0000532D0000}"/>
    <cellStyle name="SAPBEXexcGood2 2 2 4 2" xfId="22721" xr:uid="{00000000-0005-0000-0000-0000542D0000}"/>
    <cellStyle name="SAPBEXexcGood2 2 2 5" xfId="7200" xr:uid="{00000000-0005-0000-0000-0000552D0000}"/>
    <cellStyle name="SAPBEXexcGood2 2 2 5 2" xfId="23474" xr:uid="{00000000-0005-0000-0000-0000562D0000}"/>
    <cellStyle name="SAPBEXexcGood2 2 2 6" xfId="10589" xr:uid="{00000000-0005-0000-0000-0000572D0000}"/>
    <cellStyle name="SAPBEXexcGood2 2 2 6 2" xfId="26492" xr:uid="{00000000-0005-0000-0000-0000582D0000}"/>
    <cellStyle name="SAPBEXexcGood2 2 2 7" xfId="10557" xr:uid="{00000000-0005-0000-0000-0000592D0000}"/>
    <cellStyle name="SAPBEXexcGood2 2 2 7 2" xfId="26476" xr:uid="{00000000-0005-0000-0000-00005A2D0000}"/>
    <cellStyle name="SAPBEXexcGood2 2 2 8" xfId="17126" xr:uid="{00000000-0005-0000-0000-00005B2D0000}"/>
    <cellStyle name="SAPBEXexcGood2 2 2 8 2" xfId="32264" xr:uid="{00000000-0005-0000-0000-00005C2D0000}"/>
    <cellStyle name="SAPBEXexcGood2 2 2 9" xfId="20771" xr:uid="{00000000-0005-0000-0000-00005D2D0000}"/>
    <cellStyle name="SAPBEXexcGood2 2 2 9 2" xfId="35708" xr:uid="{00000000-0005-0000-0000-00005E2D0000}"/>
    <cellStyle name="SAPBEXexcGood2 2 3" xfId="1819" xr:uid="{00000000-0005-0000-0000-00005F2D0000}"/>
    <cellStyle name="SAPBEXexcGood2 2 3 2" xfId="7093" xr:uid="{00000000-0005-0000-0000-0000602D0000}"/>
    <cellStyle name="SAPBEXexcGood2 2 3 2 2" xfId="37854" xr:uid="{00000000-0005-0000-0000-0000612D0000}"/>
    <cellStyle name="SAPBEXexcGood2 2 3 3" xfId="6515" xr:uid="{00000000-0005-0000-0000-0000622D0000}"/>
    <cellStyle name="SAPBEXexcGood2 2 3 4" xfId="13438" xr:uid="{00000000-0005-0000-0000-0000632D0000}"/>
    <cellStyle name="SAPBEXexcGood2 2 3 5" xfId="10617" xr:uid="{00000000-0005-0000-0000-0000642D0000}"/>
    <cellStyle name="SAPBEXexcGood2 2 3 6" xfId="13493" xr:uid="{00000000-0005-0000-0000-0000652D0000}"/>
    <cellStyle name="SAPBEXexcGood2 2 3 7" xfId="10654" xr:uid="{00000000-0005-0000-0000-0000662D0000}"/>
    <cellStyle name="SAPBEXexcGood2 2 3 8" xfId="23035" xr:uid="{00000000-0005-0000-0000-0000672D0000}"/>
    <cellStyle name="SAPBEXexcGood2 2 4" xfId="1820" xr:uid="{00000000-0005-0000-0000-0000682D0000}"/>
    <cellStyle name="SAPBEXexcGood2 2 4 2" xfId="7094" xr:uid="{00000000-0005-0000-0000-0000692D0000}"/>
    <cellStyle name="SAPBEXexcGood2 2 4 2 2" xfId="37855" xr:uid="{00000000-0005-0000-0000-00006A2D0000}"/>
    <cellStyle name="SAPBEXexcGood2 2 4 3" xfId="6514" xr:uid="{00000000-0005-0000-0000-00006B2D0000}"/>
    <cellStyle name="SAPBEXexcGood2 2 4 4" xfId="5800" xr:uid="{00000000-0005-0000-0000-00006C2D0000}"/>
    <cellStyle name="SAPBEXexcGood2 2 4 5" xfId="5849" xr:uid="{00000000-0005-0000-0000-00006D2D0000}"/>
    <cellStyle name="SAPBEXexcGood2 2 4 6" xfId="5894" xr:uid="{00000000-0005-0000-0000-00006E2D0000}"/>
    <cellStyle name="SAPBEXexcGood2 2 4 7" xfId="14184" xr:uid="{00000000-0005-0000-0000-00006F2D0000}"/>
    <cellStyle name="SAPBEXexcGood2 2 4 8" xfId="23036" xr:uid="{00000000-0005-0000-0000-0000702D0000}"/>
    <cellStyle name="SAPBEXexcGood2 2 5" xfId="2889" xr:uid="{00000000-0005-0000-0000-0000712D0000}"/>
    <cellStyle name="SAPBEXexcGood2 2 5 2" xfId="8061" xr:uid="{00000000-0005-0000-0000-0000722D0000}"/>
    <cellStyle name="SAPBEXexcGood2 2 5 2 2" xfId="24090" xr:uid="{00000000-0005-0000-0000-0000732D0000}"/>
    <cellStyle name="SAPBEXexcGood2 2 5 3" xfId="10888" xr:uid="{00000000-0005-0000-0000-0000742D0000}"/>
    <cellStyle name="SAPBEXexcGood2 2 5 3 2" xfId="26755" xr:uid="{00000000-0005-0000-0000-0000752D0000}"/>
    <cellStyle name="SAPBEXexcGood2 2 5 4" xfId="14635" xr:uid="{00000000-0005-0000-0000-0000762D0000}"/>
    <cellStyle name="SAPBEXexcGood2 2 5 4 2" xfId="30136" xr:uid="{00000000-0005-0000-0000-0000772D0000}"/>
    <cellStyle name="SAPBEXexcGood2 2 5 5" xfId="16240" xr:uid="{00000000-0005-0000-0000-0000782D0000}"/>
    <cellStyle name="SAPBEXexcGood2 2 5 5 2" xfId="31378" xr:uid="{00000000-0005-0000-0000-0000792D0000}"/>
    <cellStyle name="SAPBEXexcGood2 2 5 6" xfId="18851" xr:uid="{00000000-0005-0000-0000-00007A2D0000}"/>
    <cellStyle name="SAPBEXexcGood2 2 5 6 2" xfId="33799" xr:uid="{00000000-0005-0000-0000-00007B2D0000}"/>
    <cellStyle name="SAPBEXexcGood2 2 5 7" xfId="21108" xr:uid="{00000000-0005-0000-0000-00007C2D0000}"/>
    <cellStyle name="SAPBEXexcGood2 2 5 7 2" xfId="36034" xr:uid="{00000000-0005-0000-0000-00007D2D0000}"/>
    <cellStyle name="SAPBEXexcGood2 2 5 8" xfId="6265" xr:uid="{00000000-0005-0000-0000-00007E2D0000}"/>
    <cellStyle name="SAPBEXexcGood2 2 6" xfId="4617" xr:uid="{00000000-0005-0000-0000-00007F2D0000}"/>
    <cellStyle name="SAPBEXexcGood2 2 6 2" xfId="9772" xr:uid="{00000000-0005-0000-0000-0000802D0000}"/>
    <cellStyle name="SAPBEXexcGood2 2 6 2 2" xfId="25763" xr:uid="{00000000-0005-0000-0000-0000812D0000}"/>
    <cellStyle name="SAPBEXexcGood2 2 6 3" xfId="12590" xr:uid="{00000000-0005-0000-0000-0000822D0000}"/>
    <cellStyle name="SAPBEXexcGood2 2 6 3 2" xfId="28434" xr:uid="{00000000-0005-0000-0000-0000832D0000}"/>
    <cellStyle name="SAPBEXexcGood2 2 6 4" xfId="14069" xr:uid="{00000000-0005-0000-0000-0000842D0000}"/>
    <cellStyle name="SAPBEXexcGood2 2 6 4 2" xfId="29650" xr:uid="{00000000-0005-0000-0000-0000852D0000}"/>
    <cellStyle name="SAPBEXexcGood2 2 6 5" xfId="17913" xr:uid="{00000000-0005-0000-0000-0000862D0000}"/>
    <cellStyle name="SAPBEXexcGood2 2 6 5 2" xfId="33029" xr:uid="{00000000-0005-0000-0000-0000872D0000}"/>
    <cellStyle name="SAPBEXexcGood2 2 6 6" xfId="20521" xr:uid="{00000000-0005-0000-0000-0000882D0000}"/>
    <cellStyle name="SAPBEXexcGood2 2 6 6 2" xfId="35458" xr:uid="{00000000-0005-0000-0000-0000892D0000}"/>
    <cellStyle name="SAPBEXexcGood2 2 6 7" xfId="21873" xr:uid="{00000000-0005-0000-0000-00008A2D0000}"/>
    <cellStyle name="SAPBEXexcGood2 2 6 7 2" xfId="36792" xr:uid="{00000000-0005-0000-0000-00008B2D0000}"/>
    <cellStyle name="SAPBEXexcGood2 2 7" xfId="5544" xr:uid="{00000000-0005-0000-0000-00008C2D0000}"/>
    <cellStyle name="SAPBEXexcGood2 2 7 2" xfId="37151" xr:uid="{00000000-0005-0000-0000-00008D2D0000}"/>
    <cellStyle name="SAPBEXexcGood2 2 8" xfId="7662" xr:uid="{00000000-0005-0000-0000-00008E2D0000}"/>
    <cellStyle name="SAPBEXexcGood2 2 9" xfId="6616" xr:uid="{00000000-0005-0000-0000-00008F2D0000}"/>
    <cellStyle name="SAPBEXexcGood2 2_CC - Div XRef" xfId="1821" xr:uid="{00000000-0005-0000-0000-0000902D0000}"/>
    <cellStyle name="SAPBEXexcGood2 20" xfId="7166" xr:uid="{00000000-0005-0000-0000-0000912D0000}"/>
    <cellStyle name="SAPBEXexcGood2 20 2" xfId="23448" xr:uid="{00000000-0005-0000-0000-0000922D0000}"/>
    <cellStyle name="SAPBEXexcGood2 21" xfId="5776" xr:uid="{00000000-0005-0000-0000-0000932D0000}"/>
    <cellStyle name="SAPBEXexcGood2 21 2" xfId="22811" xr:uid="{00000000-0005-0000-0000-0000942D0000}"/>
    <cellStyle name="SAPBEXexcGood2 22" xfId="5703" xr:uid="{00000000-0005-0000-0000-0000952D0000}"/>
    <cellStyle name="SAPBEXexcGood2 22 2" xfId="22773" xr:uid="{00000000-0005-0000-0000-0000962D0000}"/>
    <cellStyle name="SAPBEXexcGood2 23" xfId="11819" xr:uid="{00000000-0005-0000-0000-0000972D0000}"/>
    <cellStyle name="SAPBEXexcGood2 23 2" xfId="27669" xr:uid="{00000000-0005-0000-0000-0000982D0000}"/>
    <cellStyle name="SAPBEXexcGood2 3" xfId="714" xr:uid="{00000000-0005-0000-0000-0000992D0000}"/>
    <cellStyle name="SAPBEXexcGood2 3 2" xfId="715" xr:uid="{00000000-0005-0000-0000-00009A2D0000}"/>
    <cellStyle name="SAPBEXexcGood2 3 2 2" xfId="4614" xr:uid="{00000000-0005-0000-0000-00009B2D0000}"/>
    <cellStyle name="SAPBEXexcGood2 3 2 2 2" xfId="9769" xr:uid="{00000000-0005-0000-0000-00009C2D0000}"/>
    <cellStyle name="SAPBEXexcGood2 3 2 2 2 2" xfId="25760" xr:uid="{00000000-0005-0000-0000-00009D2D0000}"/>
    <cellStyle name="SAPBEXexcGood2 3 2 2 3" xfId="12587" xr:uid="{00000000-0005-0000-0000-00009E2D0000}"/>
    <cellStyle name="SAPBEXexcGood2 3 2 2 3 2" xfId="28431" xr:uid="{00000000-0005-0000-0000-00009F2D0000}"/>
    <cellStyle name="SAPBEXexcGood2 3 2 2 4" xfId="7457" xr:uid="{00000000-0005-0000-0000-0000A02D0000}"/>
    <cellStyle name="SAPBEXexcGood2 3 2 2 4 2" xfId="23643" xr:uid="{00000000-0005-0000-0000-0000A12D0000}"/>
    <cellStyle name="SAPBEXexcGood2 3 2 2 5" xfId="17910" xr:uid="{00000000-0005-0000-0000-0000A22D0000}"/>
    <cellStyle name="SAPBEXexcGood2 3 2 2 5 2" xfId="33026" xr:uid="{00000000-0005-0000-0000-0000A32D0000}"/>
    <cellStyle name="SAPBEXexcGood2 3 2 2 6" xfId="20518" xr:uid="{00000000-0005-0000-0000-0000A42D0000}"/>
    <cellStyle name="SAPBEXexcGood2 3 2 2 6 2" xfId="35455" xr:uid="{00000000-0005-0000-0000-0000A52D0000}"/>
    <cellStyle name="SAPBEXexcGood2 3 2 2 7" xfId="22080" xr:uid="{00000000-0005-0000-0000-0000A62D0000}"/>
    <cellStyle name="SAPBEXexcGood2 3 2 2 7 2" xfId="36997" xr:uid="{00000000-0005-0000-0000-0000A72D0000}"/>
    <cellStyle name="SAPBEXexcGood2 3 2 3" xfId="5210" xr:uid="{00000000-0005-0000-0000-0000A82D0000}"/>
    <cellStyle name="SAPBEXexcGood2 3 2 3 2" xfId="22542" xr:uid="{00000000-0005-0000-0000-0000A92D0000}"/>
    <cellStyle name="SAPBEXexcGood2 3 2 4" xfId="7195" xr:uid="{00000000-0005-0000-0000-0000AA2D0000}"/>
    <cellStyle name="SAPBEXexcGood2 3 2 4 2" xfId="23469" xr:uid="{00000000-0005-0000-0000-0000AB2D0000}"/>
    <cellStyle name="SAPBEXexcGood2 3 2 5" xfId="6655" xr:uid="{00000000-0005-0000-0000-0000AC2D0000}"/>
    <cellStyle name="SAPBEXexcGood2 3 2 5 2" xfId="23160" xr:uid="{00000000-0005-0000-0000-0000AD2D0000}"/>
    <cellStyle name="SAPBEXexcGood2 3 2 6" xfId="10122" xr:uid="{00000000-0005-0000-0000-0000AE2D0000}"/>
    <cellStyle name="SAPBEXexcGood2 3 2 6 2" xfId="26094" xr:uid="{00000000-0005-0000-0000-0000AF2D0000}"/>
    <cellStyle name="SAPBEXexcGood2 3 2 7" xfId="15619" xr:uid="{00000000-0005-0000-0000-0000B02D0000}"/>
    <cellStyle name="SAPBEXexcGood2 3 2 7 2" xfId="30921" xr:uid="{00000000-0005-0000-0000-0000B12D0000}"/>
    <cellStyle name="SAPBEXexcGood2 3 3" xfId="4615" xr:uid="{00000000-0005-0000-0000-0000B22D0000}"/>
    <cellStyle name="SAPBEXexcGood2 3 3 2" xfId="9770" xr:uid="{00000000-0005-0000-0000-0000B32D0000}"/>
    <cellStyle name="SAPBEXexcGood2 3 3 2 2" xfId="25761" xr:uid="{00000000-0005-0000-0000-0000B42D0000}"/>
    <cellStyle name="SAPBEXexcGood2 3 3 3" xfId="12588" xr:uid="{00000000-0005-0000-0000-0000B52D0000}"/>
    <cellStyle name="SAPBEXexcGood2 3 3 3 2" xfId="28432" xr:uid="{00000000-0005-0000-0000-0000B62D0000}"/>
    <cellStyle name="SAPBEXexcGood2 3 3 4" xfId="14068" xr:uid="{00000000-0005-0000-0000-0000B72D0000}"/>
    <cellStyle name="SAPBEXexcGood2 3 3 4 2" xfId="29649" xr:uid="{00000000-0005-0000-0000-0000B82D0000}"/>
    <cellStyle name="SAPBEXexcGood2 3 3 5" xfId="17911" xr:uid="{00000000-0005-0000-0000-0000B92D0000}"/>
    <cellStyle name="SAPBEXexcGood2 3 3 5 2" xfId="33027" xr:uid="{00000000-0005-0000-0000-0000BA2D0000}"/>
    <cellStyle name="SAPBEXexcGood2 3 3 6" xfId="20519" xr:uid="{00000000-0005-0000-0000-0000BB2D0000}"/>
    <cellStyle name="SAPBEXexcGood2 3 3 6 2" xfId="35456" xr:uid="{00000000-0005-0000-0000-0000BC2D0000}"/>
    <cellStyle name="SAPBEXexcGood2 3 3 7" xfId="15996" xr:uid="{00000000-0005-0000-0000-0000BD2D0000}"/>
    <cellStyle name="SAPBEXexcGood2 3 3 7 2" xfId="31140" xr:uid="{00000000-0005-0000-0000-0000BE2D0000}"/>
    <cellStyle name="SAPBEXexcGood2 3 4" xfId="5542" xr:uid="{00000000-0005-0000-0000-0000BF2D0000}"/>
    <cellStyle name="SAPBEXexcGood2 3 4 2" xfId="22720" xr:uid="{00000000-0005-0000-0000-0000C02D0000}"/>
    <cellStyle name="SAPBEXexcGood2 3 5" xfId="7197" xr:uid="{00000000-0005-0000-0000-0000C12D0000}"/>
    <cellStyle name="SAPBEXexcGood2 3 5 2" xfId="23471" xr:uid="{00000000-0005-0000-0000-0000C22D0000}"/>
    <cellStyle name="SAPBEXexcGood2 3 6" xfId="11832" xr:uid="{00000000-0005-0000-0000-0000C32D0000}"/>
    <cellStyle name="SAPBEXexcGood2 3 6 2" xfId="27676" xr:uid="{00000000-0005-0000-0000-0000C42D0000}"/>
    <cellStyle name="SAPBEXexcGood2 3 7" xfId="13770" xr:uid="{00000000-0005-0000-0000-0000C52D0000}"/>
    <cellStyle name="SAPBEXexcGood2 3 7 2" xfId="29369" xr:uid="{00000000-0005-0000-0000-0000C62D0000}"/>
    <cellStyle name="SAPBEXexcGood2 3 8" xfId="15633" xr:uid="{00000000-0005-0000-0000-0000C72D0000}"/>
    <cellStyle name="SAPBEXexcGood2 3 8 2" xfId="30935" xr:uid="{00000000-0005-0000-0000-0000C82D0000}"/>
    <cellStyle name="SAPBEXexcGood2 4" xfId="716" xr:uid="{00000000-0005-0000-0000-0000C92D0000}"/>
    <cellStyle name="SAPBEXexcGood2 4 10" xfId="18516" xr:uid="{00000000-0005-0000-0000-0000CA2D0000}"/>
    <cellStyle name="SAPBEXexcGood2 4 10 2" xfId="33527" xr:uid="{00000000-0005-0000-0000-0000CB2D0000}"/>
    <cellStyle name="SAPBEXexcGood2 4 11" xfId="5017" xr:uid="{00000000-0005-0000-0000-0000CC2D0000}"/>
    <cellStyle name="SAPBEXexcGood2 4 12" xfId="37977" xr:uid="{00000000-0005-0000-0000-0000CD2D0000}"/>
    <cellStyle name="SAPBEXexcGood2 4 2" xfId="2893" xr:uid="{00000000-0005-0000-0000-0000CE2D0000}"/>
    <cellStyle name="SAPBEXexcGood2 4 2 2" xfId="4612" xr:uid="{00000000-0005-0000-0000-0000CF2D0000}"/>
    <cellStyle name="SAPBEXexcGood2 4 2 2 2" xfId="9767" xr:uid="{00000000-0005-0000-0000-0000D02D0000}"/>
    <cellStyle name="SAPBEXexcGood2 4 2 2 2 2" xfId="25758" xr:uid="{00000000-0005-0000-0000-0000D12D0000}"/>
    <cellStyle name="SAPBEXexcGood2 4 2 2 3" xfId="12585" xr:uid="{00000000-0005-0000-0000-0000D22D0000}"/>
    <cellStyle name="SAPBEXexcGood2 4 2 2 3 2" xfId="28429" xr:uid="{00000000-0005-0000-0000-0000D32D0000}"/>
    <cellStyle name="SAPBEXexcGood2 4 2 2 4" xfId="14061" xr:uid="{00000000-0005-0000-0000-0000D42D0000}"/>
    <cellStyle name="SAPBEXexcGood2 4 2 2 4 2" xfId="29642" xr:uid="{00000000-0005-0000-0000-0000D52D0000}"/>
    <cellStyle name="SAPBEXexcGood2 4 2 2 5" xfId="17908" xr:uid="{00000000-0005-0000-0000-0000D62D0000}"/>
    <cellStyle name="SAPBEXexcGood2 4 2 2 5 2" xfId="33024" xr:uid="{00000000-0005-0000-0000-0000D72D0000}"/>
    <cellStyle name="SAPBEXexcGood2 4 2 2 6" xfId="20516" xr:uid="{00000000-0005-0000-0000-0000D82D0000}"/>
    <cellStyle name="SAPBEXexcGood2 4 2 2 6 2" xfId="35453" xr:uid="{00000000-0005-0000-0000-0000D92D0000}"/>
    <cellStyle name="SAPBEXexcGood2 4 2 2 7" xfId="21314" xr:uid="{00000000-0005-0000-0000-0000DA2D0000}"/>
    <cellStyle name="SAPBEXexcGood2 4 2 2 7 2" xfId="36240" xr:uid="{00000000-0005-0000-0000-0000DB2D0000}"/>
    <cellStyle name="SAPBEXexcGood2 4 2 3" xfId="8065" xr:uid="{00000000-0005-0000-0000-0000DC2D0000}"/>
    <cellStyle name="SAPBEXexcGood2 4 2 3 2" xfId="24094" xr:uid="{00000000-0005-0000-0000-0000DD2D0000}"/>
    <cellStyle name="SAPBEXexcGood2 4 2 4" xfId="10892" xr:uid="{00000000-0005-0000-0000-0000DE2D0000}"/>
    <cellStyle name="SAPBEXexcGood2 4 2 4 2" xfId="26759" xr:uid="{00000000-0005-0000-0000-0000DF2D0000}"/>
    <cellStyle name="SAPBEXexcGood2 4 2 5" xfId="13538" xr:uid="{00000000-0005-0000-0000-0000E02D0000}"/>
    <cellStyle name="SAPBEXexcGood2 4 2 5 2" xfId="29163" xr:uid="{00000000-0005-0000-0000-0000E12D0000}"/>
    <cellStyle name="SAPBEXexcGood2 4 2 6" xfId="16244" xr:uid="{00000000-0005-0000-0000-0000E22D0000}"/>
    <cellStyle name="SAPBEXexcGood2 4 2 6 2" xfId="31382" xr:uid="{00000000-0005-0000-0000-0000E32D0000}"/>
    <cellStyle name="SAPBEXexcGood2 4 2 7" xfId="18855" xr:uid="{00000000-0005-0000-0000-0000E42D0000}"/>
    <cellStyle name="SAPBEXexcGood2 4 2 7 2" xfId="33803" xr:uid="{00000000-0005-0000-0000-0000E52D0000}"/>
    <cellStyle name="SAPBEXexcGood2 4 3" xfId="2892" xr:uid="{00000000-0005-0000-0000-0000E62D0000}"/>
    <cellStyle name="SAPBEXexcGood2 4 3 2" xfId="8064" xr:uid="{00000000-0005-0000-0000-0000E72D0000}"/>
    <cellStyle name="SAPBEXexcGood2 4 3 2 2" xfId="24093" xr:uid="{00000000-0005-0000-0000-0000E82D0000}"/>
    <cellStyle name="SAPBEXexcGood2 4 3 3" xfId="10891" xr:uid="{00000000-0005-0000-0000-0000E92D0000}"/>
    <cellStyle name="SAPBEXexcGood2 4 3 3 2" xfId="26758" xr:uid="{00000000-0005-0000-0000-0000EA2D0000}"/>
    <cellStyle name="SAPBEXexcGood2 4 3 4" xfId="13143" xr:uid="{00000000-0005-0000-0000-0000EB2D0000}"/>
    <cellStyle name="SAPBEXexcGood2 4 3 4 2" xfId="28923" xr:uid="{00000000-0005-0000-0000-0000EC2D0000}"/>
    <cellStyle name="SAPBEXexcGood2 4 3 5" xfId="16243" xr:uid="{00000000-0005-0000-0000-0000ED2D0000}"/>
    <cellStyle name="SAPBEXexcGood2 4 3 5 2" xfId="31381" xr:uid="{00000000-0005-0000-0000-0000EE2D0000}"/>
    <cellStyle name="SAPBEXexcGood2 4 3 6" xfId="18854" xr:uid="{00000000-0005-0000-0000-0000EF2D0000}"/>
    <cellStyle name="SAPBEXexcGood2 4 3 6 2" xfId="33802" xr:uid="{00000000-0005-0000-0000-0000F02D0000}"/>
    <cellStyle name="SAPBEXexcGood2 4 3 7" xfId="21111" xr:uid="{00000000-0005-0000-0000-0000F12D0000}"/>
    <cellStyle name="SAPBEXexcGood2 4 3 7 2" xfId="36037" xr:uid="{00000000-0005-0000-0000-0000F22D0000}"/>
    <cellStyle name="SAPBEXexcGood2 4 3 8" xfId="6267" xr:uid="{00000000-0005-0000-0000-0000F32D0000}"/>
    <cellStyle name="SAPBEXexcGood2 4 4" xfId="4613" xr:uid="{00000000-0005-0000-0000-0000F42D0000}"/>
    <cellStyle name="SAPBEXexcGood2 4 4 2" xfId="9768" xr:uid="{00000000-0005-0000-0000-0000F52D0000}"/>
    <cellStyle name="SAPBEXexcGood2 4 4 2 2" xfId="25759" xr:uid="{00000000-0005-0000-0000-0000F62D0000}"/>
    <cellStyle name="SAPBEXexcGood2 4 4 3" xfId="12586" xr:uid="{00000000-0005-0000-0000-0000F72D0000}"/>
    <cellStyle name="SAPBEXexcGood2 4 4 3 2" xfId="28430" xr:uid="{00000000-0005-0000-0000-0000F82D0000}"/>
    <cellStyle name="SAPBEXexcGood2 4 4 4" xfId="14826" xr:uid="{00000000-0005-0000-0000-0000F92D0000}"/>
    <cellStyle name="SAPBEXexcGood2 4 4 4 2" xfId="30278" xr:uid="{00000000-0005-0000-0000-0000FA2D0000}"/>
    <cellStyle name="SAPBEXexcGood2 4 4 5" xfId="17909" xr:uid="{00000000-0005-0000-0000-0000FB2D0000}"/>
    <cellStyle name="SAPBEXexcGood2 4 4 5 2" xfId="33025" xr:uid="{00000000-0005-0000-0000-0000FC2D0000}"/>
    <cellStyle name="SAPBEXexcGood2 4 4 6" xfId="20517" xr:uid="{00000000-0005-0000-0000-0000FD2D0000}"/>
    <cellStyle name="SAPBEXexcGood2 4 4 6 2" xfId="35454" xr:uid="{00000000-0005-0000-0000-0000FE2D0000}"/>
    <cellStyle name="SAPBEXexcGood2 4 4 7" xfId="21875" xr:uid="{00000000-0005-0000-0000-0000FF2D0000}"/>
    <cellStyle name="SAPBEXexcGood2 4 4 7 2" xfId="36794" xr:uid="{00000000-0005-0000-0000-0000002E0000}"/>
    <cellStyle name="SAPBEXexcGood2 4 5" xfId="5209" xr:uid="{00000000-0005-0000-0000-0000012E0000}"/>
    <cellStyle name="SAPBEXexcGood2 4 5 2" xfId="22541" xr:uid="{00000000-0005-0000-0000-0000022E0000}"/>
    <cellStyle name="SAPBEXexcGood2 4 6" xfId="10032" xr:uid="{00000000-0005-0000-0000-0000032E0000}"/>
    <cellStyle name="SAPBEXexcGood2 4 6 2" xfId="26018" xr:uid="{00000000-0005-0000-0000-0000042E0000}"/>
    <cellStyle name="SAPBEXexcGood2 4 7" xfId="6615" xr:uid="{00000000-0005-0000-0000-0000052E0000}"/>
    <cellStyle name="SAPBEXexcGood2 4 7 2" xfId="23149" xr:uid="{00000000-0005-0000-0000-0000062E0000}"/>
    <cellStyle name="SAPBEXexcGood2 4 8" xfId="13915" xr:uid="{00000000-0005-0000-0000-0000072E0000}"/>
    <cellStyle name="SAPBEXexcGood2 4 8 2" xfId="29502" xr:uid="{00000000-0005-0000-0000-0000082E0000}"/>
    <cellStyle name="SAPBEXexcGood2 4 9" xfId="15620" xr:uid="{00000000-0005-0000-0000-0000092E0000}"/>
    <cellStyle name="SAPBEXexcGood2 4 9 2" xfId="30922" xr:uid="{00000000-0005-0000-0000-00000A2E0000}"/>
    <cellStyle name="SAPBEXexcGood2 5" xfId="717" xr:uid="{00000000-0005-0000-0000-00000B2E0000}"/>
    <cellStyle name="SAPBEXexcGood2 5 10" xfId="14674" xr:uid="{00000000-0005-0000-0000-00000C2E0000}"/>
    <cellStyle name="SAPBEXexcGood2 5 11" xfId="22387" xr:uid="{00000000-0005-0000-0000-00000D2E0000}"/>
    <cellStyle name="SAPBEXexcGood2 5 2" xfId="718" xr:uid="{00000000-0005-0000-0000-00000E2E0000}"/>
    <cellStyle name="SAPBEXexcGood2 5 2 10" xfId="22388" xr:uid="{00000000-0005-0000-0000-00000F2E0000}"/>
    <cellStyle name="SAPBEXexcGood2 5 2 2" xfId="2895" xr:uid="{00000000-0005-0000-0000-0000102E0000}"/>
    <cellStyle name="SAPBEXexcGood2 5 2 2 2" xfId="8067" xr:uid="{00000000-0005-0000-0000-0000112E0000}"/>
    <cellStyle name="SAPBEXexcGood2 5 2 2 2 2" xfId="24096" xr:uid="{00000000-0005-0000-0000-0000122E0000}"/>
    <cellStyle name="SAPBEXexcGood2 5 2 2 3" xfId="10894" xr:uid="{00000000-0005-0000-0000-0000132E0000}"/>
    <cellStyle name="SAPBEXexcGood2 5 2 2 3 2" xfId="26761" xr:uid="{00000000-0005-0000-0000-0000142E0000}"/>
    <cellStyle name="SAPBEXexcGood2 5 2 2 4" xfId="15341" xr:uid="{00000000-0005-0000-0000-0000152E0000}"/>
    <cellStyle name="SAPBEXexcGood2 5 2 2 4 2" xfId="30750" xr:uid="{00000000-0005-0000-0000-0000162E0000}"/>
    <cellStyle name="SAPBEXexcGood2 5 2 2 5" xfId="16246" xr:uid="{00000000-0005-0000-0000-0000172E0000}"/>
    <cellStyle name="SAPBEXexcGood2 5 2 2 5 2" xfId="31384" xr:uid="{00000000-0005-0000-0000-0000182E0000}"/>
    <cellStyle name="SAPBEXexcGood2 5 2 2 6" xfId="18857" xr:uid="{00000000-0005-0000-0000-0000192E0000}"/>
    <cellStyle name="SAPBEXexcGood2 5 2 2 6 2" xfId="33805" xr:uid="{00000000-0005-0000-0000-00001A2E0000}"/>
    <cellStyle name="SAPBEXexcGood2 5 2 2 7" xfId="21113" xr:uid="{00000000-0005-0000-0000-00001B2E0000}"/>
    <cellStyle name="SAPBEXexcGood2 5 2 2 7 2" xfId="36039" xr:uid="{00000000-0005-0000-0000-00001C2E0000}"/>
    <cellStyle name="SAPBEXexcGood2 5 2 2 8" xfId="6269" xr:uid="{00000000-0005-0000-0000-00001D2E0000}"/>
    <cellStyle name="SAPBEXexcGood2 5 2 3" xfId="4610" xr:uid="{00000000-0005-0000-0000-00001E2E0000}"/>
    <cellStyle name="SAPBEXexcGood2 5 2 3 2" xfId="9765" xr:uid="{00000000-0005-0000-0000-00001F2E0000}"/>
    <cellStyle name="SAPBEXexcGood2 5 2 3 2 2" xfId="25756" xr:uid="{00000000-0005-0000-0000-0000202E0000}"/>
    <cellStyle name="SAPBEXexcGood2 5 2 3 3" xfId="12583" xr:uid="{00000000-0005-0000-0000-0000212E0000}"/>
    <cellStyle name="SAPBEXexcGood2 5 2 3 3 2" xfId="28427" xr:uid="{00000000-0005-0000-0000-0000222E0000}"/>
    <cellStyle name="SAPBEXexcGood2 5 2 3 4" xfId="14067" xr:uid="{00000000-0005-0000-0000-0000232E0000}"/>
    <cellStyle name="SAPBEXexcGood2 5 2 3 4 2" xfId="29648" xr:uid="{00000000-0005-0000-0000-0000242E0000}"/>
    <cellStyle name="SAPBEXexcGood2 5 2 3 5" xfId="17906" xr:uid="{00000000-0005-0000-0000-0000252E0000}"/>
    <cellStyle name="SAPBEXexcGood2 5 2 3 5 2" xfId="33022" xr:uid="{00000000-0005-0000-0000-0000262E0000}"/>
    <cellStyle name="SAPBEXexcGood2 5 2 3 6" xfId="20514" xr:uid="{00000000-0005-0000-0000-0000272E0000}"/>
    <cellStyle name="SAPBEXexcGood2 5 2 3 6 2" xfId="35451" xr:uid="{00000000-0005-0000-0000-0000282E0000}"/>
    <cellStyle name="SAPBEXexcGood2 5 2 3 7" xfId="21313" xr:uid="{00000000-0005-0000-0000-0000292E0000}"/>
    <cellStyle name="SAPBEXexcGood2 5 2 3 7 2" xfId="36239" xr:uid="{00000000-0005-0000-0000-00002A2E0000}"/>
    <cellStyle name="SAPBEXexcGood2 5 2 4" xfId="5541" xr:uid="{00000000-0005-0000-0000-00002B2E0000}"/>
    <cellStyle name="SAPBEXexcGood2 5 2 4 2" xfId="37149" xr:uid="{00000000-0005-0000-0000-00002C2E0000}"/>
    <cellStyle name="SAPBEXexcGood2 5 2 5" xfId="10030" xr:uid="{00000000-0005-0000-0000-00002D2E0000}"/>
    <cellStyle name="SAPBEXexcGood2 5 2 6" xfId="7558" xr:uid="{00000000-0005-0000-0000-00002E2E0000}"/>
    <cellStyle name="SAPBEXexcGood2 5 2 7" xfId="5820" xr:uid="{00000000-0005-0000-0000-00002F2E0000}"/>
    <cellStyle name="SAPBEXexcGood2 5 2 8" xfId="15614" xr:uid="{00000000-0005-0000-0000-0000302E0000}"/>
    <cellStyle name="SAPBEXexcGood2 5 2 9" xfId="20819" xr:uid="{00000000-0005-0000-0000-0000312E0000}"/>
    <cellStyle name="SAPBEXexcGood2 5 3" xfId="2894" xr:uid="{00000000-0005-0000-0000-0000322E0000}"/>
    <cellStyle name="SAPBEXexcGood2 5 3 2" xfId="8066" xr:uid="{00000000-0005-0000-0000-0000332E0000}"/>
    <cellStyle name="SAPBEXexcGood2 5 3 2 2" xfId="24095" xr:uid="{00000000-0005-0000-0000-0000342E0000}"/>
    <cellStyle name="SAPBEXexcGood2 5 3 3" xfId="10893" xr:uid="{00000000-0005-0000-0000-0000352E0000}"/>
    <cellStyle name="SAPBEXexcGood2 5 3 3 2" xfId="26760" xr:uid="{00000000-0005-0000-0000-0000362E0000}"/>
    <cellStyle name="SAPBEXexcGood2 5 3 4" xfId="13142" xr:uid="{00000000-0005-0000-0000-0000372E0000}"/>
    <cellStyle name="SAPBEXexcGood2 5 3 4 2" xfId="28922" xr:uid="{00000000-0005-0000-0000-0000382E0000}"/>
    <cellStyle name="SAPBEXexcGood2 5 3 5" xfId="16245" xr:uid="{00000000-0005-0000-0000-0000392E0000}"/>
    <cellStyle name="SAPBEXexcGood2 5 3 5 2" xfId="31383" xr:uid="{00000000-0005-0000-0000-00003A2E0000}"/>
    <cellStyle name="SAPBEXexcGood2 5 3 6" xfId="18856" xr:uid="{00000000-0005-0000-0000-00003B2E0000}"/>
    <cellStyle name="SAPBEXexcGood2 5 3 6 2" xfId="33804" xr:uid="{00000000-0005-0000-0000-00003C2E0000}"/>
    <cellStyle name="SAPBEXexcGood2 5 3 7" xfId="21112" xr:uid="{00000000-0005-0000-0000-00003D2E0000}"/>
    <cellStyle name="SAPBEXexcGood2 5 3 7 2" xfId="36038" xr:uid="{00000000-0005-0000-0000-00003E2E0000}"/>
    <cellStyle name="SAPBEXexcGood2 5 3 8" xfId="6268" xr:uid="{00000000-0005-0000-0000-00003F2E0000}"/>
    <cellStyle name="SAPBEXexcGood2 5 4" xfId="4611" xr:uid="{00000000-0005-0000-0000-0000402E0000}"/>
    <cellStyle name="SAPBEXexcGood2 5 4 2" xfId="9766" xr:uid="{00000000-0005-0000-0000-0000412E0000}"/>
    <cellStyle name="SAPBEXexcGood2 5 4 2 2" xfId="25757" xr:uid="{00000000-0005-0000-0000-0000422E0000}"/>
    <cellStyle name="SAPBEXexcGood2 5 4 3" xfId="12584" xr:uid="{00000000-0005-0000-0000-0000432E0000}"/>
    <cellStyle name="SAPBEXexcGood2 5 4 3 2" xfId="28428" xr:uid="{00000000-0005-0000-0000-0000442E0000}"/>
    <cellStyle name="SAPBEXexcGood2 5 4 4" xfId="14819" xr:uid="{00000000-0005-0000-0000-0000452E0000}"/>
    <cellStyle name="SAPBEXexcGood2 5 4 4 2" xfId="30272" xr:uid="{00000000-0005-0000-0000-0000462E0000}"/>
    <cellStyle name="SAPBEXexcGood2 5 4 5" xfId="17907" xr:uid="{00000000-0005-0000-0000-0000472E0000}"/>
    <cellStyle name="SAPBEXexcGood2 5 4 5 2" xfId="33023" xr:uid="{00000000-0005-0000-0000-0000482E0000}"/>
    <cellStyle name="SAPBEXexcGood2 5 4 6" xfId="20515" xr:uid="{00000000-0005-0000-0000-0000492E0000}"/>
    <cellStyle name="SAPBEXexcGood2 5 4 6 2" xfId="35452" xr:uid="{00000000-0005-0000-0000-00004A2E0000}"/>
    <cellStyle name="SAPBEXexcGood2 5 4 7" xfId="21876" xr:uid="{00000000-0005-0000-0000-00004B2E0000}"/>
    <cellStyle name="SAPBEXexcGood2 5 4 7 2" xfId="36795" xr:uid="{00000000-0005-0000-0000-00004C2E0000}"/>
    <cellStyle name="SAPBEXexcGood2 5 5" xfId="5208" xr:uid="{00000000-0005-0000-0000-00004D2E0000}"/>
    <cellStyle name="SAPBEXexcGood2 5 5 2" xfId="37150" xr:uid="{00000000-0005-0000-0000-00004E2E0000}"/>
    <cellStyle name="SAPBEXexcGood2 5 6" xfId="10112" xr:uid="{00000000-0005-0000-0000-00004F2E0000}"/>
    <cellStyle name="SAPBEXexcGood2 5 7" xfId="5873" xr:uid="{00000000-0005-0000-0000-0000502E0000}"/>
    <cellStyle name="SAPBEXexcGood2 5 8" xfId="6728" xr:uid="{00000000-0005-0000-0000-0000512E0000}"/>
    <cellStyle name="SAPBEXexcGood2 5 9" xfId="15616" xr:uid="{00000000-0005-0000-0000-0000522E0000}"/>
    <cellStyle name="SAPBEXexcGood2 6" xfId="719" xr:uid="{00000000-0005-0000-0000-0000532E0000}"/>
    <cellStyle name="SAPBEXexcGood2 6 10" xfId="19736" xr:uid="{00000000-0005-0000-0000-0000542E0000}"/>
    <cellStyle name="SAPBEXexcGood2 6 11" xfId="22389" xr:uid="{00000000-0005-0000-0000-0000552E0000}"/>
    <cellStyle name="SAPBEXexcGood2 6 2" xfId="720" xr:uid="{00000000-0005-0000-0000-0000562E0000}"/>
    <cellStyle name="SAPBEXexcGood2 6 2 10" xfId="22390" xr:uid="{00000000-0005-0000-0000-0000572E0000}"/>
    <cellStyle name="SAPBEXexcGood2 6 2 2" xfId="2897" xr:uid="{00000000-0005-0000-0000-0000582E0000}"/>
    <cellStyle name="SAPBEXexcGood2 6 2 2 2" xfId="8069" xr:uid="{00000000-0005-0000-0000-0000592E0000}"/>
    <cellStyle name="SAPBEXexcGood2 6 2 2 2 2" xfId="24098" xr:uid="{00000000-0005-0000-0000-00005A2E0000}"/>
    <cellStyle name="SAPBEXexcGood2 6 2 2 3" xfId="10896" xr:uid="{00000000-0005-0000-0000-00005B2E0000}"/>
    <cellStyle name="SAPBEXexcGood2 6 2 2 3 2" xfId="26763" xr:uid="{00000000-0005-0000-0000-00005C2E0000}"/>
    <cellStyle name="SAPBEXexcGood2 6 2 2 4" xfId="13141" xr:uid="{00000000-0005-0000-0000-00005D2E0000}"/>
    <cellStyle name="SAPBEXexcGood2 6 2 2 4 2" xfId="28921" xr:uid="{00000000-0005-0000-0000-00005E2E0000}"/>
    <cellStyle name="SAPBEXexcGood2 6 2 2 5" xfId="16248" xr:uid="{00000000-0005-0000-0000-00005F2E0000}"/>
    <cellStyle name="SAPBEXexcGood2 6 2 2 5 2" xfId="31386" xr:uid="{00000000-0005-0000-0000-0000602E0000}"/>
    <cellStyle name="SAPBEXexcGood2 6 2 2 6" xfId="18859" xr:uid="{00000000-0005-0000-0000-0000612E0000}"/>
    <cellStyle name="SAPBEXexcGood2 6 2 2 6 2" xfId="33807" xr:uid="{00000000-0005-0000-0000-0000622E0000}"/>
    <cellStyle name="SAPBEXexcGood2 6 2 2 7" xfId="21115" xr:uid="{00000000-0005-0000-0000-0000632E0000}"/>
    <cellStyle name="SAPBEXexcGood2 6 2 2 7 2" xfId="36041" xr:uid="{00000000-0005-0000-0000-0000642E0000}"/>
    <cellStyle name="SAPBEXexcGood2 6 2 2 8" xfId="6271" xr:uid="{00000000-0005-0000-0000-0000652E0000}"/>
    <cellStyle name="SAPBEXexcGood2 6 2 3" xfId="4608" xr:uid="{00000000-0005-0000-0000-0000662E0000}"/>
    <cellStyle name="SAPBEXexcGood2 6 2 3 2" xfId="9763" xr:uid="{00000000-0005-0000-0000-0000672E0000}"/>
    <cellStyle name="SAPBEXexcGood2 6 2 3 2 2" xfId="25754" xr:uid="{00000000-0005-0000-0000-0000682E0000}"/>
    <cellStyle name="SAPBEXexcGood2 6 2 3 3" xfId="12581" xr:uid="{00000000-0005-0000-0000-0000692E0000}"/>
    <cellStyle name="SAPBEXexcGood2 6 2 3 3 2" xfId="28425" xr:uid="{00000000-0005-0000-0000-00006A2E0000}"/>
    <cellStyle name="SAPBEXexcGood2 6 2 3 4" xfId="10298" xr:uid="{00000000-0005-0000-0000-00006B2E0000}"/>
    <cellStyle name="SAPBEXexcGood2 6 2 3 4 2" xfId="26240" xr:uid="{00000000-0005-0000-0000-00006C2E0000}"/>
    <cellStyle name="SAPBEXexcGood2 6 2 3 5" xfId="17904" xr:uid="{00000000-0005-0000-0000-00006D2E0000}"/>
    <cellStyle name="SAPBEXexcGood2 6 2 3 5 2" xfId="33020" xr:uid="{00000000-0005-0000-0000-00006E2E0000}"/>
    <cellStyle name="SAPBEXexcGood2 6 2 3 6" xfId="20512" xr:uid="{00000000-0005-0000-0000-00006F2E0000}"/>
    <cellStyle name="SAPBEXexcGood2 6 2 3 6 2" xfId="35449" xr:uid="{00000000-0005-0000-0000-0000702E0000}"/>
    <cellStyle name="SAPBEXexcGood2 6 2 3 7" xfId="21877" xr:uid="{00000000-0005-0000-0000-0000712E0000}"/>
    <cellStyle name="SAPBEXexcGood2 6 2 3 7 2" xfId="36796" xr:uid="{00000000-0005-0000-0000-0000722E0000}"/>
    <cellStyle name="SAPBEXexcGood2 6 2 4" xfId="5539" xr:uid="{00000000-0005-0000-0000-0000732E0000}"/>
    <cellStyle name="SAPBEXexcGood2 6 2 4 2" xfId="37726" xr:uid="{00000000-0005-0000-0000-0000742E0000}"/>
    <cellStyle name="SAPBEXexcGood2 6 2 5" xfId="10023" xr:uid="{00000000-0005-0000-0000-0000752E0000}"/>
    <cellStyle name="SAPBEXexcGood2 6 2 6" xfId="14749" xr:uid="{00000000-0005-0000-0000-0000762E0000}"/>
    <cellStyle name="SAPBEXexcGood2 6 2 7" xfId="14699" xr:uid="{00000000-0005-0000-0000-0000772E0000}"/>
    <cellStyle name="SAPBEXexcGood2 6 2 8" xfId="15602" xr:uid="{00000000-0005-0000-0000-0000782E0000}"/>
    <cellStyle name="SAPBEXexcGood2 6 2 9" xfId="18321" xr:uid="{00000000-0005-0000-0000-0000792E0000}"/>
    <cellStyle name="SAPBEXexcGood2 6 3" xfId="2896" xr:uid="{00000000-0005-0000-0000-00007A2E0000}"/>
    <cellStyle name="SAPBEXexcGood2 6 3 2" xfId="8068" xr:uid="{00000000-0005-0000-0000-00007B2E0000}"/>
    <cellStyle name="SAPBEXexcGood2 6 3 2 2" xfId="24097" xr:uid="{00000000-0005-0000-0000-00007C2E0000}"/>
    <cellStyle name="SAPBEXexcGood2 6 3 3" xfId="10895" xr:uid="{00000000-0005-0000-0000-00007D2E0000}"/>
    <cellStyle name="SAPBEXexcGood2 6 3 3 2" xfId="26762" xr:uid="{00000000-0005-0000-0000-00007E2E0000}"/>
    <cellStyle name="SAPBEXexcGood2 6 3 4" xfId="13140" xr:uid="{00000000-0005-0000-0000-00007F2E0000}"/>
    <cellStyle name="SAPBEXexcGood2 6 3 4 2" xfId="28920" xr:uid="{00000000-0005-0000-0000-0000802E0000}"/>
    <cellStyle name="SAPBEXexcGood2 6 3 5" xfId="16247" xr:uid="{00000000-0005-0000-0000-0000812E0000}"/>
    <cellStyle name="SAPBEXexcGood2 6 3 5 2" xfId="31385" xr:uid="{00000000-0005-0000-0000-0000822E0000}"/>
    <cellStyle name="SAPBEXexcGood2 6 3 6" xfId="18858" xr:uid="{00000000-0005-0000-0000-0000832E0000}"/>
    <cellStyle name="SAPBEXexcGood2 6 3 6 2" xfId="33806" xr:uid="{00000000-0005-0000-0000-0000842E0000}"/>
    <cellStyle name="SAPBEXexcGood2 6 3 7" xfId="21114" xr:uid="{00000000-0005-0000-0000-0000852E0000}"/>
    <cellStyle name="SAPBEXexcGood2 6 3 7 2" xfId="36040" xr:uid="{00000000-0005-0000-0000-0000862E0000}"/>
    <cellStyle name="SAPBEXexcGood2 6 3 8" xfId="6270" xr:uid="{00000000-0005-0000-0000-0000872E0000}"/>
    <cellStyle name="SAPBEXexcGood2 6 4" xfId="4609" xr:uid="{00000000-0005-0000-0000-0000882E0000}"/>
    <cellStyle name="SAPBEXexcGood2 6 4 2" xfId="9764" xr:uid="{00000000-0005-0000-0000-0000892E0000}"/>
    <cellStyle name="SAPBEXexcGood2 6 4 2 2" xfId="25755" xr:uid="{00000000-0005-0000-0000-00008A2E0000}"/>
    <cellStyle name="SAPBEXexcGood2 6 4 3" xfId="12582" xr:uid="{00000000-0005-0000-0000-00008B2E0000}"/>
    <cellStyle name="SAPBEXexcGood2 6 4 3 2" xfId="28426" xr:uid="{00000000-0005-0000-0000-00008C2E0000}"/>
    <cellStyle name="SAPBEXexcGood2 6 4 4" xfId="14820" xr:uid="{00000000-0005-0000-0000-00008D2E0000}"/>
    <cellStyle name="SAPBEXexcGood2 6 4 4 2" xfId="30273" xr:uid="{00000000-0005-0000-0000-00008E2E0000}"/>
    <cellStyle name="SAPBEXexcGood2 6 4 5" xfId="17905" xr:uid="{00000000-0005-0000-0000-00008F2E0000}"/>
    <cellStyle name="SAPBEXexcGood2 6 4 5 2" xfId="33021" xr:uid="{00000000-0005-0000-0000-0000902E0000}"/>
    <cellStyle name="SAPBEXexcGood2 6 4 6" xfId="20513" xr:uid="{00000000-0005-0000-0000-0000912E0000}"/>
    <cellStyle name="SAPBEXexcGood2 6 4 6 2" xfId="35450" xr:uid="{00000000-0005-0000-0000-0000922E0000}"/>
    <cellStyle name="SAPBEXexcGood2 6 4 7" xfId="19761" xr:uid="{00000000-0005-0000-0000-0000932E0000}"/>
    <cellStyle name="SAPBEXexcGood2 6 4 7 2" xfId="34702" xr:uid="{00000000-0005-0000-0000-0000942E0000}"/>
    <cellStyle name="SAPBEXexcGood2 6 5" xfId="5540" xr:uid="{00000000-0005-0000-0000-0000952E0000}"/>
    <cellStyle name="SAPBEXexcGood2 6 5 2" xfId="37148" xr:uid="{00000000-0005-0000-0000-0000962E0000}"/>
    <cellStyle name="SAPBEXexcGood2 6 6" xfId="10115" xr:uid="{00000000-0005-0000-0000-0000972E0000}"/>
    <cellStyle name="SAPBEXexcGood2 6 7" xfId="5872" xr:uid="{00000000-0005-0000-0000-0000982E0000}"/>
    <cellStyle name="SAPBEXexcGood2 6 8" xfId="13468" xr:uid="{00000000-0005-0000-0000-0000992E0000}"/>
    <cellStyle name="SAPBEXexcGood2 6 9" xfId="15569" xr:uid="{00000000-0005-0000-0000-00009A2E0000}"/>
    <cellStyle name="SAPBEXexcGood2 7" xfId="721" xr:uid="{00000000-0005-0000-0000-00009B2E0000}"/>
    <cellStyle name="SAPBEXexcGood2 7 10" xfId="18308" xr:uid="{00000000-0005-0000-0000-00009C2E0000}"/>
    <cellStyle name="SAPBEXexcGood2 7 11" xfId="22391" xr:uid="{00000000-0005-0000-0000-00009D2E0000}"/>
    <cellStyle name="SAPBEXexcGood2 7 2" xfId="722" xr:uid="{00000000-0005-0000-0000-00009E2E0000}"/>
    <cellStyle name="SAPBEXexcGood2 7 2 10" xfId="22392" xr:uid="{00000000-0005-0000-0000-00009F2E0000}"/>
    <cellStyle name="SAPBEXexcGood2 7 2 2" xfId="2899" xr:uid="{00000000-0005-0000-0000-0000A02E0000}"/>
    <cellStyle name="SAPBEXexcGood2 7 2 2 2" xfId="8071" xr:uid="{00000000-0005-0000-0000-0000A12E0000}"/>
    <cellStyle name="SAPBEXexcGood2 7 2 2 2 2" xfId="24100" xr:uid="{00000000-0005-0000-0000-0000A22E0000}"/>
    <cellStyle name="SAPBEXexcGood2 7 2 2 3" xfId="10898" xr:uid="{00000000-0005-0000-0000-0000A32E0000}"/>
    <cellStyle name="SAPBEXexcGood2 7 2 2 3 2" xfId="26765" xr:uid="{00000000-0005-0000-0000-0000A42E0000}"/>
    <cellStyle name="SAPBEXexcGood2 7 2 2 4" xfId="10020" xr:uid="{00000000-0005-0000-0000-0000A52E0000}"/>
    <cellStyle name="SAPBEXexcGood2 7 2 2 4 2" xfId="26011" xr:uid="{00000000-0005-0000-0000-0000A62E0000}"/>
    <cellStyle name="SAPBEXexcGood2 7 2 2 5" xfId="16250" xr:uid="{00000000-0005-0000-0000-0000A72E0000}"/>
    <cellStyle name="SAPBEXexcGood2 7 2 2 5 2" xfId="31388" xr:uid="{00000000-0005-0000-0000-0000A82E0000}"/>
    <cellStyle name="SAPBEXexcGood2 7 2 2 6" xfId="18861" xr:uid="{00000000-0005-0000-0000-0000A92E0000}"/>
    <cellStyle name="SAPBEXexcGood2 7 2 2 6 2" xfId="33809" xr:uid="{00000000-0005-0000-0000-0000AA2E0000}"/>
    <cellStyle name="SAPBEXexcGood2 7 2 2 7" xfId="21117" xr:uid="{00000000-0005-0000-0000-0000AB2E0000}"/>
    <cellStyle name="SAPBEXexcGood2 7 2 2 7 2" xfId="36043" xr:uid="{00000000-0005-0000-0000-0000AC2E0000}"/>
    <cellStyle name="SAPBEXexcGood2 7 2 2 8" xfId="6273" xr:uid="{00000000-0005-0000-0000-0000AD2E0000}"/>
    <cellStyle name="SAPBEXexcGood2 7 2 3" xfId="4606" xr:uid="{00000000-0005-0000-0000-0000AE2E0000}"/>
    <cellStyle name="SAPBEXexcGood2 7 2 3 2" xfId="9761" xr:uid="{00000000-0005-0000-0000-0000AF2E0000}"/>
    <cellStyle name="SAPBEXexcGood2 7 2 3 2 2" xfId="25752" xr:uid="{00000000-0005-0000-0000-0000B02E0000}"/>
    <cellStyle name="SAPBEXexcGood2 7 2 3 3" xfId="12579" xr:uid="{00000000-0005-0000-0000-0000B12E0000}"/>
    <cellStyle name="SAPBEXexcGood2 7 2 3 3 2" xfId="28423" xr:uid="{00000000-0005-0000-0000-0000B22E0000}"/>
    <cellStyle name="SAPBEXexcGood2 7 2 3 4" xfId="14821" xr:uid="{00000000-0005-0000-0000-0000B32E0000}"/>
    <cellStyle name="SAPBEXexcGood2 7 2 3 4 2" xfId="30274" xr:uid="{00000000-0005-0000-0000-0000B42E0000}"/>
    <cellStyle name="SAPBEXexcGood2 7 2 3 5" xfId="17902" xr:uid="{00000000-0005-0000-0000-0000B52E0000}"/>
    <cellStyle name="SAPBEXexcGood2 7 2 3 5 2" xfId="33018" xr:uid="{00000000-0005-0000-0000-0000B62E0000}"/>
    <cellStyle name="SAPBEXexcGood2 7 2 3 6" xfId="20510" xr:uid="{00000000-0005-0000-0000-0000B72E0000}"/>
    <cellStyle name="SAPBEXexcGood2 7 2 3 6 2" xfId="35447" xr:uid="{00000000-0005-0000-0000-0000B82E0000}"/>
    <cellStyle name="SAPBEXexcGood2 7 2 3 7" xfId="21879" xr:uid="{00000000-0005-0000-0000-0000B92E0000}"/>
    <cellStyle name="SAPBEXexcGood2 7 2 3 7 2" xfId="36798" xr:uid="{00000000-0005-0000-0000-0000BA2E0000}"/>
    <cellStyle name="SAPBEXexcGood2 7 2 4" xfId="5537" xr:uid="{00000000-0005-0000-0000-0000BB2E0000}"/>
    <cellStyle name="SAPBEXexcGood2 7 2 4 2" xfId="37725" xr:uid="{00000000-0005-0000-0000-0000BC2E0000}"/>
    <cellStyle name="SAPBEXexcGood2 7 2 5" xfId="7962" xr:uid="{00000000-0005-0000-0000-0000BD2E0000}"/>
    <cellStyle name="SAPBEXexcGood2 7 2 6" xfId="14729" xr:uid="{00000000-0005-0000-0000-0000BE2E0000}"/>
    <cellStyle name="SAPBEXexcGood2 7 2 7" xfId="14196" xr:uid="{00000000-0005-0000-0000-0000BF2E0000}"/>
    <cellStyle name="SAPBEXexcGood2 7 2 8" xfId="10264" xr:uid="{00000000-0005-0000-0000-0000C02E0000}"/>
    <cellStyle name="SAPBEXexcGood2 7 2 9" xfId="18309" xr:uid="{00000000-0005-0000-0000-0000C12E0000}"/>
    <cellStyle name="SAPBEXexcGood2 7 3" xfId="2898" xr:uid="{00000000-0005-0000-0000-0000C22E0000}"/>
    <cellStyle name="SAPBEXexcGood2 7 3 2" xfId="8070" xr:uid="{00000000-0005-0000-0000-0000C32E0000}"/>
    <cellStyle name="SAPBEXexcGood2 7 3 2 2" xfId="24099" xr:uid="{00000000-0005-0000-0000-0000C42E0000}"/>
    <cellStyle name="SAPBEXexcGood2 7 3 3" xfId="10897" xr:uid="{00000000-0005-0000-0000-0000C52E0000}"/>
    <cellStyle name="SAPBEXexcGood2 7 3 3 2" xfId="26764" xr:uid="{00000000-0005-0000-0000-0000C62E0000}"/>
    <cellStyle name="SAPBEXexcGood2 7 3 4" xfId="5791" xr:uid="{00000000-0005-0000-0000-0000C72E0000}"/>
    <cellStyle name="SAPBEXexcGood2 7 3 4 2" xfId="22826" xr:uid="{00000000-0005-0000-0000-0000C82E0000}"/>
    <cellStyle name="SAPBEXexcGood2 7 3 5" xfId="16249" xr:uid="{00000000-0005-0000-0000-0000C92E0000}"/>
    <cellStyle name="SAPBEXexcGood2 7 3 5 2" xfId="31387" xr:uid="{00000000-0005-0000-0000-0000CA2E0000}"/>
    <cellStyle name="SAPBEXexcGood2 7 3 6" xfId="18860" xr:uid="{00000000-0005-0000-0000-0000CB2E0000}"/>
    <cellStyle name="SAPBEXexcGood2 7 3 6 2" xfId="33808" xr:uid="{00000000-0005-0000-0000-0000CC2E0000}"/>
    <cellStyle name="SAPBEXexcGood2 7 3 7" xfId="21116" xr:uid="{00000000-0005-0000-0000-0000CD2E0000}"/>
    <cellStyle name="SAPBEXexcGood2 7 3 7 2" xfId="36042" xr:uid="{00000000-0005-0000-0000-0000CE2E0000}"/>
    <cellStyle name="SAPBEXexcGood2 7 3 8" xfId="6272" xr:uid="{00000000-0005-0000-0000-0000CF2E0000}"/>
    <cellStyle name="SAPBEXexcGood2 7 4" xfId="4607" xr:uid="{00000000-0005-0000-0000-0000D02E0000}"/>
    <cellStyle name="SAPBEXexcGood2 7 4 2" xfId="9762" xr:uid="{00000000-0005-0000-0000-0000D12E0000}"/>
    <cellStyle name="SAPBEXexcGood2 7 4 2 2" xfId="25753" xr:uid="{00000000-0005-0000-0000-0000D22E0000}"/>
    <cellStyle name="SAPBEXexcGood2 7 4 3" xfId="12580" xr:uid="{00000000-0005-0000-0000-0000D32E0000}"/>
    <cellStyle name="SAPBEXexcGood2 7 4 3 2" xfId="28424" xr:uid="{00000000-0005-0000-0000-0000D42E0000}"/>
    <cellStyle name="SAPBEXexcGood2 7 4 4" xfId="14066" xr:uid="{00000000-0005-0000-0000-0000D52E0000}"/>
    <cellStyle name="SAPBEXexcGood2 7 4 4 2" xfId="29647" xr:uid="{00000000-0005-0000-0000-0000D62E0000}"/>
    <cellStyle name="SAPBEXexcGood2 7 4 5" xfId="17903" xr:uid="{00000000-0005-0000-0000-0000D72E0000}"/>
    <cellStyle name="SAPBEXexcGood2 7 4 5 2" xfId="33019" xr:uid="{00000000-0005-0000-0000-0000D82E0000}"/>
    <cellStyle name="SAPBEXexcGood2 7 4 6" xfId="20511" xr:uid="{00000000-0005-0000-0000-0000D92E0000}"/>
    <cellStyle name="SAPBEXexcGood2 7 4 6 2" xfId="35448" xr:uid="{00000000-0005-0000-0000-0000DA2E0000}"/>
    <cellStyle name="SAPBEXexcGood2 7 4 7" xfId="21312" xr:uid="{00000000-0005-0000-0000-0000DB2E0000}"/>
    <cellStyle name="SAPBEXexcGood2 7 4 7 2" xfId="36238" xr:uid="{00000000-0005-0000-0000-0000DC2E0000}"/>
    <cellStyle name="SAPBEXexcGood2 7 5" xfId="5538" xr:uid="{00000000-0005-0000-0000-0000DD2E0000}"/>
    <cellStyle name="SAPBEXexcGood2 7 5 2" xfId="37147" xr:uid="{00000000-0005-0000-0000-0000DE2E0000}"/>
    <cellStyle name="SAPBEXexcGood2 7 6" xfId="10116" xr:uid="{00000000-0005-0000-0000-0000DF2E0000}"/>
    <cellStyle name="SAPBEXexcGood2 7 7" xfId="6614" xr:uid="{00000000-0005-0000-0000-0000E02E0000}"/>
    <cellStyle name="SAPBEXexcGood2 7 8" xfId="15413" xr:uid="{00000000-0005-0000-0000-0000E12E0000}"/>
    <cellStyle name="SAPBEXexcGood2 7 9" xfId="15582" xr:uid="{00000000-0005-0000-0000-0000E22E0000}"/>
    <cellStyle name="SAPBEXexcGood2 8" xfId="723" xr:uid="{00000000-0005-0000-0000-0000E32E0000}"/>
    <cellStyle name="SAPBEXexcGood2 8 10" xfId="18306" xr:uid="{00000000-0005-0000-0000-0000E42E0000}"/>
    <cellStyle name="SAPBEXexcGood2 8 11" xfId="22393" xr:uid="{00000000-0005-0000-0000-0000E52E0000}"/>
    <cellStyle name="SAPBEXexcGood2 8 2" xfId="724" xr:uid="{00000000-0005-0000-0000-0000E62E0000}"/>
    <cellStyle name="SAPBEXexcGood2 8 2 2" xfId="5535" xr:uid="{00000000-0005-0000-0000-0000E72E0000}"/>
    <cellStyle name="SAPBEXexcGood2 8 2 2 2" xfId="37145" xr:uid="{00000000-0005-0000-0000-0000E82E0000}"/>
    <cellStyle name="SAPBEXexcGood2 8 2 3" xfId="6889" xr:uid="{00000000-0005-0000-0000-0000E92E0000}"/>
    <cellStyle name="SAPBEXexcGood2 8 2 4" xfId="10588" xr:uid="{00000000-0005-0000-0000-0000EA2E0000}"/>
    <cellStyle name="SAPBEXexcGood2 8 2 5" xfId="13002" xr:uid="{00000000-0005-0000-0000-0000EB2E0000}"/>
    <cellStyle name="SAPBEXexcGood2 8 2 6" xfId="14952" xr:uid="{00000000-0005-0000-0000-0000EC2E0000}"/>
    <cellStyle name="SAPBEXexcGood2 8 2 7" xfId="18305" xr:uid="{00000000-0005-0000-0000-0000ED2E0000}"/>
    <cellStyle name="SAPBEXexcGood2 8 2 8" xfId="22394" xr:uid="{00000000-0005-0000-0000-0000EE2E0000}"/>
    <cellStyle name="SAPBEXexcGood2 8 3" xfId="2900" xr:uid="{00000000-0005-0000-0000-0000EF2E0000}"/>
    <cellStyle name="SAPBEXexcGood2 8 3 2" xfId="8072" xr:uid="{00000000-0005-0000-0000-0000F02E0000}"/>
    <cellStyle name="SAPBEXexcGood2 8 3 2 2" xfId="24101" xr:uid="{00000000-0005-0000-0000-0000F12E0000}"/>
    <cellStyle name="SAPBEXexcGood2 8 3 3" xfId="10899" xr:uid="{00000000-0005-0000-0000-0000F22E0000}"/>
    <cellStyle name="SAPBEXexcGood2 8 3 3 2" xfId="26766" xr:uid="{00000000-0005-0000-0000-0000F32E0000}"/>
    <cellStyle name="SAPBEXexcGood2 8 3 4" xfId="13138" xr:uid="{00000000-0005-0000-0000-0000F42E0000}"/>
    <cellStyle name="SAPBEXexcGood2 8 3 4 2" xfId="28918" xr:uid="{00000000-0005-0000-0000-0000F52E0000}"/>
    <cellStyle name="SAPBEXexcGood2 8 3 5" xfId="16251" xr:uid="{00000000-0005-0000-0000-0000F62E0000}"/>
    <cellStyle name="SAPBEXexcGood2 8 3 5 2" xfId="31389" xr:uid="{00000000-0005-0000-0000-0000F72E0000}"/>
    <cellStyle name="SAPBEXexcGood2 8 3 6" xfId="18862" xr:uid="{00000000-0005-0000-0000-0000F82E0000}"/>
    <cellStyle name="SAPBEXexcGood2 8 3 6 2" xfId="33810" xr:uid="{00000000-0005-0000-0000-0000F92E0000}"/>
    <cellStyle name="SAPBEXexcGood2 8 3 7" xfId="21118" xr:uid="{00000000-0005-0000-0000-0000FA2E0000}"/>
    <cellStyle name="SAPBEXexcGood2 8 3 7 2" xfId="36044" xr:uid="{00000000-0005-0000-0000-0000FB2E0000}"/>
    <cellStyle name="SAPBEXexcGood2 8 3 8" xfId="6274" xr:uid="{00000000-0005-0000-0000-0000FC2E0000}"/>
    <cellStyle name="SAPBEXexcGood2 8 4" xfId="4605" xr:uid="{00000000-0005-0000-0000-0000FD2E0000}"/>
    <cellStyle name="SAPBEXexcGood2 8 4 2" xfId="9760" xr:uid="{00000000-0005-0000-0000-0000FE2E0000}"/>
    <cellStyle name="SAPBEXexcGood2 8 4 2 2" xfId="25751" xr:uid="{00000000-0005-0000-0000-0000FF2E0000}"/>
    <cellStyle name="SAPBEXexcGood2 8 4 3" xfId="12578" xr:uid="{00000000-0005-0000-0000-0000002F0000}"/>
    <cellStyle name="SAPBEXexcGood2 8 4 3 2" xfId="28422" xr:uid="{00000000-0005-0000-0000-0000012F0000}"/>
    <cellStyle name="SAPBEXexcGood2 8 4 4" xfId="14065" xr:uid="{00000000-0005-0000-0000-0000022F0000}"/>
    <cellStyle name="SAPBEXexcGood2 8 4 4 2" xfId="29646" xr:uid="{00000000-0005-0000-0000-0000032F0000}"/>
    <cellStyle name="SAPBEXexcGood2 8 4 5" xfId="17901" xr:uid="{00000000-0005-0000-0000-0000042F0000}"/>
    <cellStyle name="SAPBEXexcGood2 8 4 5 2" xfId="33017" xr:uid="{00000000-0005-0000-0000-0000052F0000}"/>
    <cellStyle name="SAPBEXexcGood2 8 4 6" xfId="20509" xr:uid="{00000000-0005-0000-0000-0000062F0000}"/>
    <cellStyle name="SAPBEXexcGood2 8 4 6 2" xfId="35446" xr:uid="{00000000-0005-0000-0000-0000072F0000}"/>
    <cellStyle name="SAPBEXexcGood2 8 4 7" xfId="21878" xr:uid="{00000000-0005-0000-0000-0000082F0000}"/>
    <cellStyle name="SAPBEXexcGood2 8 4 7 2" xfId="36797" xr:uid="{00000000-0005-0000-0000-0000092F0000}"/>
    <cellStyle name="SAPBEXexcGood2 8 5" xfId="5536" xr:uid="{00000000-0005-0000-0000-00000A2F0000}"/>
    <cellStyle name="SAPBEXexcGood2 8 5 2" xfId="37146" xr:uid="{00000000-0005-0000-0000-00000B2F0000}"/>
    <cellStyle name="SAPBEXexcGood2 8 6" xfId="7661" xr:uid="{00000000-0005-0000-0000-00000C2F0000}"/>
    <cellStyle name="SAPBEXexcGood2 8 7" xfId="7470" xr:uid="{00000000-0005-0000-0000-00000D2F0000}"/>
    <cellStyle name="SAPBEXexcGood2 8 8" xfId="14208" xr:uid="{00000000-0005-0000-0000-00000E2F0000}"/>
    <cellStyle name="SAPBEXexcGood2 8 9" xfId="6987" xr:uid="{00000000-0005-0000-0000-00000F2F0000}"/>
    <cellStyle name="SAPBEXexcGood2 9" xfId="725" xr:uid="{00000000-0005-0000-0000-0000102F0000}"/>
    <cellStyle name="SAPBEXexcGood2 9 10" xfId="5018" xr:uid="{00000000-0005-0000-0000-0000112F0000}"/>
    <cellStyle name="SAPBEXexcGood2 9 2" xfId="2901" xr:uid="{00000000-0005-0000-0000-0000122F0000}"/>
    <cellStyle name="SAPBEXexcGood2 9 2 2" xfId="8073" xr:uid="{00000000-0005-0000-0000-0000132F0000}"/>
    <cellStyle name="SAPBEXexcGood2 9 2 2 2" xfId="24102" xr:uid="{00000000-0005-0000-0000-0000142F0000}"/>
    <cellStyle name="SAPBEXexcGood2 9 2 3" xfId="10900" xr:uid="{00000000-0005-0000-0000-0000152F0000}"/>
    <cellStyle name="SAPBEXexcGood2 9 2 3 2" xfId="26767" xr:uid="{00000000-0005-0000-0000-0000162F0000}"/>
    <cellStyle name="SAPBEXexcGood2 9 2 4" xfId="13139" xr:uid="{00000000-0005-0000-0000-0000172F0000}"/>
    <cellStyle name="SAPBEXexcGood2 9 2 4 2" xfId="28919" xr:uid="{00000000-0005-0000-0000-0000182F0000}"/>
    <cellStyle name="SAPBEXexcGood2 9 2 5" xfId="16252" xr:uid="{00000000-0005-0000-0000-0000192F0000}"/>
    <cellStyle name="SAPBEXexcGood2 9 2 5 2" xfId="31390" xr:uid="{00000000-0005-0000-0000-00001A2F0000}"/>
    <cellStyle name="SAPBEXexcGood2 9 2 6" xfId="18863" xr:uid="{00000000-0005-0000-0000-00001B2F0000}"/>
    <cellStyle name="SAPBEXexcGood2 9 2 6 2" xfId="33811" xr:uid="{00000000-0005-0000-0000-00001C2F0000}"/>
    <cellStyle name="SAPBEXexcGood2 9 2 7" xfId="21119" xr:uid="{00000000-0005-0000-0000-00001D2F0000}"/>
    <cellStyle name="SAPBEXexcGood2 9 2 7 2" xfId="36045" xr:uid="{00000000-0005-0000-0000-00001E2F0000}"/>
    <cellStyle name="SAPBEXexcGood2 9 2 8" xfId="6275" xr:uid="{00000000-0005-0000-0000-00001F2F0000}"/>
    <cellStyle name="SAPBEXexcGood2 9 3" xfId="4604" xr:uid="{00000000-0005-0000-0000-0000202F0000}"/>
    <cellStyle name="SAPBEXexcGood2 9 3 2" xfId="9759" xr:uid="{00000000-0005-0000-0000-0000212F0000}"/>
    <cellStyle name="SAPBEXexcGood2 9 3 2 2" xfId="25750" xr:uid="{00000000-0005-0000-0000-0000222F0000}"/>
    <cellStyle name="SAPBEXexcGood2 9 3 3" xfId="12577" xr:uid="{00000000-0005-0000-0000-0000232F0000}"/>
    <cellStyle name="SAPBEXexcGood2 9 3 3 2" xfId="28421" xr:uid="{00000000-0005-0000-0000-0000242F0000}"/>
    <cellStyle name="SAPBEXexcGood2 9 3 4" xfId="14822" xr:uid="{00000000-0005-0000-0000-0000252F0000}"/>
    <cellStyle name="SAPBEXexcGood2 9 3 4 2" xfId="30275" xr:uid="{00000000-0005-0000-0000-0000262F0000}"/>
    <cellStyle name="SAPBEXexcGood2 9 3 5" xfId="17900" xr:uid="{00000000-0005-0000-0000-0000272F0000}"/>
    <cellStyle name="SAPBEXexcGood2 9 3 5 2" xfId="33016" xr:uid="{00000000-0005-0000-0000-0000282F0000}"/>
    <cellStyle name="SAPBEXexcGood2 9 3 6" xfId="20508" xr:uid="{00000000-0005-0000-0000-0000292F0000}"/>
    <cellStyle name="SAPBEXexcGood2 9 3 6 2" xfId="35445" xr:uid="{00000000-0005-0000-0000-00002A2F0000}"/>
    <cellStyle name="SAPBEXexcGood2 9 3 7" xfId="14672" xr:uid="{00000000-0005-0000-0000-00002B2F0000}"/>
    <cellStyle name="SAPBEXexcGood2 9 3 7 2" xfId="30166" xr:uid="{00000000-0005-0000-0000-00002C2F0000}"/>
    <cellStyle name="SAPBEXexcGood2 9 4" xfId="5534" xr:uid="{00000000-0005-0000-0000-00002D2F0000}"/>
    <cellStyle name="SAPBEXexcGood2 9 4 2" xfId="22719" xr:uid="{00000000-0005-0000-0000-00002E2F0000}"/>
    <cellStyle name="SAPBEXexcGood2 9 5" xfId="10076" xr:uid="{00000000-0005-0000-0000-00002F2F0000}"/>
    <cellStyle name="SAPBEXexcGood2 9 5 2" xfId="26055" xr:uid="{00000000-0005-0000-0000-0000302F0000}"/>
    <cellStyle name="SAPBEXexcGood2 9 6" xfId="7467" xr:uid="{00000000-0005-0000-0000-0000312F0000}"/>
    <cellStyle name="SAPBEXexcGood2 9 6 2" xfId="23652" xr:uid="{00000000-0005-0000-0000-0000322F0000}"/>
    <cellStyle name="SAPBEXexcGood2 9 7" xfId="14714" xr:uid="{00000000-0005-0000-0000-0000332F0000}"/>
    <cellStyle name="SAPBEXexcGood2 9 7 2" xfId="30191" xr:uid="{00000000-0005-0000-0000-0000342F0000}"/>
    <cellStyle name="SAPBEXexcGood2 9 8" xfId="15608" xr:uid="{00000000-0005-0000-0000-0000352F0000}"/>
    <cellStyle name="SAPBEXexcGood2 9 8 2" xfId="30917" xr:uid="{00000000-0005-0000-0000-0000362F0000}"/>
    <cellStyle name="SAPBEXexcGood2 9 9" xfId="18268" xr:uid="{00000000-0005-0000-0000-0000372F0000}"/>
    <cellStyle name="SAPBEXexcGood2 9 9 2" xfId="33363" xr:uid="{00000000-0005-0000-0000-0000382F0000}"/>
    <cellStyle name="SAPBEXexcGood2_CC - Div XRef" xfId="1822" xr:uid="{00000000-0005-0000-0000-0000392F0000}"/>
    <cellStyle name="SAPBEXexcGood3" xfId="82" xr:uid="{00000000-0005-0000-0000-00003A2F0000}"/>
    <cellStyle name="SAPBEXexcGood3 10" xfId="726" xr:uid="{00000000-0005-0000-0000-00003B2F0000}"/>
    <cellStyle name="SAPBEXexcGood3 10 10" xfId="22395" xr:uid="{00000000-0005-0000-0000-00003C2F0000}"/>
    <cellStyle name="SAPBEXexcGood3 10 2" xfId="2902" xr:uid="{00000000-0005-0000-0000-00003D2F0000}"/>
    <cellStyle name="SAPBEXexcGood3 10 2 2" xfId="8074" xr:uid="{00000000-0005-0000-0000-00003E2F0000}"/>
    <cellStyle name="SAPBEXexcGood3 10 2 2 2" xfId="24103" xr:uid="{00000000-0005-0000-0000-00003F2F0000}"/>
    <cellStyle name="SAPBEXexcGood3 10 2 3" xfId="10901" xr:uid="{00000000-0005-0000-0000-0000402F0000}"/>
    <cellStyle name="SAPBEXexcGood3 10 2 3 2" xfId="26768" xr:uid="{00000000-0005-0000-0000-0000412F0000}"/>
    <cellStyle name="SAPBEXexcGood3 10 2 4" xfId="10526" xr:uid="{00000000-0005-0000-0000-0000422F0000}"/>
    <cellStyle name="SAPBEXexcGood3 10 2 4 2" xfId="26448" xr:uid="{00000000-0005-0000-0000-0000432F0000}"/>
    <cellStyle name="SAPBEXexcGood3 10 2 5" xfId="16253" xr:uid="{00000000-0005-0000-0000-0000442F0000}"/>
    <cellStyle name="SAPBEXexcGood3 10 2 5 2" xfId="31391" xr:uid="{00000000-0005-0000-0000-0000452F0000}"/>
    <cellStyle name="SAPBEXexcGood3 10 2 6" xfId="18864" xr:uid="{00000000-0005-0000-0000-0000462F0000}"/>
    <cellStyle name="SAPBEXexcGood3 10 2 6 2" xfId="33812" xr:uid="{00000000-0005-0000-0000-0000472F0000}"/>
    <cellStyle name="SAPBEXexcGood3 10 2 7" xfId="21120" xr:uid="{00000000-0005-0000-0000-0000482F0000}"/>
    <cellStyle name="SAPBEXexcGood3 10 2 7 2" xfId="36046" xr:uid="{00000000-0005-0000-0000-0000492F0000}"/>
    <cellStyle name="SAPBEXexcGood3 10 2 8" xfId="6276" xr:uid="{00000000-0005-0000-0000-00004A2F0000}"/>
    <cellStyle name="SAPBEXexcGood3 10 3" xfId="4603" xr:uid="{00000000-0005-0000-0000-00004B2F0000}"/>
    <cellStyle name="SAPBEXexcGood3 10 3 2" xfId="9758" xr:uid="{00000000-0005-0000-0000-00004C2F0000}"/>
    <cellStyle name="SAPBEXexcGood3 10 3 2 2" xfId="25749" xr:uid="{00000000-0005-0000-0000-00004D2F0000}"/>
    <cellStyle name="SAPBEXexcGood3 10 3 3" xfId="12576" xr:uid="{00000000-0005-0000-0000-00004E2F0000}"/>
    <cellStyle name="SAPBEXexcGood3 10 3 3 2" xfId="28420" xr:uid="{00000000-0005-0000-0000-00004F2F0000}"/>
    <cellStyle name="SAPBEXexcGood3 10 3 4" xfId="14064" xr:uid="{00000000-0005-0000-0000-0000502F0000}"/>
    <cellStyle name="SAPBEXexcGood3 10 3 4 2" xfId="29645" xr:uid="{00000000-0005-0000-0000-0000512F0000}"/>
    <cellStyle name="SAPBEXexcGood3 10 3 5" xfId="17899" xr:uid="{00000000-0005-0000-0000-0000522F0000}"/>
    <cellStyle name="SAPBEXexcGood3 10 3 5 2" xfId="33015" xr:uid="{00000000-0005-0000-0000-0000532F0000}"/>
    <cellStyle name="SAPBEXexcGood3 10 3 6" xfId="20507" xr:uid="{00000000-0005-0000-0000-0000542F0000}"/>
    <cellStyle name="SAPBEXexcGood3 10 3 6 2" xfId="35444" xr:uid="{00000000-0005-0000-0000-0000552F0000}"/>
    <cellStyle name="SAPBEXexcGood3 10 3 7" xfId="21311" xr:uid="{00000000-0005-0000-0000-0000562F0000}"/>
    <cellStyle name="SAPBEXexcGood3 10 3 7 2" xfId="36237" xr:uid="{00000000-0005-0000-0000-0000572F0000}"/>
    <cellStyle name="SAPBEXexcGood3 10 4" xfId="5533" xr:uid="{00000000-0005-0000-0000-0000582F0000}"/>
    <cellStyle name="SAPBEXexcGood3 10 4 2" xfId="37144" xr:uid="{00000000-0005-0000-0000-0000592F0000}"/>
    <cellStyle name="SAPBEXexcGood3 10 5" xfId="8948" xr:uid="{00000000-0005-0000-0000-00005A2F0000}"/>
    <cellStyle name="SAPBEXexcGood3 10 6" xfId="13331" xr:uid="{00000000-0005-0000-0000-00005B2F0000}"/>
    <cellStyle name="SAPBEXexcGood3 10 7" xfId="15421" xr:uid="{00000000-0005-0000-0000-00005C2F0000}"/>
    <cellStyle name="SAPBEXexcGood3 10 8" xfId="15604" xr:uid="{00000000-0005-0000-0000-00005D2F0000}"/>
    <cellStyle name="SAPBEXexcGood3 10 9" xfId="18298" xr:uid="{00000000-0005-0000-0000-00005E2F0000}"/>
    <cellStyle name="SAPBEXexcGood3 11" xfId="1823" xr:uid="{00000000-0005-0000-0000-00005F2F0000}"/>
    <cellStyle name="SAPBEXexcGood3 11 10" xfId="23037" xr:uid="{00000000-0005-0000-0000-0000602F0000}"/>
    <cellStyle name="SAPBEXexcGood3 11 2" xfId="2903" xr:uid="{00000000-0005-0000-0000-0000612F0000}"/>
    <cellStyle name="SAPBEXexcGood3 11 2 2" xfId="8075" xr:uid="{00000000-0005-0000-0000-0000622F0000}"/>
    <cellStyle name="SAPBEXexcGood3 11 2 2 2" xfId="24104" xr:uid="{00000000-0005-0000-0000-0000632F0000}"/>
    <cellStyle name="SAPBEXexcGood3 11 2 3" xfId="10902" xr:uid="{00000000-0005-0000-0000-0000642F0000}"/>
    <cellStyle name="SAPBEXexcGood3 11 2 3 2" xfId="26769" xr:uid="{00000000-0005-0000-0000-0000652F0000}"/>
    <cellStyle name="SAPBEXexcGood3 11 2 4" xfId="13539" xr:uid="{00000000-0005-0000-0000-0000662F0000}"/>
    <cellStyle name="SAPBEXexcGood3 11 2 4 2" xfId="29164" xr:uid="{00000000-0005-0000-0000-0000672F0000}"/>
    <cellStyle name="SAPBEXexcGood3 11 2 5" xfId="16254" xr:uid="{00000000-0005-0000-0000-0000682F0000}"/>
    <cellStyle name="SAPBEXexcGood3 11 2 5 2" xfId="31392" xr:uid="{00000000-0005-0000-0000-0000692F0000}"/>
    <cellStyle name="SAPBEXexcGood3 11 2 6" xfId="18865" xr:uid="{00000000-0005-0000-0000-00006A2F0000}"/>
    <cellStyle name="SAPBEXexcGood3 11 2 6 2" xfId="33813" xr:uid="{00000000-0005-0000-0000-00006B2F0000}"/>
    <cellStyle name="SAPBEXexcGood3 11 2 7" xfId="21121" xr:uid="{00000000-0005-0000-0000-00006C2F0000}"/>
    <cellStyle name="SAPBEXexcGood3 11 2 7 2" xfId="36047" xr:uid="{00000000-0005-0000-0000-00006D2F0000}"/>
    <cellStyle name="SAPBEXexcGood3 11 2 8" xfId="6277" xr:uid="{00000000-0005-0000-0000-00006E2F0000}"/>
    <cellStyle name="SAPBEXexcGood3 11 3" xfId="4602" xr:uid="{00000000-0005-0000-0000-00006F2F0000}"/>
    <cellStyle name="SAPBEXexcGood3 11 3 2" xfId="9757" xr:uid="{00000000-0005-0000-0000-0000702F0000}"/>
    <cellStyle name="SAPBEXexcGood3 11 3 2 2" xfId="25748" xr:uid="{00000000-0005-0000-0000-0000712F0000}"/>
    <cellStyle name="SAPBEXexcGood3 11 3 3" xfId="12575" xr:uid="{00000000-0005-0000-0000-0000722F0000}"/>
    <cellStyle name="SAPBEXexcGood3 11 3 3 2" xfId="28419" xr:uid="{00000000-0005-0000-0000-0000732F0000}"/>
    <cellStyle name="SAPBEXexcGood3 11 3 4" xfId="14823" xr:uid="{00000000-0005-0000-0000-0000742F0000}"/>
    <cellStyle name="SAPBEXexcGood3 11 3 4 2" xfId="30276" xr:uid="{00000000-0005-0000-0000-0000752F0000}"/>
    <cellStyle name="SAPBEXexcGood3 11 3 5" xfId="17898" xr:uid="{00000000-0005-0000-0000-0000762F0000}"/>
    <cellStyle name="SAPBEXexcGood3 11 3 5 2" xfId="33014" xr:uid="{00000000-0005-0000-0000-0000772F0000}"/>
    <cellStyle name="SAPBEXexcGood3 11 3 6" xfId="20506" xr:uid="{00000000-0005-0000-0000-0000782F0000}"/>
    <cellStyle name="SAPBEXexcGood3 11 3 6 2" xfId="35443" xr:uid="{00000000-0005-0000-0000-0000792F0000}"/>
    <cellStyle name="SAPBEXexcGood3 11 3 7" xfId="21310" xr:uid="{00000000-0005-0000-0000-00007A2F0000}"/>
    <cellStyle name="SAPBEXexcGood3 11 3 7 2" xfId="36236" xr:uid="{00000000-0005-0000-0000-00007B2F0000}"/>
    <cellStyle name="SAPBEXexcGood3 11 4" xfId="7095" xr:uid="{00000000-0005-0000-0000-00007C2F0000}"/>
    <cellStyle name="SAPBEXexcGood3 11 4 2" xfId="37856" xr:uid="{00000000-0005-0000-0000-00007D2F0000}"/>
    <cellStyle name="SAPBEXexcGood3 11 5" xfId="6513" xr:uid="{00000000-0005-0000-0000-00007E2F0000}"/>
    <cellStyle name="SAPBEXexcGood3 11 6" xfId="5799" xr:uid="{00000000-0005-0000-0000-00007F2F0000}"/>
    <cellStyle name="SAPBEXexcGood3 11 7" xfId="5850" xr:uid="{00000000-0005-0000-0000-0000802F0000}"/>
    <cellStyle name="SAPBEXexcGood3 11 8" xfId="12978" xr:uid="{00000000-0005-0000-0000-0000812F0000}"/>
    <cellStyle name="SAPBEXexcGood3 11 9" xfId="5805" xr:uid="{00000000-0005-0000-0000-0000822F0000}"/>
    <cellStyle name="SAPBEXexcGood3 12" xfId="2904" xr:uid="{00000000-0005-0000-0000-0000832F0000}"/>
    <cellStyle name="SAPBEXexcGood3 12 2" xfId="4601" xr:uid="{00000000-0005-0000-0000-0000842F0000}"/>
    <cellStyle name="SAPBEXexcGood3 12 2 2" xfId="9756" xr:uid="{00000000-0005-0000-0000-0000852F0000}"/>
    <cellStyle name="SAPBEXexcGood3 12 2 2 2" xfId="25747" xr:uid="{00000000-0005-0000-0000-0000862F0000}"/>
    <cellStyle name="SAPBEXexcGood3 12 2 3" xfId="12574" xr:uid="{00000000-0005-0000-0000-0000872F0000}"/>
    <cellStyle name="SAPBEXexcGood3 12 2 3 2" xfId="28418" xr:uid="{00000000-0005-0000-0000-0000882F0000}"/>
    <cellStyle name="SAPBEXexcGood3 12 2 4" xfId="14063" xr:uid="{00000000-0005-0000-0000-0000892F0000}"/>
    <cellStyle name="SAPBEXexcGood3 12 2 4 2" xfId="29644" xr:uid="{00000000-0005-0000-0000-00008A2F0000}"/>
    <cellStyle name="SAPBEXexcGood3 12 2 5" xfId="17897" xr:uid="{00000000-0005-0000-0000-00008B2F0000}"/>
    <cellStyle name="SAPBEXexcGood3 12 2 5 2" xfId="33013" xr:uid="{00000000-0005-0000-0000-00008C2F0000}"/>
    <cellStyle name="SAPBEXexcGood3 12 2 6" xfId="20505" xr:uid="{00000000-0005-0000-0000-00008D2F0000}"/>
    <cellStyle name="SAPBEXexcGood3 12 2 6 2" xfId="35442" xr:uid="{00000000-0005-0000-0000-00008E2F0000}"/>
    <cellStyle name="SAPBEXexcGood3 12 2 7" xfId="21881" xr:uid="{00000000-0005-0000-0000-00008F2F0000}"/>
    <cellStyle name="SAPBEXexcGood3 12 2 7 2" xfId="36800" xr:uid="{00000000-0005-0000-0000-0000902F0000}"/>
    <cellStyle name="SAPBEXexcGood3 12 3" xfId="8076" xr:uid="{00000000-0005-0000-0000-0000912F0000}"/>
    <cellStyle name="SAPBEXexcGood3 12 3 2" xfId="24105" xr:uid="{00000000-0005-0000-0000-0000922F0000}"/>
    <cellStyle name="SAPBEXexcGood3 12 4" xfId="10903" xr:uid="{00000000-0005-0000-0000-0000932F0000}"/>
    <cellStyle name="SAPBEXexcGood3 12 4 2" xfId="26770" xr:uid="{00000000-0005-0000-0000-0000942F0000}"/>
    <cellStyle name="SAPBEXexcGood3 12 5" xfId="13136" xr:uid="{00000000-0005-0000-0000-0000952F0000}"/>
    <cellStyle name="SAPBEXexcGood3 12 5 2" xfId="28916" xr:uid="{00000000-0005-0000-0000-0000962F0000}"/>
    <cellStyle name="SAPBEXexcGood3 12 6" xfId="16255" xr:uid="{00000000-0005-0000-0000-0000972F0000}"/>
    <cellStyle name="SAPBEXexcGood3 12 6 2" xfId="31393" xr:uid="{00000000-0005-0000-0000-0000982F0000}"/>
    <cellStyle name="SAPBEXexcGood3 12 7" xfId="18866" xr:uid="{00000000-0005-0000-0000-0000992F0000}"/>
    <cellStyle name="SAPBEXexcGood3 12 7 2" xfId="33814" xr:uid="{00000000-0005-0000-0000-00009A2F0000}"/>
    <cellStyle name="SAPBEXexcGood3 13" xfId="2905" xr:uid="{00000000-0005-0000-0000-00009B2F0000}"/>
    <cellStyle name="SAPBEXexcGood3 13 2" xfId="4600" xr:uid="{00000000-0005-0000-0000-00009C2F0000}"/>
    <cellStyle name="SAPBEXexcGood3 13 2 2" xfId="9755" xr:uid="{00000000-0005-0000-0000-00009D2F0000}"/>
    <cellStyle name="SAPBEXexcGood3 13 2 2 2" xfId="25746" xr:uid="{00000000-0005-0000-0000-00009E2F0000}"/>
    <cellStyle name="SAPBEXexcGood3 13 2 3" xfId="12573" xr:uid="{00000000-0005-0000-0000-00009F2F0000}"/>
    <cellStyle name="SAPBEXexcGood3 13 2 3 2" xfId="28417" xr:uid="{00000000-0005-0000-0000-0000A02F0000}"/>
    <cellStyle name="SAPBEXexcGood3 13 2 4" xfId="14824" xr:uid="{00000000-0005-0000-0000-0000A12F0000}"/>
    <cellStyle name="SAPBEXexcGood3 13 2 4 2" xfId="30277" xr:uid="{00000000-0005-0000-0000-0000A22F0000}"/>
    <cellStyle name="SAPBEXexcGood3 13 2 5" xfId="17896" xr:uid="{00000000-0005-0000-0000-0000A32F0000}"/>
    <cellStyle name="SAPBEXexcGood3 13 2 5 2" xfId="33012" xr:uid="{00000000-0005-0000-0000-0000A42F0000}"/>
    <cellStyle name="SAPBEXexcGood3 13 2 6" xfId="20504" xr:uid="{00000000-0005-0000-0000-0000A52F0000}"/>
    <cellStyle name="SAPBEXexcGood3 13 2 6 2" xfId="35441" xr:uid="{00000000-0005-0000-0000-0000A62F0000}"/>
    <cellStyle name="SAPBEXexcGood3 13 2 7" xfId="21880" xr:uid="{00000000-0005-0000-0000-0000A72F0000}"/>
    <cellStyle name="SAPBEXexcGood3 13 2 7 2" xfId="36799" xr:uid="{00000000-0005-0000-0000-0000A82F0000}"/>
    <cellStyle name="SAPBEXexcGood3 13 3" xfId="8077" xr:uid="{00000000-0005-0000-0000-0000A92F0000}"/>
    <cellStyle name="SAPBEXexcGood3 13 3 2" xfId="24106" xr:uid="{00000000-0005-0000-0000-0000AA2F0000}"/>
    <cellStyle name="SAPBEXexcGood3 13 4" xfId="10904" xr:uid="{00000000-0005-0000-0000-0000AB2F0000}"/>
    <cellStyle name="SAPBEXexcGood3 13 4 2" xfId="26771" xr:uid="{00000000-0005-0000-0000-0000AC2F0000}"/>
    <cellStyle name="SAPBEXexcGood3 13 5" xfId="13137" xr:uid="{00000000-0005-0000-0000-0000AD2F0000}"/>
    <cellStyle name="SAPBEXexcGood3 13 5 2" xfId="28917" xr:uid="{00000000-0005-0000-0000-0000AE2F0000}"/>
    <cellStyle name="SAPBEXexcGood3 13 6" xfId="16256" xr:uid="{00000000-0005-0000-0000-0000AF2F0000}"/>
    <cellStyle name="SAPBEXexcGood3 13 6 2" xfId="31394" xr:uid="{00000000-0005-0000-0000-0000B02F0000}"/>
    <cellStyle name="SAPBEXexcGood3 13 7" xfId="18867" xr:uid="{00000000-0005-0000-0000-0000B12F0000}"/>
    <cellStyle name="SAPBEXexcGood3 13 7 2" xfId="33815" xr:uid="{00000000-0005-0000-0000-0000B22F0000}"/>
    <cellStyle name="SAPBEXexcGood3 14" xfId="2906" xr:uid="{00000000-0005-0000-0000-0000B32F0000}"/>
    <cellStyle name="SAPBEXexcGood3 14 2" xfId="4599" xr:uid="{00000000-0005-0000-0000-0000B42F0000}"/>
    <cellStyle name="SAPBEXexcGood3 14 2 2" xfId="9754" xr:uid="{00000000-0005-0000-0000-0000B52F0000}"/>
    <cellStyle name="SAPBEXexcGood3 14 2 2 2" xfId="25745" xr:uid="{00000000-0005-0000-0000-0000B62F0000}"/>
    <cellStyle name="SAPBEXexcGood3 14 2 3" xfId="12572" xr:uid="{00000000-0005-0000-0000-0000B72F0000}"/>
    <cellStyle name="SAPBEXexcGood3 14 2 3 2" xfId="28416" xr:uid="{00000000-0005-0000-0000-0000B82F0000}"/>
    <cellStyle name="SAPBEXexcGood3 14 2 4" xfId="14062" xr:uid="{00000000-0005-0000-0000-0000B92F0000}"/>
    <cellStyle name="SAPBEXexcGood3 14 2 4 2" xfId="29643" xr:uid="{00000000-0005-0000-0000-0000BA2F0000}"/>
    <cellStyle name="SAPBEXexcGood3 14 2 5" xfId="17895" xr:uid="{00000000-0005-0000-0000-0000BB2F0000}"/>
    <cellStyle name="SAPBEXexcGood3 14 2 5 2" xfId="33011" xr:uid="{00000000-0005-0000-0000-0000BC2F0000}"/>
    <cellStyle name="SAPBEXexcGood3 14 2 6" xfId="20503" xr:uid="{00000000-0005-0000-0000-0000BD2F0000}"/>
    <cellStyle name="SAPBEXexcGood3 14 2 6 2" xfId="35440" xr:uid="{00000000-0005-0000-0000-0000BE2F0000}"/>
    <cellStyle name="SAPBEXexcGood3 14 2 7" xfId="21309" xr:uid="{00000000-0005-0000-0000-0000BF2F0000}"/>
    <cellStyle name="SAPBEXexcGood3 14 2 7 2" xfId="36235" xr:uid="{00000000-0005-0000-0000-0000C02F0000}"/>
    <cellStyle name="SAPBEXexcGood3 14 3" xfId="8078" xr:uid="{00000000-0005-0000-0000-0000C12F0000}"/>
    <cellStyle name="SAPBEXexcGood3 14 3 2" xfId="24107" xr:uid="{00000000-0005-0000-0000-0000C22F0000}"/>
    <cellStyle name="SAPBEXexcGood3 14 4" xfId="10905" xr:uid="{00000000-0005-0000-0000-0000C32F0000}"/>
    <cellStyle name="SAPBEXexcGood3 14 4 2" xfId="26772" xr:uid="{00000000-0005-0000-0000-0000C42F0000}"/>
    <cellStyle name="SAPBEXexcGood3 14 5" xfId="15340" xr:uid="{00000000-0005-0000-0000-0000C52F0000}"/>
    <cellStyle name="SAPBEXexcGood3 14 5 2" xfId="30749" xr:uid="{00000000-0005-0000-0000-0000C62F0000}"/>
    <cellStyle name="SAPBEXexcGood3 14 6" xfId="16257" xr:uid="{00000000-0005-0000-0000-0000C72F0000}"/>
    <cellStyle name="SAPBEXexcGood3 14 6 2" xfId="31395" xr:uid="{00000000-0005-0000-0000-0000C82F0000}"/>
    <cellStyle name="SAPBEXexcGood3 14 7" xfId="18868" xr:uid="{00000000-0005-0000-0000-0000C92F0000}"/>
    <cellStyle name="SAPBEXexcGood3 14 7 2" xfId="33816" xr:uid="{00000000-0005-0000-0000-0000CA2F0000}"/>
    <cellStyle name="SAPBEXexcGood3 15" xfId="2907" xr:uid="{00000000-0005-0000-0000-0000CB2F0000}"/>
    <cellStyle name="SAPBEXexcGood3 15 2" xfId="4598" xr:uid="{00000000-0005-0000-0000-0000CC2F0000}"/>
    <cellStyle name="SAPBEXexcGood3 15 2 2" xfId="9753" xr:uid="{00000000-0005-0000-0000-0000CD2F0000}"/>
    <cellStyle name="SAPBEXexcGood3 15 2 2 2" xfId="25744" xr:uid="{00000000-0005-0000-0000-0000CE2F0000}"/>
    <cellStyle name="SAPBEXexcGood3 15 2 3" xfId="12571" xr:uid="{00000000-0005-0000-0000-0000CF2F0000}"/>
    <cellStyle name="SAPBEXexcGood3 15 2 3 2" xfId="28415" xr:uid="{00000000-0005-0000-0000-0000D02F0000}"/>
    <cellStyle name="SAPBEXexcGood3 15 2 4" xfId="8951" xr:uid="{00000000-0005-0000-0000-0000D12F0000}"/>
    <cellStyle name="SAPBEXexcGood3 15 2 4 2" xfId="24977" xr:uid="{00000000-0005-0000-0000-0000D22F0000}"/>
    <cellStyle name="SAPBEXexcGood3 15 2 5" xfId="17894" xr:uid="{00000000-0005-0000-0000-0000D32F0000}"/>
    <cellStyle name="SAPBEXexcGood3 15 2 5 2" xfId="33010" xr:uid="{00000000-0005-0000-0000-0000D42F0000}"/>
    <cellStyle name="SAPBEXexcGood3 15 2 6" xfId="20502" xr:uid="{00000000-0005-0000-0000-0000D52F0000}"/>
    <cellStyle name="SAPBEXexcGood3 15 2 6 2" xfId="35439" xr:uid="{00000000-0005-0000-0000-0000D62F0000}"/>
    <cellStyle name="SAPBEXexcGood3 15 2 7" xfId="21308" xr:uid="{00000000-0005-0000-0000-0000D72F0000}"/>
    <cellStyle name="SAPBEXexcGood3 15 2 7 2" xfId="36234" xr:uid="{00000000-0005-0000-0000-0000D82F0000}"/>
    <cellStyle name="SAPBEXexcGood3 15 3" xfId="8079" xr:uid="{00000000-0005-0000-0000-0000D92F0000}"/>
    <cellStyle name="SAPBEXexcGood3 15 3 2" xfId="24108" xr:uid="{00000000-0005-0000-0000-0000DA2F0000}"/>
    <cellStyle name="SAPBEXexcGood3 15 4" xfId="10906" xr:uid="{00000000-0005-0000-0000-0000DB2F0000}"/>
    <cellStyle name="SAPBEXexcGood3 15 4 2" xfId="26773" xr:uid="{00000000-0005-0000-0000-0000DC2F0000}"/>
    <cellStyle name="SAPBEXexcGood3 15 5" xfId="5790" xr:uid="{00000000-0005-0000-0000-0000DD2F0000}"/>
    <cellStyle name="SAPBEXexcGood3 15 5 2" xfId="22825" xr:uid="{00000000-0005-0000-0000-0000DE2F0000}"/>
    <cellStyle name="SAPBEXexcGood3 15 6" xfId="16258" xr:uid="{00000000-0005-0000-0000-0000DF2F0000}"/>
    <cellStyle name="SAPBEXexcGood3 15 6 2" xfId="31396" xr:uid="{00000000-0005-0000-0000-0000E02F0000}"/>
    <cellStyle name="SAPBEXexcGood3 15 7" xfId="18869" xr:uid="{00000000-0005-0000-0000-0000E12F0000}"/>
    <cellStyle name="SAPBEXexcGood3 15 7 2" xfId="33817" xr:uid="{00000000-0005-0000-0000-0000E22F0000}"/>
    <cellStyle name="SAPBEXexcGood3 16" xfId="2908" xr:uid="{00000000-0005-0000-0000-0000E32F0000}"/>
    <cellStyle name="SAPBEXexcGood3 16 2" xfId="4597" xr:uid="{00000000-0005-0000-0000-0000E42F0000}"/>
    <cellStyle name="SAPBEXexcGood3 16 2 2" xfId="9752" xr:uid="{00000000-0005-0000-0000-0000E52F0000}"/>
    <cellStyle name="SAPBEXexcGood3 16 2 2 2" xfId="25743" xr:uid="{00000000-0005-0000-0000-0000E62F0000}"/>
    <cellStyle name="SAPBEXexcGood3 16 2 3" xfId="12570" xr:uid="{00000000-0005-0000-0000-0000E72F0000}"/>
    <cellStyle name="SAPBEXexcGood3 16 2 3 2" xfId="28414" xr:uid="{00000000-0005-0000-0000-0000E82F0000}"/>
    <cellStyle name="SAPBEXexcGood3 16 2 4" xfId="14827" xr:uid="{00000000-0005-0000-0000-0000E92F0000}"/>
    <cellStyle name="SAPBEXexcGood3 16 2 4 2" xfId="30279" xr:uid="{00000000-0005-0000-0000-0000EA2F0000}"/>
    <cellStyle name="SAPBEXexcGood3 16 2 5" xfId="17893" xr:uid="{00000000-0005-0000-0000-0000EB2F0000}"/>
    <cellStyle name="SAPBEXexcGood3 16 2 5 2" xfId="33009" xr:uid="{00000000-0005-0000-0000-0000EC2F0000}"/>
    <cellStyle name="SAPBEXexcGood3 16 2 6" xfId="20501" xr:uid="{00000000-0005-0000-0000-0000ED2F0000}"/>
    <cellStyle name="SAPBEXexcGood3 16 2 6 2" xfId="35438" xr:uid="{00000000-0005-0000-0000-0000EE2F0000}"/>
    <cellStyle name="SAPBEXexcGood3 16 2 7" xfId="21883" xr:uid="{00000000-0005-0000-0000-0000EF2F0000}"/>
    <cellStyle name="SAPBEXexcGood3 16 2 7 2" xfId="36802" xr:uid="{00000000-0005-0000-0000-0000F02F0000}"/>
    <cellStyle name="SAPBEXexcGood3 16 3" xfId="8080" xr:uid="{00000000-0005-0000-0000-0000F12F0000}"/>
    <cellStyle name="SAPBEXexcGood3 16 3 2" xfId="24109" xr:uid="{00000000-0005-0000-0000-0000F22F0000}"/>
    <cellStyle name="SAPBEXexcGood3 16 4" xfId="10907" xr:uid="{00000000-0005-0000-0000-0000F32F0000}"/>
    <cellStyle name="SAPBEXexcGood3 16 4 2" xfId="26774" xr:uid="{00000000-0005-0000-0000-0000F42F0000}"/>
    <cellStyle name="SAPBEXexcGood3 16 5" xfId="13134" xr:uid="{00000000-0005-0000-0000-0000F52F0000}"/>
    <cellStyle name="SAPBEXexcGood3 16 5 2" xfId="28914" xr:uid="{00000000-0005-0000-0000-0000F62F0000}"/>
    <cellStyle name="SAPBEXexcGood3 16 6" xfId="16259" xr:uid="{00000000-0005-0000-0000-0000F72F0000}"/>
    <cellStyle name="SAPBEXexcGood3 16 6 2" xfId="31397" xr:uid="{00000000-0005-0000-0000-0000F82F0000}"/>
    <cellStyle name="SAPBEXexcGood3 16 7" xfId="18870" xr:uid="{00000000-0005-0000-0000-0000F92F0000}"/>
    <cellStyle name="SAPBEXexcGood3 16 7 2" xfId="33818" xr:uid="{00000000-0005-0000-0000-0000FA2F0000}"/>
    <cellStyle name="SAPBEXexcGood3 17" xfId="2909" xr:uid="{00000000-0005-0000-0000-0000FB2F0000}"/>
    <cellStyle name="SAPBEXexcGood3 17 2" xfId="4596" xr:uid="{00000000-0005-0000-0000-0000FC2F0000}"/>
    <cellStyle name="SAPBEXexcGood3 17 2 2" xfId="9751" xr:uid="{00000000-0005-0000-0000-0000FD2F0000}"/>
    <cellStyle name="SAPBEXexcGood3 17 2 2 2" xfId="25742" xr:uid="{00000000-0005-0000-0000-0000FE2F0000}"/>
    <cellStyle name="SAPBEXexcGood3 17 2 3" xfId="12569" xr:uid="{00000000-0005-0000-0000-0000FF2F0000}"/>
    <cellStyle name="SAPBEXexcGood3 17 2 3 2" xfId="28413" xr:uid="{00000000-0005-0000-0000-000000300000}"/>
    <cellStyle name="SAPBEXexcGood3 17 2 4" xfId="14060" xr:uid="{00000000-0005-0000-0000-000001300000}"/>
    <cellStyle name="SAPBEXexcGood3 17 2 4 2" xfId="29641" xr:uid="{00000000-0005-0000-0000-000002300000}"/>
    <cellStyle name="SAPBEXexcGood3 17 2 5" xfId="17892" xr:uid="{00000000-0005-0000-0000-000003300000}"/>
    <cellStyle name="SAPBEXexcGood3 17 2 5 2" xfId="33008" xr:uid="{00000000-0005-0000-0000-000004300000}"/>
    <cellStyle name="SAPBEXexcGood3 17 2 6" xfId="20500" xr:uid="{00000000-0005-0000-0000-000005300000}"/>
    <cellStyle name="SAPBEXexcGood3 17 2 6 2" xfId="35437" xr:uid="{00000000-0005-0000-0000-000006300000}"/>
    <cellStyle name="SAPBEXexcGood3 17 2 7" xfId="21882" xr:uid="{00000000-0005-0000-0000-000007300000}"/>
    <cellStyle name="SAPBEXexcGood3 17 2 7 2" xfId="36801" xr:uid="{00000000-0005-0000-0000-000008300000}"/>
    <cellStyle name="SAPBEXexcGood3 17 3" xfId="8081" xr:uid="{00000000-0005-0000-0000-000009300000}"/>
    <cellStyle name="SAPBEXexcGood3 17 3 2" xfId="24110" xr:uid="{00000000-0005-0000-0000-00000A300000}"/>
    <cellStyle name="SAPBEXexcGood3 17 4" xfId="10908" xr:uid="{00000000-0005-0000-0000-00000B300000}"/>
    <cellStyle name="SAPBEXexcGood3 17 4 2" xfId="26775" xr:uid="{00000000-0005-0000-0000-00000C300000}"/>
    <cellStyle name="SAPBEXexcGood3 17 5" xfId="15339" xr:uid="{00000000-0005-0000-0000-00000D300000}"/>
    <cellStyle name="SAPBEXexcGood3 17 5 2" xfId="30748" xr:uid="{00000000-0005-0000-0000-00000E300000}"/>
    <cellStyle name="SAPBEXexcGood3 17 6" xfId="16260" xr:uid="{00000000-0005-0000-0000-00000F300000}"/>
    <cellStyle name="SAPBEXexcGood3 17 6 2" xfId="31398" xr:uid="{00000000-0005-0000-0000-000010300000}"/>
    <cellStyle name="SAPBEXexcGood3 17 7" xfId="18871" xr:uid="{00000000-0005-0000-0000-000011300000}"/>
    <cellStyle name="SAPBEXexcGood3 17 7 2" xfId="33819" xr:uid="{00000000-0005-0000-0000-000012300000}"/>
    <cellStyle name="SAPBEXexcGood3 18" xfId="4902" xr:uid="{00000000-0005-0000-0000-000013300000}"/>
    <cellStyle name="SAPBEXexcGood3 18 2" xfId="10057" xr:uid="{00000000-0005-0000-0000-000014300000}"/>
    <cellStyle name="SAPBEXexcGood3 18 2 2" xfId="26039" xr:uid="{00000000-0005-0000-0000-000015300000}"/>
    <cellStyle name="SAPBEXexcGood3 18 3" xfId="12875" xr:uid="{00000000-0005-0000-0000-000016300000}"/>
    <cellStyle name="SAPBEXexcGood3 18 3 2" xfId="28716" xr:uid="{00000000-0005-0000-0000-000017300000}"/>
    <cellStyle name="SAPBEXexcGood3 18 4" xfId="13693" xr:uid="{00000000-0005-0000-0000-000018300000}"/>
    <cellStyle name="SAPBEXexcGood3 18 4 2" xfId="29313" xr:uid="{00000000-0005-0000-0000-000019300000}"/>
    <cellStyle name="SAPBEXexcGood3 18 5" xfId="18196" xr:uid="{00000000-0005-0000-0000-00001A300000}"/>
    <cellStyle name="SAPBEXexcGood3 18 5 2" xfId="33302" xr:uid="{00000000-0005-0000-0000-00001B300000}"/>
    <cellStyle name="SAPBEXexcGood3 18 6" xfId="20803" xr:uid="{00000000-0005-0000-0000-00001C300000}"/>
    <cellStyle name="SAPBEXexcGood3 18 6 2" xfId="35736" xr:uid="{00000000-0005-0000-0000-00001D300000}"/>
    <cellStyle name="SAPBEXexcGood3 18 7" xfId="18601" xr:uid="{00000000-0005-0000-0000-00001E300000}"/>
    <cellStyle name="SAPBEXexcGood3 18 7 2" xfId="33555" xr:uid="{00000000-0005-0000-0000-00001F300000}"/>
    <cellStyle name="SAPBEXexcGood3 19" xfId="6004" xr:uid="{00000000-0005-0000-0000-000020300000}"/>
    <cellStyle name="SAPBEXexcGood3 19 2" xfId="22970" xr:uid="{00000000-0005-0000-0000-000021300000}"/>
    <cellStyle name="SAPBEXexcGood3 2" xfId="727" xr:uid="{00000000-0005-0000-0000-000022300000}"/>
    <cellStyle name="SAPBEXexcGood3 2 10" xfId="10393" xr:uid="{00000000-0005-0000-0000-000023300000}"/>
    <cellStyle name="SAPBEXexcGood3 2 11" xfId="15571" xr:uid="{00000000-0005-0000-0000-000024300000}"/>
    <cellStyle name="SAPBEXexcGood3 2 12" xfId="18281" xr:uid="{00000000-0005-0000-0000-000025300000}"/>
    <cellStyle name="SAPBEXexcGood3 2 13" xfId="22396" xr:uid="{00000000-0005-0000-0000-000026300000}"/>
    <cellStyle name="SAPBEXexcGood3 2 14" xfId="37978" xr:uid="{00000000-0005-0000-0000-000027300000}"/>
    <cellStyle name="SAPBEXexcGood3 2 2" xfId="728" xr:uid="{00000000-0005-0000-0000-000028300000}"/>
    <cellStyle name="SAPBEXexcGood3 2 2 10" xfId="5019" xr:uid="{00000000-0005-0000-0000-000029300000}"/>
    <cellStyle name="SAPBEXexcGood3 2 2 11" xfId="37979" xr:uid="{00000000-0005-0000-0000-00002A300000}"/>
    <cellStyle name="SAPBEXexcGood3 2 2 2" xfId="2911" xr:uid="{00000000-0005-0000-0000-00002B300000}"/>
    <cellStyle name="SAPBEXexcGood3 2 2 2 2" xfId="8083" xr:uid="{00000000-0005-0000-0000-00002C300000}"/>
    <cellStyle name="SAPBEXexcGood3 2 2 2 2 2" xfId="24112" xr:uid="{00000000-0005-0000-0000-00002D300000}"/>
    <cellStyle name="SAPBEXexcGood3 2 2 2 3" xfId="10910" xr:uid="{00000000-0005-0000-0000-00002E300000}"/>
    <cellStyle name="SAPBEXexcGood3 2 2 2 3 2" xfId="26777" xr:uid="{00000000-0005-0000-0000-00002F300000}"/>
    <cellStyle name="SAPBEXexcGood3 2 2 2 4" xfId="13540" xr:uid="{00000000-0005-0000-0000-000030300000}"/>
    <cellStyle name="SAPBEXexcGood3 2 2 2 4 2" xfId="29165" xr:uid="{00000000-0005-0000-0000-000031300000}"/>
    <cellStyle name="SAPBEXexcGood3 2 2 2 5" xfId="16262" xr:uid="{00000000-0005-0000-0000-000032300000}"/>
    <cellStyle name="SAPBEXexcGood3 2 2 2 5 2" xfId="31400" xr:uid="{00000000-0005-0000-0000-000033300000}"/>
    <cellStyle name="SAPBEXexcGood3 2 2 2 6" xfId="18873" xr:uid="{00000000-0005-0000-0000-000034300000}"/>
    <cellStyle name="SAPBEXexcGood3 2 2 2 6 2" xfId="33821" xr:uid="{00000000-0005-0000-0000-000035300000}"/>
    <cellStyle name="SAPBEXexcGood3 2 2 2 7" xfId="21123" xr:uid="{00000000-0005-0000-0000-000036300000}"/>
    <cellStyle name="SAPBEXexcGood3 2 2 2 7 2" xfId="36049" xr:uid="{00000000-0005-0000-0000-000037300000}"/>
    <cellStyle name="SAPBEXexcGood3 2 2 2 8" xfId="6279" xr:uid="{00000000-0005-0000-0000-000038300000}"/>
    <cellStyle name="SAPBEXexcGood3 2 2 3" xfId="4594" xr:uid="{00000000-0005-0000-0000-000039300000}"/>
    <cellStyle name="SAPBEXexcGood3 2 2 3 2" xfId="9749" xr:uid="{00000000-0005-0000-0000-00003A300000}"/>
    <cellStyle name="SAPBEXexcGood3 2 2 3 2 2" xfId="25740" xr:uid="{00000000-0005-0000-0000-00003B300000}"/>
    <cellStyle name="SAPBEXexcGood3 2 2 3 3" xfId="12567" xr:uid="{00000000-0005-0000-0000-00003C300000}"/>
    <cellStyle name="SAPBEXexcGood3 2 2 3 3 2" xfId="28411" xr:uid="{00000000-0005-0000-0000-00003D300000}"/>
    <cellStyle name="SAPBEXexcGood3 2 2 3 4" xfId="14828" xr:uid="{00000000-0005-0000-0000-00003E300000}"/>
    <cellStyle name="SAPBEXexcGood3 2 2 3 4 2" xfId="30280" xr:uid="{00000000-0005-0000-0000-00003F300000}"/>
    <cellStyle name="SAPBEXexcGood3 2 2 3 5" xfId="17890" xr:uid="{00000000-0005-0000-0000-000040300000}"/>
    <cellStyle name="SAPBEXexcGood3 2 2 3 5 2" xfId="33006" xr:uid="{00000000-0005-0000-0000-000041300000}"/>
    <cellStyle name="SAPBEXexcGood3 2 2 3 6" xfId="20498" xr:uid="{00000000-0005-0000-0000-000042300000}"/>
    <cellStyle name="SAPBEXexcGood3 2 2 3 6 2" xfId="35435" xr:uid="{00000000-0005-0000-0000-000043300000}"/>
    <cellStyle name="SAPBEXexcGood3 2 2 3 7" xfId="21306" xr:uid="{00000000-0005-0000-0000-000044300000}"/>
    <cellStyle name="SAPBEXexcGood3 2 2 3 7 2" xfId="36232" xr:uid="{00000000-0005-0000-0000-000045300000}"/>
    <cellStyle name="SAPBEXexcGood3 2 2 4" xfId="5531" xr:uid="{00000000-0005-0000-0000-000046300000}"/>
    <cellStyle name="SAPBEXexcGood3 2 2 4 2" xfId="22718" xr:uid="{00000000-0005-0000-0000-000047300000}"/>
    <cellStyle name="SAPBEXexcGood3 2 2 5" xfId="7328" xr:uid="{00000000-0005-0000-0000-000048300000}"/>
    <cellStyle name="SAPBEXexcGood3 2 2 5 2" xfId="23534" xr:uid="{00000000-0005-0000-0000-000049300000}"/>
    <cellStyle name="SAPBEXexcGood3 2 2 6" xfId="14730" xr:uid="{00000000-0005-0000-0000-00004A300000}"/>
    <cellStyle name="SAPBEXexcGood3 2 2 6 2" xfId="30202" xr:uid="{00000000-0005-0000-0000-00004B300000}"/>
    <cellStyle name="SAPBEXexcGood3 2 2 7" xfId="14700" xr:uid="{00000000-0005-0000-0000-00004C300000}"/>
    <cellStyle name="SAPBEXexcGood3 2 2 7 2" xfId="30184" xr:uid="{00000000-0005-0000-0000-00004D300000}"/>
    <cellStyle name="SAPBEXexcGood3 2 2 8" xfId="15592" xr:uid="{00000000-0005-0000-0000-00004E300000}"/>
    <cellStyle name="SAPBEXexcGood3 2 2 8 2" xfId="30912" xr:uid="{00000000-0005-0000-0000-00004F300000}"/>
    <cellStyle name="SAPBEXexcGood3 2 2 9" xfId="15698" xr:uid="{00000000-0005-0000-0000-000050300000}"/>
    <cellStyle name="SAPBEXexcGood3 2 2 9 2" xfId="30988" xr:uid="{00000000-0005-0000-0000-000051300000}"/>
    <cellStyle name="SAPBEXexcGood3 2 3" xfId="1824" xr:uid="{00000000-0005-0000-0000-000052300000}"/>
    <cellStyle name="SAPBEXexcGood3 2 3 2" xfId="7096" xr:uid="{00000000-0005-0000-0000-000053300000}"/>
    <cellStyle name="SAPBEXexcGood3 2 3 2 2" xfId="37857" xr:uid="{00000000-0005-0000-0000-000054300000}"/>
    <cellStyle name="SAPBEXexcGood3 2 3 3" xfId="6512" xr:uid="{00000000-0005-0000-0000-000055300000}"/>
    <cellStyle name="SAPBEXexcGood3 2 3 4" xfId="10381" xr:uid="{00000000-0005-0000-0000-000056300000}"/>
    <cellStyle name="SAPBEXexcGood3 2 3 5" xfId="9001" xr:uid="{00000000-0005-0000-0000-000057300000}"/>
    <cellStyle name="SAPBEXexcGood3 2 3 6" xfId="13413" xr:uid="{00000000-0005-0000-0000-000058300000}"/>
    <cellStyle name="SAPBEXexcGood3 2 3 7" xfId="7409" xr:uid="{00000000-0005-0000-0000-000059300000}"/>
    <cellStyle name="SAPBEXexcGood3 2 3 8" xfId="23038" xr:uid="{00000000-0005-0000-0000-00005A300000}"/>
    <cellStyle name="SAPBEXexcGood3 2 4" xfId="1825" xr:uid="{00000000-0005-0000-0000-00005B300000}"/>
    <cellStyle name="SAPBEXexcGood3 2 4 2" xfId="7097" xr:uid="{00000000-0005-0000-0000-00005C300000}"/>
    <cellStyle name="SAPBEXexcGood3 2 4 2 2" xfId="37858" xr:uid="{00000000-0005-0000-0000-00005D300000}"/>
    <cellStyle name="SAPBEXexcGood3 2 4 3" xfId="6511" xr:uid="{00000000-0005-0000-0000-00005E300000}"/>
    <cellStyle name="SAPBEXexcGood3 2 4 4" xfId="7021" xr:uid="{00000000-0005-0000-0000-00005F300000}"/>
    <cellStyle name="SAPBEXexcGood3 2 4 5" xfId="5851" xr:uid="{00000000-0005-0000-0000-000060300000}"/>
    <cellStyle name="SAPBEXexcGood3 2 4 6" xfId="13192" xr:uid="{00000000-0005-0000-0000-000061300000}"/>
    <cellStyle name="SAPBEXexcGood3 2 4 7" xfId="10234" xr:uid="{00000000-0005-0000-0000-000062300000}"/>
    <cellStyle name="SAPBEXexcGood3 2 4 8" xfId="23039" xr:uid="{00000000-0005-0000-0000-000063300000}"/>
    <cellStyle name="SAPBEXexcGood3 2 5" xfId="2910" xr:uid="{00000000-0005-0000-0000-000064300000}"/>
    <cellStyle name="SAPBEXexcGood3 2 5 2" xfId="8082" xr:uid="{00000000-0005-0000-0000-000065300000}"/>
    <cellStyle name="SAPBEXexcGood3 2 5 2 2" xfId="24111" xr:uid="{00000000-0005-0000-0000-000066300000}"/>
    <cellStyle name="SAPBEXexcGood3 2 5 3" xfId="10909" xr:uid="{00000000-0005-0000-0000-000067300000}"/>
    <cellStyle name="SAPBEXexcGood3 2 5 3 2" xfId="26776" xr:uid="{00000000-0005-0000-0000-000068300000}"/>
    <cellStyle name="SAPBEXexcGood3 2 5 4" xfId="13135" xr:uid="{00000000-0005-0000-0000-000069300000}"/>
    <cellStyle name="SAPBEXexcGood3 2 5 4 2" xfId="28915" xr:uid="{00000000-0005-0000-0000-00006A300000}"/>
    <cellStyle name="SAPBEXexcGood3 2 5 5" xfId="16261" xr:uid="{00000000-0005-0000-0000-00006B300000}"/>
    <cellStyle name="SAPBEXexcGood3 2 5 5 2" xfId="31399" xr:uid="{00000000-0005-0000-0000-00006C300000}"/>
    <cellStyle name="SAPBEXexcGood3 2 5 6" xfId="18872" xr:uid="{00000000-0005-0000-0000-00006D300000}"/>
    <cellStyle name="SAPBEXexcGood3 2 5 6 2" xfId="33820" xr:uid="{00000000-0005-0000-0000-00006E300000}"/>
    <cellStyle name="SAPBEXexcGood3 2 5 7" xfId="21122" xr:uid="{00000000-0005-0000-0000-00006F300000}"/>
    <cellStyle name="SAPBEXexcGood3 2 5 7 2" xfId="36048" xr:uid="{00000000-0005-0000-0000-000070300000}"/>
    <cellStyle name="SAPBEXexcGood3 2 5 8" xfId="6278" xr:uid="{00000000-0005-0000-0000-000071300000}"/>
    <cellStyle name="SAPBEXexcGood3 2 6" xfId="4595" xr:uid="{00000000-0005-0000-0000-000072300000}"/>
    <cellStyle name="SAPBEXexcGood3 2 6 2" xfId="9750" xr:uid="{00000000-0005-0000-0000-000073300000}"/>
    <cellStyle name="SAPBEXexcGood3 2 6 2 2" xfId="25741" xr:uid="{00000000-0005-0000-0000-000074300000}"/>
    <cellStyle name="SAPBEXexcGood3 2 6 3" xfId="12568" xr:uid="{00000000-0005-0000-0000-000075300000}"/>
    <cellStyle name="SAPBEXexcGood3 2 6 3 2" xfId="28412" xr:uid="{00000000-0005-0000-0000-000076300000}"/>
    <cellStyle name="SAPBEXexcGood3 2 6 4" xfId="6776" xr:uid="{00000000-0005-0000-0000-000077300000}"/>
    <cellStyle name="SAPBEXexcGood3 2 6 4 2" xfId="23247" xr:uid="{00000000-0005-0000-0000-000078300000}"/>
    <cellStyle name="SAPBEXexcGood3 2 6 5" xfId="17891" xr:uid="{00000000-0005-0000-0000-000079300000}"/>
    <cellStyle name="SAPBEXexcGood3 2 6 5 2" xfId="33007" xr:uid="{00000000-0005-0000-0000-00007A300000}"/>
    <cellStyle name="SAPBEXexcGood3 2 6 6" xfId="20499" xr:uid="{00000000-0005-0000-0000-00007B300000}"/>
    <cellStyle name="SAPBEXexcGood3 2 6 6 2" xfId="35436" xr:uid="{00000000-0005-0000-0000-00007C300000}"/>
    <cellStyle name="SAPBEXexcGood3 2 6 7" xfId="21307" xr:uid="{00000000-0005-0000-0000-00007D300000}"/>
    <cellStyle name="SAPBEXexcGood3 2 6 7 2" xfId="36233" xr:uid="{00000000-0005-0000-0000-00007E300000}"/>
    <cellStyle name="SAPBEXexcGood3 2 7" xfId="5532" xr:uid="{00000000-0005-0000-0000-00007F300000}"/>
    <cellStyle name="SAPBEXexcGood3 2 7 2" xfId="37053" xr:uid="{00000000-0005-0000-0000-000080300000}"/>
    <cellStyle name="SAPBEXexcGood3 2 8" xfId="7343" xr:uid="{00000000-0005-0000-0000-000081300000}"/>
    <cellStyle name="SAPBEXexcGood3 2 9" xfId="13697" xr:uid="{00000000-0005-0000-0000-000082300000}"/>
    <cellStyle name="SAPBEXexcGood3 2_CC - Div XRef" xfId="1826" xr:uid="{00000000-0005-0000-0000-000083300000}"/>
    <cellStyle name="SAPBEXexcGood3 20" xfId="5337" xr:uid="{00000000-0005-0000-0000-000084300000}"/>
    <cellStyle name="SAPBEXexcGood3 20 2" xfId="22617" xr:uid="{00000000-0005-0000-0000-000085300000}"/>
    <cellStyle name="SAPBEXexcGood3 21" xfId="15141" xr:uid="{00000000-0005-0000-0000-000086300000}"/>
    <cellStyle name="SAPBEXexcGood3 21 2" xfId="30563" xr:uid="{00000000-0005-0000-0000-000087300000}"/>
    <cellStyle name="SAPBEXexcGood3 22" xfId="7798" xr:uid="{00000000-0005-0000-0000-000088300000}"/>
    <cellStyle name="SAPBEXexcGood3 22 2" xfId="23838" xr:uid="{00000000-0005-0000-0000-000089300000}"/>
    <cellStyle name="SAPBEXexcGood3 23" xfId="5338" xr:uid="{00000000-0005-0000-0000-00008A300000}"/>
    <cellStyle name="SAPBEXexcGood3 23 2" xfId="22618" xr:uid="{00000000-0005-0000-0000-00008B300000}"/>
    <cellStyle name="SAPBEXexcGood3 3" xfId="729" xr:uid="{00000000-0005-0000-0000-00008C300000}"/>
    <cellStyle name="SAPBEXexcGood3 3 2" xfId="730" xr:uid="{00000000-0005-0000-0000-00008D300000}"/>
    <cellStyle name="SAPBEXexcGood3 3 2 2" xfId="4592" xr:uid="{00000000-0005-0000-0000-00008E300000}"/>
    <cellStyle name="SAPBEXexcGood3 3 2 2 2" xfId="9747" xr:uid="{00000000-0005-0000-0000-00008F300000}"/>
    <cellStyle name="SAPBEXexcGood3 3 2 2 2 2" xfId="25738" xr:uid="{00000000-0005-0000-0000-000090300000}"/>
    <cellStyle name="SAPBEXexcGood3 3 2 2 3" xfId="12565" xr:uid="{00000000-0005-0000-0000-000091300000}"/>
    <cellStyle name="SAPBEXexcGood3 3 2 2 3 2" xfId="28409" xr:uid="{00000000-0005-0000-0000-000092300000}"/>
    <cellStyle name="SAPBEXexcGood3 3 2 2 4" xfId="14829" xr:uid="{00000000-0005-0000-0000-000093300000}"/>
    <cellStyle name="SAPBEXexcGood3 3 2 2 4 2" xfId="30281" xr:uid="{00000000-0005-0000-0000-000094300000}"/>
    <cellStyle name="SAPBEXexcGood3 3 2 2 5" xfId="17888" xr:uid="{00000000-0005-0000-0000-000095300000}"/>
    <cellStyle name="SAPBEXexcGood3 3 2 2 5 2" xfId="33004" xr:uid="{00000000-0005-0000-0000-000096300000}"/>
    <cellStyle name="SAPBEXexcGood3 3 2 2 6" xfId="20496" xr:uid="{00000000-0005-0000-0000-000097300000}"/>
    <cellStyle name="SAPBEXexcGood3 3 2 2 6 2" xfId="35433" xr:uid="{00000000-0005-0000-0000-000098300000}"/>
    <cellStyle name="SAPBEXexcGood3 3 2 2 7" xfId="21885" xr:uid="{00000000-0005-0000-0000-000099300000}"/>
    <cellStyle name="SAPBEXexcGood3 3 2 2 7 2" xfId="36804" xr:uid="{00000000-0005-0000-0000-00009A300000}"/>
    <cellStyle name="SAPBEXexcGood3 3 2 3" xfId="5529" xr:uid="{00000000-0005-0000-0000-00009B300000}"/>
    <cellStyle name="SAPBEXexcGood3 3 2 3 2" xfId="22716" xr:uid="{00000000-0005-0000-0000-00009C300000}"/>
    <cellStyle name="SAPBEXexcGood3 3 2 4" xfId="7325" xr:uid="{00000000-0005-0000-0000-00009D300000}"/>
    <cellStyle name="SAPBEXexcGood3 3 2 4 2" xfId="23533" xr:uid="{00000000-0005-0000-0000-00009E300000}"/>
    <cellStyle name="SAPBEXexcGood3 3 2 5" xfId="6656" xr:uid="{00000000-0005-0000-0000-00009F300000}"/>
    <cellStyle name="SAPBEXexcGood3 3 2 5 2" xfId="23161" xr:uid="{00000000-0005-0000-0000-0000A0300000}"/>
    <cellStyle name="SAPBEXexcGood3 3 2 6" xfId="5498" xr:uid="{00000000-0005-0000-0000-0000A1300000}"/>
    <cellStyle name="SAPBEXexcGood3 3 2 6 2" xfId="22705" xr:uid="{00000000-0005-0000-0000-0000A2300000}"/>
    <cellStyle name="SAPBEXexcGood3 3 2 7" xfId="15596" xr:uid="{00000000-0005-0000-0000-0000A3300000}"/>
    <cellStyle name="SAPBEXexcGood3 3 2 7 2" xfId="30913" xr:uid="{00000000-0005-0000-0000-0000A4300000}"/>
    <cellStyle name="SAPBEXexcGood3 3 3" xfId="4593" xr:uid="{00000000-0005-0000-0000-0000A5300000}"/>
    <cellStyle name="SAPBEXexcGood3 3 3 2" xfId="9748" xr:uid="{00000000-0005-0000-0000-0000A6300000}"/>
    <cellStyle name="SAPBEXexcGood3 3 3 2 2" xfId="25739" xr:uid="{00000000-0005-0000-0000-0000A7300000}"/>
    <cellStyle name="SAPBEXexcGood3 3 3 3" xfId="12566" xr:uid="{00000000-0005-0000-0000-0000A8300000}"/>
    <cellStyle name="SAPBEXexcGood3 3 3 3 2" xfId="28410" xr:uid="{00000000-0005-0000-0000-0000A9300000}"/>
    <cellStyle name="SAPBEXexcGood3 3 3 4" xfId="14059" xr:uid="{00000000-0005-0000-0000-0000AA300000}"/>
    <cellStyle name="SAPBEXexcGood3 3 3 4 2" xfId="29640" xr:uid="{00000000-0005-0000-0000-0000AB300000}"/>
    <cellStyle name="SAPBEXexcGood3 3 3 5" xfId="17889" xr:uid="{00000000-0005-0000-0000-0000AC300000}"/>
    <cellStyle name="SAPBEXexcGood3 3 3 5 2" xfId="33005" xr:uid="{00000000-0005-0000-0000-0000AD300000}"/>
    <cellStyle name="SAPBEXexcGood3 3 3 6" xfId="20497" xr:uid="{00000000-0005-0000-0000-0000AE300000}"/>
    <cellStyle name="SAPBEXexcGood3 3 3 6 2" xfId="35434" xr:uid="{00000000-0005-0000-0000-0000AF300000}"/>
    <cellStyle name="SAPBEXexcGood3 3 3 7" xfId="20881" xr:uid="{00000000-0005-0000-0000-0000B0300000}"/>
    <cellStyle name="SAPBEXexcGood3 3 3 7 2" xfId="35808" xr:uid="{00000000-0005-0000-0000-0000B1300000}"/>
    <cellStyle name="SAPBEXexcGood3 3 4" xfId="5530" xr:uid="{00000000-0005-0000-0000-0000B2300000}"/>
    <cellStyle name="SAPBEXexcGood3 3 4 2" xfId="22717" xr:uid="{00000000-0005-0000-0000-0000B3300000}"/>
    <cellStyle name="SAPBEXexcGood3 3 5" xfId="7329" xr:uid="{00000000-0005-0000-0000-0000B4300000}"/>
    <cellStyle name="SAPBEXexcGood3 3 5 2" xfId="23535" xr:uid="{00000000-0005-0000-0000-0000B5300000}"/>
    <cellStyle name="SAPBEXexcGood3 3 6" xfId="13242" xr:uid="{00000000-0005-0000-0000-0000B6300000}"/>
    <cellStyle name="SAPBEXexcGood3 3 6 2" xfId="29000" xr:uid="{00000000-0005-0000-0000-0000B7300000}"/>
    <cellStyle name="SAPBEXexcGood3 3 7" xfId="10263" xr:uid="{00000000-0005-0000-0000-0000B8300000}"/>
    <cellStyle name="SAPBEXexcGood3 3 7 2" xfId="26218" xr:uid="{00000000-0005-0000-0000-0000B9300000}"/>
    <cellStyle name="SAPBEXexcGood3 3 8" xfId="15598" xr:uid="{00000000-0005-0000-0000-0000BA300000}"/>
    <cellStyle name="SAPBEXexcGood3 3 8 2" xfId="30914" xr:uid="{00000000-0005-0000-0000-0000BB300000}"/>
    <cellStyle name="SAPBEXexcGood3 4" xfId="731" xr:uid="{00000000-0005-0000-0000-0000BC300000}"/>
    <cellStyle name="SAPBEXexcGood3 4 10" xfId="18303" xr:uid="{00000000-0005-0000-0000-0000BD300000}"/>
    <cellStyle name="SAPBEXexcGood3 4 10 2" xfId="33374" xr:uid="{00000000-0005-0000-0000-0000BE300000}"/>
    <cellStyle name="SAPBEXexcGood3 4 11" xfId="5020" xr:uid="{00000000-0005-0000-0000-0000BF300000}"/>
    <cellStyle name="SAPBEXexcGood3 4 12" xfId="37980" xr:uid="{00000000-0005-0000-0000-0000C0300000}"/>
    <cellStyle name="SAPBEXexcGood3 4 2" xfId="2914" xr:uid="{00000000-0005-0000-0000-0000C1300000}"/>
    <cellStyle name="SAPBEXexcGood3 4 2 2" xfId="4590" xr:uid="{00000000-0005-0000-0000-0000C2300000}"/>
    <cellStyle name="SAPBEXexcGood3 4 2 2 2" xfId="9745" xr:uid="{00000000-0005-0000-0000-0000C3300000}"/>
    <cellStyle name="SAPBEXexcGood3 4 2 2 2 2" xfId="25736" xr:uid="{00000000-0005-0000-0000-0000C4300000}"/>
    <cellStyle name="SAPBEXexcGood3 4 2 2 3" xfId="12563" xr:uid="{00000000-0005-0000-0000-0000C5300000}"/>
    <cellStyle name="SAPBEXexcGood3 4 2 2 3 2" xfId="28407" xr:uid="{00000000-0005-0000-0000-0000C6300000}"/>
    <cellStyle name="SAPBEXexcGood3 4 2 2 4" xfId="6775" xr:uid="{00000000-0005-0000-0000-0000C7300000}"/>
    <cellStyle name="SAPBEXexcGood3 4 2 2 4 2" xfId="23246" xr:uid="{00000000-0005-0000-0000-0000C8300000}"/>
    <cellStyle name="SAPBEXexcGood3 4 2 2 5" xfId="17886" xr:uid="{00000000-0005-0000-0000-0000C9300000}"/>
    <cellStyle name="SAPBEXexcGood3 4 2 2 5 2" xfId="33002" xr:uid="{00000000-0005-0000-0000-0000CA300000}"/>
    <cellStyle name="SAPBEXexcGood3 4 2 2 6" xfId="20494" xr:uid="{00000000-0005-0000-0000-0000CB300000}"/>
    <cellStyle name="SAPBEXexcGood3 4 2 2 6 2" xfId="35431" xr:uid="{00000000-0005-0000-0000-0000CC300000}"/>
    <cellStyle name="SAPBEXexcGood3 4 2 2 7" xfId="21305" xr:uid="{00000000-0005-0000-0000-0000CD300000}"/>
    <cellStyle name="SAPBEXexcGood3 4 2 2 7 2" xfId="36231" xr:uid="{00000000-0005-0000-0000-0000CE300000}"/>
    <cellStyle name="SAPBEXexcGood3 4 2 3" xfId="8086" xr:uid="{00000000-0005-0000-0000-0000CF300000}"/>
    <cellStyle name="SAPBEXexcGood3 4 2 3 2" xfId="24115" xr:uid="{00000000-0005-0000-0000-0000D0300000}"/>
    <cellStyle name="SAPBEXexcGood3 4 2 4" xfId="10913" xr:uid="{00000000-0005-0000-0000-0000D1300000}"/>
    <cellStyle name="SAPBEXexcGood3 4 2 4 2" xfId="26780" xr:uid="{00000000-0005-0000-0000-0000D2300000}"/>
    <cellStyle name="SAPBEXexcGood3 4 2 5" xfId="13133" xr:uid="{00000000-0005-0000-0000-0000D3300000}"/>
    <cellStyle name="SAPBEXexcGood3 4 2 5 2" xfId="28913" xr:uid="{00000000-0005-0000-0000-0000D4300000}"/>
    <cellStyle name="SAPBEXexcGood3 4 2 6" xfId="16265" xr:uid="{00000000-0005-0000-0000-0000D5300000}"/>
    <cellStyle name="SAPBEXexcGood3 4 2 6 2" xfId="31403" xr:uid="{00000000-0005-0000-0000-0000D6300000}"/>
    <cellStyle name="SAPBEXexcGood3 4 2 7" xfId="18876" xr:uid="{00000000-0005-0000-0000-0000D7300000}"/>
    <cellStyle name="SAPBEXexcGood3 4 2 7 2" xfId="33824" xr:uid="{00000000-0005-0000-0000-0000D8300000}"/>
    <cellStyle name="SAPBEXexcGood3 4 3" xfId="2913" xr:uid="{00000000-0005-0000-0000-0000D9300000}"/>
    <cellStyle name="SAPBEXexcGood3 4 3 2" xfId="8085" xr:uid="{00000000-0005-0000-0000-0000DA300000}"/>
    <cellStyle name="SAPBEXexcGood3 4 3 2 2" xfId="24114" xr:uid="{00000000-0005-0000-0000-0000DB300000}"/>
    <cellStyle name="SAPBEXexcGood3 4 3 3" xfId="10912" xr:uid="{00000000-0005-0000-0000-0000DC300000}"/>
    <cellStyle name="SAPBEXexcGood3 4 3 3 2" xfId="26779" xr:uid="{00000000-0005-0000-0000-0000DD300000}"/>
    <cellStyle name="SAPBEXexcGood3 4 3 4" xfId="13132" xr:uid="{00000000-0005-0000-0000-0000DE300000}"/>
    <cellStyle name="SAPBEXexcGood3 4 3 4 2" xfId="28912" xr:uid="{00000000-0005-0000-0000-0000DF300000}"/>
    <cellStyle name="SAPBEXexcGood3 4 3 5" xfId="16264" xr:uid="{00000000-0005-0000-0000-0000E0300000}"/>
    <cellStyle name="SAPBEXexcGood3 4 3 5 2" xfId="31402" xr:uid="{00000000-0005-0000-0000-0000E1300000}"/>
    <cellStyle name="SAPBEXexcGood3 4 3 6" xfId="18875" xr:uid="{00000000-0005-0000-0000-0000E2300000}"/>
    <cellStyle name="SAPBEXexcGood3 4 3 6 2" xfId="33823" xr:uid="{00000000-0005-0000-0000-0000E3300000}"/>
    <cellStyle name="SAPBEXexcGood3 4 3 7" xfId="21124" xr:uid="{00000000-0005-0000-0000-0000E4300000}"/>
    <cellStyle name="SAPBEXexcGood3 4 3 7 2" xfId="36050" xr:uid="{00000000-0005-0000-0000-0000E5300000}"/>
    <cellStyle name="SAPBEXexcGood3 4 3 8" xfId="6280" xr:uid="{00000000-0005-0000-0000-0000E6300000}"/>
    <cellStyle name="SAPBEXexcGood3 4 4" xfId="4591" xr:uid="{00000000-0005-0000-0000-0000E7300000}"/>
    <cellStyle name="SAPBEXexcGood3 4 4 2" xfId="9746" xr:uid="{00000000-0005-0000-0000-0000E8300000}"/>
    <cellStyle name="SAPBEXexcGood3 4 4 2 2" xfId="25737" xr:uid="{00000000-0005-0000-0000-0000E9300000}"/>
    <cellStyle name="SAPBEXexcGood3 4 4 3" xfId="12564" xr:uid="{00000000-0005-0000-0000-0000EA300000}"/>
    <cellStyle name="SAPBEXexcGood3 4 4 3 2" xfId="28408" xr:uid="{00000000-0005-0000-0000-0000EB300000}"/>
    <cellStyle name="SAPBEXexcGood3 4 4 4" xfId="14058" xr:uid="{00000000-0005-0000-0000-0000EC300000}"/>
    <cellStyle name="SAPBEXexcGood3 4 4 4 2" xfId="29639" xr:uid="{00000000-0005-0000-0000-0000ED300000}"/>
    <cellStyle name="SAPBEXexcGood3 4 4 5" xfId="17887" xr:uid="{00000000-0005-0000-0000-0000EE300000}"/>
    <cellStyle name="SAPBEXexcGood3 4 4 5 2" xfId="33003" xr:uid="{00000000-0005-0000-0000-0000EF300000}"/>
    <cellStyle name="SAPBEXexcGood3 4 4 6" xfId="20495" xr:uid="{00000000-0005-0000-0000-0000F0300000}"/>
    <cellStyle name="SAPBEXexcGood3 4 4 6 2" xfId="35432" xr:uid="{00000000-0005-0000-0000-0000F1300000}"/>
    <cellStyle name="SAPBEXexcGood3 4 4 7" xfId="21884" xr:uid="{00000000-0005-0000-0000-0000F2300000}"/>
    <cellStyle name="SAPBEXexcGood3 4 4 7 2" xfId="36803" xr:uid="{00000000-0005-0000-0000-0000F3300000}"/>
    <cellStyle name="SAPBEXexcGood3 4 5" xfId="5528" xr:uid="{00000000-0005-0000-0000-0000F4300000}"/>
    <cellStyle name="SAPBEXexcGood3 4 5 2" xfId="22715" xr:uid="{00000000-0005-0000-0000-0000F5300000}"/>
    <cellStyle name="SAPBEXexcGood3 4 6" xfId="7322" xr:uid="{00000000-0005-0000-0000-0000F6300000}"/>
    <cellStyle name="SAPBEXexcGood3 4 6 2" xfId="23532" xr:uid="{00000000-0005-0000-0000-0000F7300000}"/>
    <cellStyle name="SAPBEXexcGood3 4 7" xfId="6018" xr:uid="{00000000-0005-0000-0000-0000F8300000}"/>
    <cellStyle name="SAPBEXexcGood3 4 7 2" xfId="22983" xr:uid="{00000000-0005-0000-0000-0000F9300000}"/>
    <cellStyle name="SAPBEXexcGood3 4 8" xfId="14705" xr:uid="{00000000-0005-0000-0000-0000FA300000}"/>
    <cellStyle name="SAPBEXexcGood3 4 8 2" xfId="30187" xr:uid="{00000000-0005-0000-0000-0000FB300000}"/>
    <cellStyle name="SAPBEXexcGood3 4 9" xfId="15572" xr:uid="{00000000-0005-0000-0000-0000FC300000}"/>
    <cellStyle name="SAPBEXexcGood3 4 9 2" xfId="30908" xr:uid="{00000000-0005-0000-0000-0000FD300000}"/>
    <cellStyle name="SAPBEXexcGood3 5" xfId="732" xr:uid="{00000000-0005-0000-0000-0000FE300000}"/>
    <cellStyle name="SAPBEXexcGood3 5 10" xfId="18299" xr:uid="{00000000-0005-0000-0000-0000FF300000}"/>
    <cellStyle name="SAPBEXexcGood3 5 11" xfId="22397" xr:uid="{00000000-0005-0000-0000-000000310000}"/>
    <cellStyle name="SAPBEXexcGood3 5 2" xfId="733" xr:uid="{00000000-0005-0000-0000-000001310000}"/>
    <cellStyle name="SAPBEXexcGood3 5 2 10" xfId="22398" xr:uid="{00000000-0005-0000-0000-000002310000}"/>
    <cellStyle name="SAPBEXexcGood3 5 2 2" xfId="2916" xr:uid="{00000000-0005-0000-0000-000003310000}"/>
    <cellStyle name="SAPBEXexcGood3 5 2 2 2" xfId="8088" xr:uid="{00000000-0005-0000-0000-000004310000}"/>
    <cellStyle name="SAPBEXexcGood3 5 2 2 2 2" xfId="24117" xr:uid="{00000000-0005-0000-0000-000005310000}"/>
    <cellStyle name="SAPBEXexcGood3 5 2 2 3" xfId="10915" xr:uid="{00000000-0005-0000-0000-000006310000}"/>
    <cellStyle name="SAPBEXexcGood3 5 2 2 3 2" xfId="26782" xr:uid="{00000000-0005-0000-0000-000007310000}"/>
    <cellStyle name="SAPBEXexcGood3 5 2 2 4" xfId="14634" xr:uid="{00000000-0005-0000-0000-000008310000}"/>
    <cellStyle name="SAPBEXexcGood3 5 2 2 4 2" xfId="30135" xr:uid="{00000000-0005-0000-0000-000009310000}"/>
    <cellStyle name="SAPBEXexcGood3 5 2 2 5" xfId="16267" xr:uid="{00000000-0005-0000-0000-00000A310000}"/>
    <cellStyle name="SAPBEXexcGood3 5 2 2 5 2" xfId="31405" xr:uid="{00000000-0005-0000-0000-00000B310000}"/>
    <cellStyle name="SAPBEXexcGood3 5 2 2 6" xfId="18878" xr:uid="{00000000-0005-0000-0000-00000C310000}"/>
    <cellStyle name="SAPBEXexcGood3 5 2 2 6 2" xfId="33826" xr:uid="{00000000-0005-0000-0000-00000D310000}"/>
    <cellStyle name="SAPBEXexcGood3 5 2 2 7" xfId="21126" xr:uid="{00000000-0005-0000-0000-00000E310000}"/>
    <cellStyle name="SAPBEXexcGood3 5 2 2 7 2" xfId="36052" xr:uid="{00000000-0005-0000-0000-00000F310000}"/>
    <cellStyle name="SAPBEXexcGood3 5 2 2 8" xfId="6282" xr:uid="{00000000-0005-0000-0000-000010310000}"/>
    <cellStyle name="SAPBEXexcGood3 5 2 3" xfId="4588" xr:uid="{00000000-0005-0000-0000-000011310000}"/>
    <cellStyle name="SAPBEXexcGood3 5 2 3 2" xfId="9743" xr:uid="{00000000-0005-0000-0000-000012310000}"/>
    <cellStyle name="SAPBEXexcGood3 5 2 3 2 2" xfId="25734" xr:uid="{00000000-0005-0000-0000-000013310000}"/>
    <cellStyle name="SAPBEXexcGood3 5 2 3 3" xfId="12561" xr:uid="{00000000-0005-0000-0000-000014310000}"/>
    <cellStyle name="SAPBEXexcGood3 5 2 3 3 2" xfId="28405" xr:uid="{00000000-0005-0000-0000-000015310000}"/>
    <cellStyle name="SAPBEXexcGood3 5 2 3 4" xfId="14057" xr:uid="{00000000-0005-0000-0000-000016310000}"/>
    <cellStyle name="SAPBEXexcGood3 5 2 3 4 2" xfId="29638" xr:uid="{00000000-0005-0000-0000-000017310000}"/>
    <cellStyle name="SAPBEXexcGood3 5 2 3 5" xfId="17884" xr:uid="{00000000-0005-0000-0000-000018310000}"/>
    <cellStyle name="SAPBEXexcGood3 5 2 3 5 2" xfId="33000" xr:uid="{00000000-0005-0000-0000-000019310000}"/>
    <cellStyle name="SAPBEXexcGood3 5 2 3 6" xfId="20492" xr:uid="{00000000-0005-0000-0000-00001A310000}"/>
    <cellStyle name="SAPBEXexcGood3 5 2 3 6 2" xfId="35429" xr:uid="{00000000-0005-0000-0000-00001B310000}"/>
    <cellStyle name="SAPBEXexcGood3 5 2 3 7" xfId="21886" xr:uid="{00000000-0005-0000-0000-00001C310000}"/>
    <cellStyle name="SAPBEXexcGood3 5 2 3 7 2" xfId="36805" xr:uid="{00000000-0005-0000-0000-00001D310000}"/>
    <cellStyle name="SAPBEXexcGood3 5 2 4" xfId="5526" xr:uid="{00000000-0005-0000-0000-00001E310000}"/>
    <cellStyle name="SAPBEXexcGood3 5 2 4 2" xfId="37697" xr:uid="{00000000-0005-0000-0000-00001F310000}"/>
    <cellStyle name="SAPBEXexcGood3 5 2 5" xfId="7311" xr:uid="{00000000-0005-0000-0000-000020310000}"/>
    <cellStyle name="SAPBEXexcGood3 5 2 6" xfId="7238" xr:uid="{00000000-0005-0000-0000-000021310000}"/>
    <cellStyle name="SAPBEXexcGood3 5 2 7" xfId="15087" xr:uid="{00000000-0005-0000-0000-000022310000}"/>
    <cellStyle name="SAPBEXexcGood3 5 2 8" xfId="15575" xr:uid="{00000000-0005-0000-0000-000023310000}"/>
    <cellStyle name="SAPBEXexcGood3 5 2 9" xfId="18270" xr:uid="{00000000-0005-0000-0000-000024310000}"/>
    <cellStyle name="SAPBEXexcGood3 5 3" xfId="2915" xr:uid="{00000000-0005-0000-0000-000025310000}"/>
    <cellStyle name="SAPBEXexcGood3 5 3 2" xfId="8087" xr:uid="{00000000-0005-0000-0000-000026310000}"/>
    <cellStyle name="SAPBEXexcGood3 5 3 2 2" xfId="24116" xr:uid="{00000000-0005-0000-0000-000027310000}"/>
    <cellStyle name="SAPBEXexcGood3 5 3 3" xfId="10914" xr:uid="{00000000-0005-0000-0000-000028310000}"/>
    <cellStyle name="SAPBEXexcGood3 5 3 3 2" xfId="26781" xr:uid="{00000000-0005-0000-0000-000029310000}"/>
    <cellStyle name="SAPBEXexcGood3 5 3 4" xfId="10149" xr:uid="{00000000-0005-0000-0000-00002A310000}"/>
    <cellStyle name="SAPBEXexcGood3 5 3 4 2" xfId="26117" xr:uid="{00000000-0005-0000-0000-00002B310000}"/>
    <cellStyle name="SAPBEXexcGood3 5 3 5" xfId="16266" xr:uid="{00000000-0005-0000-0000-00002C310000}"/>
    <cellStyle name="SAPBEXexcGood3 5 3 5 2" xfId="31404" xr:uid="{00000000-0005-0000-0000-00002D310000}"/>
    <cellStyle name="SAPBEXexcGood3 5 3 6" xfId="18877" xr:uid="{00000000-0005-0000-0000-00002E310000}"/>
    <cellStyle name="SAPBEXexcGood3 5 3 6 2" xfId="33825" xr:uid="{00000000-0005-0000-0000-00002F310000}"/>
    <cellStyle name="SAPBEXexcGood3 5 3 7" xfId="21125" xr:uid="{00000000-0005-0000-0000-000030310000}"/>
    <cellStyle name="SAPBEXexcGood3 5 3 7 2" xfId="36051" xr:uid="{00000000-0005-0000-0000-000031310000}"/>
    <cellStyle name="SAPBEXexcGood3 5 3 8" xfId="6281" xr:uid="{00000000-0005-0000-0000-000032310000}"/>
    <cellStyle name="SAPBEXexcGood3 5 4" xfId="4589" xr:uid="{00000000-0005-0000-0000-000033310000}"/>
    <cellStyle name="SAPBEXexcGood3 5 4 2" xfId="9744" xr:uid="{00000000-0005-0000-0000-000034310000}"/>
    <cellStyle name="SAPBEXexcGood3 5 4 2 2" xfId="25735" xr:uid="{00000000-0005-0000-0000-000035310000}"/>
    <cellStyle name="SAPBEXexcGood3 5 4 3" xfId="12562" xr:uid="{00000000-0005-0000-0000-000036310000}"/>
    <cellStyle name="SAPBEXexcGood3 5 4 3 2" xfId="28406" xr:uid="{00000000-0005-0000-0000-000037310000}"/>
    <cellStyle name="SAPBEXexcGood3 5 4 4" xfId="14830" xr:uid="{00000000-0005-0000-0000-000038310000}"/>
    <cellStyle name="SAPBEXexcGood3 5 4 4 2" xfId="30282" xr:uid="{00000000-0005-0000-0000-000039310000}"/>
    <cellStyle name="SAPBEXexcGood3 5 4 5" xfId="17885" xr:uid="{00000000-0005-0000-0000-00003A310000}"/>
    <cellStyle name="SAPBEXexcGood3 5 4 5 2" xfId="33001" xr:uid="{00000000-0005-0000-0000-00003B310000}"/>
    <cellStyle name="SAPBEXexcGood3 5 4 6" xfId="20493" xr:uid="{00000000-0005-0000-0000-00003C310000}"/>
    <cellStyle name="SAPBEXexcGood3 5 4 6 2" xfId="35430" xr:uid="{00000000-0005-0000-0000-00003D310000}"/>
    <cellStyle name="SAPBEXexcGood3 5 4 7" xfId="21887" xr:uid="{00000000-0005-0000-0000-00003E310000}"/>
    <cellStyle name="SAPBEXexcGood3 5 4 7 2" xfId="36806" xr:uid="{00000000-0005-0000-0000-00003F310000}"/>
    <cellStyle name="SAPBEXexcGood3 5 5" xfId="5527" xr:uid="{00000000-0005-0000-0000-000040310000}"/>
    <cellStyle name="SAPBEXexcGood3 5 5 2" xfId="37052" xr:uid="{00000000-0005-0000-0000-000041310000}"/>
    <cellStyle name="SAPBEXexcGood3 5 6" xfId="7277" xr:uid="{00000000-0005-0000-0000-000042310000}"/>
    <cellStyle name="SAPBEXexcGood3 5 7" xfId="10587" xr:uid="{00000000-0005-0000-0000-000043310000}"/>
    <cellStyle name="SAPBEXexcGood3 5 8" xfId="14703" xr:uid="{00000000-0005-0000-0000-000044310000}"/>
    <cellStyle name="SAPBEXexcGood3 5 9" xfId="15578" xr:uid="{00000000-0005-0000-0000-000045310000}"/>
    <cellStyle name="SAPBEXexcGood3 6" xfId="734" xr:uid="{00000000-0005-0000-0000-000046310000}"/>
    <cellStyle name="SAPBEXexcGood3 6 10" xfId="18289" xr:uid="{00000000-0005-0000-0000-000047310000}"/>
    <cellStyle name="SAPBEXexcGood3 6 11" xfId="22399" xr:uid="{00000000-0005-0000-0000-000048310000}"/>
    <cellStyle name="SAPBEXexcGood3 6 2" xfId="735" xr:uid="{00000000-0005-0000-0000-000049310000}"/>
    <cellStyle name="SAPBEXexcGood3 6 2 10" xfId="22400" xr:uid="{00000000-0005-0000-0000-00004A310000}"/>
    <cellStyle name="SAPBEXexcGood3 6 2 2" xfId="2918" xr:uid="{00000000-0005-0000-0000-00004B310000}"/>
    <cellStyle name="SAPBEXexcGood3 6 2 2 2" xfId="8090" xr:uid="{00000000-0005-0000-0000-00004C310000}"/>
    <cellStyle name="SAPBEXexcGood3 6 2 2 2 2" xfId="24119" xr:uid="{00000000-0005-0000-0000-00004D310000}"/>
    <cellStyle name="SAPBEXexcGood3 6 2 2 3" xfId="10917" xr:uid="{00000000-0005-0000-0000-00004E310000}"/>
    <cellStyle name="SAPBEXexcGood3 6 2 2 3 2" xfId="26784" xr:uid="{00000000-0005-0000-0000-00004F310000}"/>
    <cellStyle name="SAPBEXexcGood3 6 2 2 4" xfId="13542" xr:uid="{00000000-0005-0000-0000-000050310000}"/>
    <cellStyle name="SAPBEXexcGood3 6 2 2 4 2" xfId="29167" xr:uid="{00000000-0005-0000-0000-000051310000}"/>
    <cellStyle name="SAPBEXexcGood3 6 2 2 5" xfId="16269" xr:uid="{00000000-0005-0000-0000-000052310000}"/>
    <cellStyle name="SAPBEXexcGood3 6 2 2 5 2" xfId="31407" xr:uid="{00000000-0005-0000-0000-000053310000}"/>
    <cellStyle name="SAPBEXexcGood3 6 2 2 6" xfId="18880" xr:uid="{00000000-0005-0000-0000-000054310000}"/>
    <cellStyle name="SAPBEXexcGood3 6 2 2 6 2" xfId="33828" xr:uid="{00000000-0005-0000-0000-000055310000}"/>
    <cellStyle name="SAPBEXexcGood3 6 2 2 7" xfId="21128" xr:uid="{00000000-0005-0000-0000-000056310000}"/>
    <cellStyle name="SAPBEXexcGood3 6 2 2 7 2" xfId="36054" xr:uid="{00000000-0005-0000-0000-000057310000}"/>
    <cellStyle name="SAPBEXexcGood3 6 2 2 8" xfId="6284" xr:uid="{00000000-0005-0000-0000-000058310000}"/>
    <cellStyle name="SAPBEXexcGood3 6 2 3" xfId="4586" xr:uid="{00000000-0005-0000-0000-000059310000}"/>
    <cellStyle name="SAPBEXexcGood3 6 2 3 2" xfId="9741" xr:uid="{00000000-0005-0000-0000-00005A310000}"/>
    <cellStyle name="SAPBEXexcGood3 6 2 3 2 2" xfId="25732" xr:uid="{00000000-0005-0000-0000-00005B310000}"/>
    <cellStyle name="SAPBEXexcGood3 6 2 3 3" xfId="12559" xr:uid="{00000000-0005-0000-0000-00005C310000}"/>
    <cellStyle name="SAPBEXexcGood3 6 2 3 3 2" xfId="28403" xr:uid="{00000000-0005-0000-0000-00005D310000}"/>
    <cellStyle name="SAPBEXexcGood3 6 2 3 4" xfId="14056" xr:uid="{00000000-0005-0000-0000-00005E310000}"/>
    <cellStyle name="SAPBEXexcGood3 6 2 3 4 2" xfId="29637" xr:uid="{00000000-0005-0000-0000-00005F310000}"/>
    <cellStyle name="SAPBEXexcGood3 6 2 3 5" xfId="17882" xr:uid="{00000000-0005-0000-0000-000060310000}"/>
    <cellStyle name="SAPBEXexcGood3 6 2 3 5 2" xfId="32998" xr:uid="{00000000-0005-0000-0000-000061310000}"/>
    <cellStyle name="SAPBEXexcGood3 6 2 3 6" xfId="20490" xr:uid="{00000000-0005-0000-0000-000062310000}"/>
    <cellStyle name="SAPBEXexcGood3 6 2 3 6 2" xfId="35427" xr:uid="{00000000-0005-0000-0000-000063310000}"/>
    <cellStyle name="SAPBEXexcGood3 6 2 3 7" xfId="21888" xr:uid="{00000000-0005-0000-0000-000064310000}"/>
    <cellStyle name="SAPBEXexcGood3 6 2 3 7 2" xfId="36807" xr:uid="{00000000-0005-0000-0000-000065310000}"/>
    <cellStyle name="SAPBEXexcGood3 6 2 4" xfId="5524" xr:uid="{00000000-0005-0000-0000-000066310000}"/>
    <cellStyle name="SAPBEXexcGood3 6 2 4 2" xfId="37051" xr:uid="{00000000-0005-0000-0000-000067310000}"/>
    <cellStyle name="SAPBEXexcGood3 6 2 5" xfId="7225" xr:uid="{00000000-0005-0000-0000-000068310000}"/>
    <cellStyle name="SAPBEXexcGood3 6 2 6" xfId="7465" xr:uid="{00000000-0005-0000-0000-000069310000}"/>
    <cellStyle name="SAPBEXexcGood3 6 2 7" xfId="14199" xr:uid="{00000000-0005-0000-0000-00006A310000}"/>
    <cellStyle name="SAPBEXexcGood3 6 2 8" xfId="13919" xr:uid="{00000000-0005-0000-0000-00006B310000}"/>
    <cellStyle name="SAPBEXexcGood3 6 2 9" xfId="18294" xr:uid="{00000000-0005-0000-0000-00006C310000}"/>
    <cellStyle name="SAPBEXexcGood3 6 3" xfId="2917" xr:uid="{00000000-0005-0000-0000-00006D310000}"/>
    <cellStyle name="SAPBEXexcGood3 6 3 2" xfId="8089" xr:uid="{00000000-0005-0000-0000-00006E310000}"/>
    <cellStyle name="SAPBEXexcGood3 6 3 2 2" xfId="24118" xr:uid="{00000000-0005-0000-0000-00006F310000}"/>
    <cellStyle name="SAPBEXexcGood3 6 3 3" xfId="10916" xr:uid="{00000000-0005-0000-0000-000070310000}"/>
    <cellStyle name="SAPBEXexcGood3 6 3 3 2" xfId="26783" xr:uid="{00000000-0005-0000-0000-000071310000}"/>
    <cellStyle name="SAPBEXexcGood3 6 3 4" xfId="13130" xr:uid="{00000000-0005-0000-0000-000072310000}"/>
    <cellStyle name="SAPBEXexcGood3 6 3 4 2" xfId="28910" xr:uid="{00000000-0005-0000-0000-000073310000}"/>
    <cellStyle name="SAPBEXexcGood3 6 3 5" xfId="16268" xr:uid="{00000000-0005-0000-0000-000074310000}"/>
    <cellStyle name="SAPBEXexcGood3 6 3 5 2" xfId="31406" xr:uid="{00000000-0005-0000-0000-000075310000}"/>
    <cellStyle name="SAPBEXexcGood3 6 3 6" xfId="18879" xr:uid="{00000000-0005-0000-0000-000076310000}"/>
    <cellStyle name="SAPBEXexcGood3 6 3 6 2" xfId="33827" xr:uid="{00000000-0005-0000-0000-000077310000}"/>
    <cellStyle name="SAPBEXexcGood3 6 3 7" xfId="21127" xr:uid="{00000000-0005-0000-0000-000078310000}"/>
    <cellStyle name="SAPBEXexcGood3 6 3 7 2" xfId="36053" xr:uid="{00000000-0005-0000-0000-000079310000}"/>
    <cellStyle name="SAPBEXexcGood3 6 3 8" xfId="6283" xr:uid="{00000000-0005-0000-0000-00007A310000}"/>
    <cellStyle name="SAPBEXexcGood3 6 4" xfId="4587" xr:uid="{00000000-0005-0000-0000-00007B310000}"/>
    <cellStyle name="SAPBEXexcGood3 6 4 2" xfId="9742" xr:uid="{00000000-0005-0000-0000-00007C310000}"/>
    <cellStyle name="SAPBEXexcGood3 6 4 2 2" xfId="25733" xr:uid="{00000000-0005-0000-0000-00007D310000}"/>
    <cellStyle name="SAPBEXexcGood3 6 4 3" xfId="12560" xr:uid="{00000000-0005-0000-0000-00007E310000}"/>
    <cellStyle name="SAPBEXexcGood3 6 4 3 2" xfId="28404" xr:uid="{00000000-0005-0000-0000-00007F310000}"/>
    <cellStyle name="SAPBEXexcGood3 6 4 4" xfId="14831" xr:uid="{00000000-0005-0000-0000-000080310000}"/>
    <cellStyle name="SAPBEXexcGood3 6 4 4 2" xfId="30283" xr:uid="{00000000-0005-0000-0000-000081310000}"/>
    <cellStyle name="SAPBEXexcGood3 6 4 5" xfId="17883" xr:uid="{00000000-0005-0000-0000-000082310000}"/>
    <cellStyle name="SAPBEXexcGood3 6 4 5 2" xfId="32999" xr:uid="{00000000-0005-0000-0000-000083310000}"/>
    <cellStyle name="SAPBEXexcGood3 6 4 6" xfId="20491" xr:uid="{00000000-0005-0000-0000-000084310000}"/>
    <cellStyle name="SAPBEXexcGood3 6 4 6 2" xfId="35428" xr:uid="{00000000-0005-0000-0000-000085310000}"/>
    <cellStyle name="SAPBEXexcGood3 6 4 7" xfId="21303" xr:uid="{00000000-0005-0000-0000-000086310000}"/>
    <cellStyle name="SAPBEXexcGood3 6 4 7 2" xfId="36229" xr:uid="{00000000-0005-0000-0000-000087310000}"/>
    <cellStyle name="SAPBEXexcGood3 6 5" xfId="5525" xr:uid="{00000000-0005-0000-0000-000088310000}"/>
    <cellStyle name="SAPBEXexcGood3 6 5 2" xfId="37696" xr:uid="{00000000-0005-0000-0000-000089310000}"/>
    <cellStyle name="SAPBEXexcGood3 6 6" xfId="7290" xr:uid="{00000000-0005-0000-0000-00008A310000}"/>
    <cellStyle name="SAPBEXexcGood3 6 7" xfId="7585" xr:uid="{00000000-0005-0000-0000-00008B310000}"/>
    <cellStyle name="SAPBEXexcGood3 6 8" xfId="14711" xr:uid="{00000000-0005-0000-0000-00008C310000}"/>
    <cellStyle name="SAPBEXexcGood3 6 9" xfId="15576" xr:uid="{00000000-0005-0000-0000-00008D310000}"/>
    <cellStyle name="SAPBEXexcGood3 7" xfId="736" xr:uid="{00000000-0005-0000-0000-00008E310000}"/>
    <cellStyle name="SAPBEXexcGood3 7 10" xfId="18293" xr:uid="{00000000-0005-0000-0000-00008F310000}"/>
    <cellStyle name="SAPBEXexcGood3 7 11" xfId="22401" xr:uid="{00000000-0005-0000-0000-000090310000}"/>
    <cellStyle name="SAPBEXexcGood3 7 2" xfId="737" xr:uid="{00000000-0005-0000-0000-000091310000}"/>
    <cellStyle name="SAPBEXexcGood3 7 2 10" xfId="22402" xr:uid="{00000000-0005-0000-0000-000092310000}"/>
    <cellStyle name="SAPBEXexcGood3 7 2 2" xfId="2920" xr:uid="{00000000-0005-0000-0000-000093310000}"/>
    <cellStyle name="SAPBEXexcGood3 7 2 2 2" xfId="8092" xr:uid="{00000000-0005-0000-0000-000094310000}"/>
    <cellStyle name="SAPBEXexcGood3 7 2 2 2 2" xfId="24121" xr:uid="{00000000-0005-0000-0000-000095310000}"/>
    <cellStyle name="SAPBEXexcGood3 7 2 2 3" xfId="10919" xr:uid="{00000000-0005-0000-0000-000096310000}"/>
    <cellStyle name="SAPBEXexcGood3 7 2 2 3 2" xfId="26786" xr:uid="{00000000-0005-0000-0000-000097310000}"/>
    <cellStyle name="SAPBEXexcGood3 7 2 2 4" xfId="15338" xr:uid="{00000000-0005-0000-0000-000098310000}"/>
    <cellStyle name="SAPBEXexcGood3 7 2 2 4 2" xfId="30747" xr:uid="{00000000-0005-0000-0000-000099310000}"/>
    <cellStyle name="SAPBEXexcGood3 7 2 2 5" xfId="16271" xr:uid="{00000000-0005-0000-0000-00009A310000}"/>
    <cellStyle name="SAPBEXexcGood3 7 2 2 5 2" xfId="31409" xr:uid="{00000000-0005-0000-0000-00009B310000}"/>
    <cellStyle name="SAPBEXexcGood3 7 2 2 6" xfId="18882" xr:uid="{00000000-0005-0000-0000-00009C310000}"/>
    <cellStyle name="SAPBEXexcGood3 7 2 2 6 2" xfId="33830" xr:uid="{00000000-0005-0000-0000-00009D310000}"/>
    <cellStyle name="SAPBEXexcGood3 7 2 2 7" xfId="21130" xr:uid="{00000000-0005-0000-0000-00009E310000}"/>
    <cellStyle name="SAPBEXexcGood3 7 2 2 7 2" xfId="36056" xr:uid="{00000000-0005-0000-0000-00009F310000}"/>
    <cellStyle name="SAPBEXexcGood3 7 2 2 8" xfId="6286" xr:uid="{00000000-0005-0000-0000-0000A0310000}"/>
    <cellStyle name="SAPBEXexcGood3 7 2 3" xfId="4584" xr:uid="{00000000-0005-0000-0000-0000A1310000}"/>
    <cellStyle name="SAPBEXexcGood3 7 2 3 2" xfId="9739" xr:uid="{00000000-0005-0000-0000-0000A2310000}"/>
    <cellStyle name="SAPBEXexcGood3 7 2 3 2 2" xfId="25730" xr:uid="{00000000-0005-0000-0000-0000A3310000}"/>
    <cellStyle name="SAPBEXexcGood3 7 2 3 3" xfId="12557" xr:uid="{00000000-0005-0000-0000-0000A4310000}"/>
    <cellStyle name="SAPBEXexcGood3 7 2 3 3 2" xfId="28401" xr:uid="{00000000-0005-0000-0000-0000A5310000}"/>
    <cellStyle name="SAPBEXexcGood3 7 2 3 4" xfId="14055" xr:uid="{00000000-0005-0000-0000-0000A6310000}"/>
    <cellStyle name="SAPBEXexcGood3 7 2 3 4 2" xfId="29636" xr:uid="{00000000-0005-0000-0000-0000A7310000}"/>
    <cellStyle name="SAPBEXexcGood3 7 2 3 5" xfId="17880" xr:uid="{00000000-0005-0000-0000-0000A8310000}"/>
    <cellStyle name="SAPBEXexcGood3 7 2 3 5 2" xfId="32996" xr:uid="{00000000-0005-0000-0000-0000A9310000}"/>
    <cellStyle name="SAPBEXexcGood3 7 2 3 6" xfId="20488" xr:uid="{00000000-0005-0000-0000-0000AA310000}"/>
    <cellStyle name="SAPBEXexcGood3 7 2 3 6 2" xfId="35425" xr:uid="{00000000-0005-0000-0000-0000AB310000}"/>
    <cellStyle name="SAPBEXexcGood3 7 2 3 7" xfId="21894" xr:uid="{00000000-0005-0000-0000-0000AC310000}"/>
    <cellStyle name="SAPBEXexcGood3 7 2 3 7 2" xfId="36813" xr:uid="{00000000-0005-0000-0000-0000AD310000}"/>
    <cellStyle name="SAPBEXexcGood3 7 2 4" xfId="5522" xr:uid="{00000000-0005-0000-0000-0000AE310000}"/>
    <cellStyle name="SAPBEXexcGood3 7 2 4 2" xfId="37692" xr:uid="{00000000-0005-0000-0000-0000AF310000}"/>
    <cellStyle name="SAPBEXexcGood3 7 2 5" xfId="6030" xr:uid="{00000000-0005-0000-0000-0000B0310000}"/>
    <cellStyle name="SAPBEXexcGood3 7 2 6" xfId="7216" xr:uid="{00000000-0005-0000-0000-0000B1310000}"/>
    <cellStyle name="SAPBEXexcGood3 7 2 7" xfId="13777" xr:uid="{00000000-0005-0000-0000-0000B2310000}"/>
    <cellStyle name="SAPBEXexcGood3 7 2 8" xfId="14192" xr:uid="{00000000-0005-0000-0000-0000B3310000}"/>
    <cellStyle name="SAPBEXexcGood3 7 2 9" xfId="18271" xr:uid="{00000000-0005-0000-0000-0000B4310000}"/>
    <cellStyle name="SAPBEXexcGood3 7 3" xfId="2919" xr:uid="{00000000-0005-0000-0000-0000B5310000}"/>
    <cellStyle name="SAPBEXexcGood3 7 3 2" xfId="8091" xr:uid="{00000000-0005-0000-0000-0000B6310000}"/>
    <cellStyle name="SAPBEXexcGood3 7 3 2 2" xfId="24120" xr:uid="{00000000-0005-0000-0000-0000B7310000}"/>
    <cellStyle name="SAPBEXexcGood3 7 3 3" xfId="10918" xr:uid="{00000000-0005-0000-0000-0000B8310000}"/>
    <cellStyle name="SAPBEXexcGood3 7 3 3 2" xfId="26785" xr:uid="{00000000-0005-0000-0000-0000B9310000}"/>
    <cellStyle name="SAPBEXexcGood3 7 3 4" xfId="13131" xr:uid="{00000000-0005-0000-0000-0000BA310000}"/>
    <cellStyle name="SAPBEXexcGood3 7 3 4 2" xfId="28911" xr:uid="{00000000-0005-0000-0000-0000BB310000}"/>
    <cellStyle name="SAPBEXexcGood3 7 3 5" xfId="16270" xr:uid="{00000000-0005-0000-0000-0000BC310000}"/>
    <cellStyle name="SAPBEXexcGood3 7 3 5 2" xfId="31408" xr:uid="{00000000-0005-0000-0000-0000BD310000}"/>
    <cellStyle name="SAPBEXexcGood3 7 3 6" xfId="18881" xr:uid="{00000000-0005-0000-0000-0000BE310000}"/>
    <cellStyle name="SAPBEXexcGood3 7 3 6 2" xfId="33829" xr:uid="{00000000-0005-0000-0000-0000BF310000}"/>
    <cellStyle name="SAPBEXexcGood3 7 3 7" xfId="21129" xr:uid="{00000000-0005-0000-0000-0000C0310000}"/>
    <cellStyle name="SAPBEXexcGood3 7 3 7 2" xfId="36055" xr:uid="{00000000-0005-0000-0000-0000C1310000}"/>
    <cellStyle name="SAPBEXexcGood3 7 3 8" xfId="6285" xr:uid="{00000000-0005-0000-0000-0000C2310000}"/>
    <cellStyle name="SAPBEXexcGood3 7 4" xfId="4585" xr:uid="{00000000-0005-0000-0000-0000C3310000}"/>
    <cellStyle name="SAPBEXexcGood3 7 4 2" xfId="9740" xr:uid="{00000000-0005-0000-0000-0000C4310000}"/>
    <cellStyle name="SAPBEXexcGood3 7 4 2 2" xfId="25731" xr:uid="{00000000-0005-0000-0000-0000C5310000}"/>
    <cellStyle name="SAPBEXexcGood3 7 4 3" xfId="12558" xr:uid="{00000000-0005-0000-0000-0000C6310000}"/>
    <cellStyle name="SAPBEXexcGood3 7 4 3 2" xfId="28402" xr:uid="{00000000-0005-0000-0000-0000C7310000}"/>
    <cellStyle name="SAPBEXexcGood3 7 4 4" xfId="14832" xr:uid="{00000000-0005-0000-0000-0000C8310000}"/>
    <cellStyle name="SAPBEXexcGood3 7 4 4 2" xfId="30284" xr:uid="{00000000-0005-0000-0000-0000C9310000}"/>
    <cellStyle name="SAPBEXexcGood3 7 4 5" xfId="17881" xr:uid="{00000000-0005-0000-0000-0000CA310000}"/>
    <cellStyle name="SAPBEXexcGood3 7 4 5 2" xfId="32997" xr:uid="{00000000-0005-0000-0000-0000CB310000}"/>
    <cellStyle name="SAPBEXexcGood3 7 4 6" xfId="20489" xr:uid="{00000000-0005-0000-0000-0000CC310000}"/>
    <cellStyle name="SAPBEXexcGood3 7 4 6 2" xfId="35426" xr:uid="{00000000-0005-0000-0000-0000CD310000}"/>
    <cellStyle name="SAPBEXexcGood3 7 4 7" xfId="21427" xr:uid="{00000000-0005-0000-0000-0000CE310000}"/>
    <cellStyle name="SAPBEXexcGood3 7 4 7 2" xfId="36353" xr:uid="{00000000-0005-0000-0000-0000CF310000}"/>
    <cellStyle name="SAPBEXexcGood3 7 5" xfId="5523" xr:uid="{00000000-0005-0000-0000-0000D0310000}"/>
    <cellStyle name="SAPBEXexcGood3 7 5 2" xfId="37694" xr:uid="{00000000-0005-0000-0000-0000D1310000}"/>
    <cellStyle name="SAPBEXexcGood3 7 6" xfId="7215" xr:uid="{00000000-0005-0000-0000-0000D2310000}"/>
    <cellStyle name="SAPBEXexcGood3 7 7" xfId="7911" xr:uid="{00000000-0005-0000-0000-0000D3310000}"/>
    <cellStyle name="SAPBEXexcGood3 7 8" xfId="15089" xr:uid="{00000000-0005-0000-0000-0000D4310000}"/>
    <cellStyle name="SAPBEXexcGood3 7 9" xfId="13001" xr:uid="{00000000-0005-0000-0000-0000D5310000}"/>
    <cellStyle name="SAPBEXexcGood3 8" xfId="738" xr:uid="{00000000-0005-0000-0000-0000D6310000}"/>
    <cellStyle name="SAPBEXexcGood3 8 10" xfId="18277" xr:uid="{00000000-0005-0000-0000-0000D7310000}"/>
    <cellStyle name="SAPBEXexcGood3 8 11" xfId="22403" xr:uid="{00000000-0005-0000-0000-0000D8310000}"/>
    <cellStyle name="SAPBEXexcGood3 8 2" xfId="739" xr:uid="{00000000-0005-0000-0000-0000D9310000}"/>
    <cellStyle name="SAPBEXexcGood3 8 2 2" xfId="5520" xr:uid="{00000000-0005-0000-0000-0000DA310000}"/>
    <cellStyle name="SAPBEXexcGood3 8 2 2 2" xfId="37690" xr:uid="{00000000-0005-0000-0000-0000DB310000}"/>
    <cellStyle name="SAPBEXexcGood3 8 2 3" xfId="7313" xr:uid="{00000000-0005-0000-0000-0000DC310000}"/>
    <cellStyle name="SAPBEXexcGood3 8 2 4" xfId="13332" xr:uid="{00000000-0005-0000-0000-0000DD310000}"/>
    <cellStyle name="SAPBEXexcGood3 8 2 5" xfId="5821" xr:uid="{00000000-0005-0000-0000-0000DE310000}"/>
    <cellStyle name="SAPBEXexcGood3 8 2 6" xfId="15588" xr:uid="{00000000-0005-0000-0000-0000DF310000}"/>
    <cellStyle name="SAPBEXexcGood3 8 2 7" xfId="18274" xr:uid="{00000000-0005-0000-0000-0000E0310000}"/>
    <cellStyle name="SAPBEXexcGood3 8 2 8" xfId="22404" xr:uid="{00000000-0005-0000-0000-0000E1310000}"/>
    <cellStyle name="SAPBEXexcGood3 8 3" xfId="2921" xr:uid="{00000000-0005-0000-0000-0000E2310000}"/>
    <cellStyle name="SAPBEXexcGood3 8 3 2" xfId="8093" xr:uid="{00000000-0005-0000-0000-0000E3310000}"/>
    <cellStyle name="SAPBEXexcGood3 8 3 2 2" xfId="24122" xr:uid="{00000000-0005-0000-0000-0000E4310000}"/>
    <cellStyle name="SAPBEXexcGood3 8 3 3" xfId="10920" xr:uid="{00000000-0005-0000-0000-0000E5310000}"/>
    <cellStyle name="SAPBEXexcGood3 8 3 3 2" xfId="26787" xr:uid="{00000000-0005-0000-0000-0000E6310000}"/>
    <cellStyle name="SAPBEXexcGood3 8 3 4" xfId="14287" xr:uid="{00000000-0005-0000-0000-0000E7310000}"/>
    <cellStyle name="SAPBEXexcGood3 8 3 4 2" xfId="29810" xr:uid="{00000000-0005-0000-0000-0000E8310000}"/>
    <cellStyle name="SAPBEXexcGood3 8 3 5" xfId="16272" xr:uid="{00000000-0005-0000-0000-0000E9310000}"/>
    <cellStyle name="SAPBEXexcGood3 8 3 5 2" xfId="31410" xr:uid="{00000000-0005-0000-0000-0000EA310000}"/>
    <cellStyle name="SAPBEXexcGood3 8 3 6" xfId="18883" xr:uid="{00000000-0005-0000-0000-0000EB310000}"/>
    <cellStyle name="SAPBEXexcGood3 8 3 6 2" xfId="33831" xr:uid="{00000000-0005-0000-0000-0000EC310000}"/>
    <cellStyle name="SAPBEXexcGood3 8 3 7" xfId="21131" xr:uid="{00000000-0005-0000-0000-0000ED310000}"/>
    <cellStyle name="SAPBEXexcGood3 8 3 7 2" xfId="36057" xr:uid="{00000000-0005-0000-0000-0000EE310000}"/>
    <cellStyle name="SAPBEXexcGood3 8 3 8" xfId="6287" xr:uid="{00000000-0005-0000-0000-0000EF310000}"/>
    <cellStyle name="SAPBEXexcGood3 8 4" xfId="4583" xr:uid="{00000000-0005-0000-0000-0000F0310000}"/>
    <cellStyle name="SAPBEXexcGood3 8 4 2" xfId="9738" xr:uid="{00000000-0005-0000-0000-0000F1310000}"/>
    <cellStyle name="SAPBEXexcGood3 8 4 2 2" xfId="25729" xr:uid="{00000000-0005-0000-0000-0000F2310000}"/>
    <cellStyle name="SAPBEXexcGood3 8 4 3" xfId="12556" xr:uid="{00000000-0005-0000-0000-0000F3310000}"/>
    <cellStyle name="SAPBEXexcGood3 8 4 3 2" xfId="28400" xr:uid="{00000000-0005-0000-0000-0000F4310000}"/>
    <cellStyle name="SAPBEXexcGood3 8 4 4" xfId="14833" xr:uid="{00000000-0005-0000-0000-0000F5310000}"/>
    <cellStyle name="SAPBEXexcGood3 8 4 4 2" xfId="30285" xr:uid="{00000000-0005-0000-0000-0000F6310000}"/>
    <cellStyle name="SAPBEXexcGood3 8 4 5" xfId="17879" xr:uid="{00000000-0005-0000-0000-0000F7310000}"/>
    <cellStyle name="SAPBEXexcGood3 8 4 5 2" xfId="32995" xr:uid="{00000000-0005-0000-0000-0000F8310000}"/>
    <cellStyle name="SAPBEXexcGood3 8 4 6" xfId="20487" xr:uid="{00000000-0005-0000-0000-0000F9310000}"/>
    <cellStyle name="SAPBEXexcGood3 8 4 6 2" xfId="35424" xr:uid="{00000000-0005-0000-0000-0000FA310000}"/>
    <cellStyle name="SAPBEXexcGood3 8 4 7" xfId="21889" xr:uid="{00000000-0005-0000-0000-0000FB310000}"/>
    <cellStyle name="SAPBEXexcGood3 8 4 7 2" xfId="36808" xr:uid="{00000000-0005-0000-0000-0000FC310000}"/>
    <cellStyle name="SAPBEXexcGood3 8 5" xfId="5521" xr:uid="{00000000-0005-0000-0000-0000FD310000}"/>
    <cellStyle name="SAPBEXexcGood3 8 5 2" xfId="37691" xr:uid="{00000000-0005-0000-0000-0000FE310000}"/>
    <cellStyle name="SAPBEXexcGood3 8 6" xfId="7317" xr:uid="{00000000-0005-0000-0000-0000FF310000}"/>
    <cellStyle name="SAPBEXexcGood3 8 7" xfId="11821" xr:uid="{00000000-0005-0000-0000-000000320000}"/>
    <cellStyle name="SAPBEXexcGood3 8 8" xfId="5893" xr:uid="{00000000-0005-0000-0000-000001320000}"/>
    <cellStyle name="SAPBEXexcGood3 8 9" xfId="15577" xr:uid="{00000000-0005-0000-0000-000002320000}"/>
    <cellStyle name="SAPBEXexcGood3 9" xfId="740" xr:uid="{00000000-0005-0000-0000-000003320000}"/>
    <cellStyle name="SAPBEXexcGood3 9 10" xfId="5021" xr:uid="{00000000-0005-0000-0000-000004320000}"/>
    <cellStyle name="SAPBEXexcGood3 9 2" xfId="2922" xr:uid="{00000000-0005-0000-0000-000005320000}"/>
    <cellStyle name="SAPBEXexcGood3 9 2 2" xfId="8094" xr:uid="{00000000-0005-0000-0000-000006320000}"/>
    <cellStyle name="SAPBEXexcGood3 9 2 2 2" xfId="24123" xr:uid="{00000000-0005-0000-0000-000007320000}"/>
    <cellStyle name="SAPBEXexcGood3 9 2 3" xfId="10921" xr:uid="{00000000-0005-0000-0000-000008320000}"/>
    <cellStyle name="SAPBEXexcGood3 9 2 3 2" xfId="26788" xr:uid="{00000000-0005-0000-0000-000009320000}"/>
    <cellStyle name="SAPBEXexcGood3 9 2 4" xfId="13061" xr:uid="{00000000-0005-0000-0000-00000A320000}"/>
    <cellStyle name="SAPBEXexcGood3 9 2 4 2" xfId="28845" xr:uid="{00000000-0005-0000-0000-00000B320000}"/>
    <cellStyle name="SAPBEXexcGood3 9 2 5" xfId="16273" xr:uid="{00000000-0005-0000-0000-00000C320000}"/>
    <cellStyle name="SAPBEXexcGood3 9 2 5 2" xfId="31411" xr:uid="{00000000-0005-0000-0000-00000D320000}"/>
    <cellStyle name="SAPBEXexcGood3 9 2 6" xfId="18884" xr:uid="{00000000-0005-0000-0000-00000E320000}"/>
    <cellStyle name="SAPBEXexcGood3 9 2 6 2" xfId="33832" xr:uid="{00000000-0005-0000-0000-00000F320000}"/>
    <cellStyle name="SAPBEXexcGood3 9 2 7" xfId="21132" xr:uid="{00000000-0005-0000-0000-000010320000}"/>
    <cellStyle name="SAPBEXexcGood3 9 2 7 2" xfId="36058" xr:uid="{00000000-0005-0000-0000-000011320000}"/>
    <cellStyle name="SAPBEXexcGood3 9 2 8" xfId="6288" xr:uid="{00000000-0005-0000-0000-000012320000}"/>
    <cellStyle name="SAPBEXexcGood3 9 3" xfId="4582" xr:uid="{00000000-0005-0000-0000-000013320000}"/>
    <cellStyle name="SAPBEXexcGood3 9 3 2" xfId="9737" xr:uid="{00000000-0005-0000-0000-000014320000}"/>
    <cellStyle name="SAPBEXexcGood3 9 3 2 2" xfId="25728" xr:uid="{00000000-0005-0000-0000-000015320000}"/>
    <cellStyle name="SAPBEXexcGood3 9 3 3" xfId="12555" xr:uid="{00000000-0005-0000-0000-000016320000}"/>
    <cellStyle name="SAPBEXexcGood3 9 3 3 2" xfId="28399" xr:uid="{00000000-0005-0000-0000-000017320000}"/>
    <cellStyle name="SAPBEXexcGood3 9 3 4" xfId="14054" xr:uid="{00000000-0005-0000-0000-000018320000}"/>
    <cellStyle name="SAPBEXexcGood3 9 3 4 2" xfId="29635" xr:uid="{00000000-0005-0000-0000-000019320000}"/>
    <cellStyle name="SAPBEXexcGood3 9 3 5" xfId="17878" xr:uid="{00000000-0005-0000-0000-00001A320000}"/>
    <cellStyle name="SAPBEXexcGood3 9 3 5 2" xfId="32994" xr:uid="{00000000-0005-0000-0000-00001B320000}"/>
    <cellStyle name="SAPBEXexcGood3 9 3 6" xfId="20486" xr:uid="{00000000-0005-0000-0000-00001C320000}"/>
    <cellStyle name="SAPBEXexcGood3 9 3 6 2" xfId="35423" xr:uid="{00000000-0005-0000-0000-00001D320000}"/>
    <cellStyle name="SAPBEXexcGood3 9 3 7" xfId="21299" xr:uid="{00000000-0005-0000-0000-00001E320000}"/>
    <cellStyle name="SAPBEXexcGood3 9 3 7 2" xfId="36225" xr:uid="{00000000-0005-0000-0000-00001F320000}"/>
    <cellStyle name="SAPBEXexcGood3 9 4" xfId="5519" xr:uid="{00000000-0005-0000-0000-000020320000}"/>
    <cellStyle name="SAPBEXexcGood3 9 4 2" xfId="22714" xr:uid="{00000000-0005-0000-0000-000021320000}"/>
    <cellStyle name="SAPBEXexcGood3 9 5" xfId="7279" xr:uid="{00000000-0005-0000-0000-000022320000}"/>
    <cellStyle name="SAPBEXexcGood3 9 5 2" xfId="23519" xr:uid="{00000000-0005-0000-0000-000023320000}"/>
    <cellStyle name="SAPBEXexcGood3 9 6" xfId="7462" xr:uid="{00000000-0005-0000-0000-000024320000}"/>
    <cellStyle name="SAPBEXexcGood3 9 6 2" xfId="23648" xr:uid="{00000000-0005-0000-0000-000025320000}"/>
    <cellStyle name="SAPBEXexcGood3 9 7" xfId="15122" xr:uid="{00000000-0005-0000-0000-000026320000}"/>
    <cellStyle name="SAPBEXexcGood3 9 7 2" xfId="30544" xr:uid="{00000000-0005-0000-0000-000027320000}"/>
    <cellStyle name="SAPBEXexcGood3 9 8" xfId="15590" xr:uid="{00000000-0005-0000-0000-000028320000}"/>
    <cellStyle name="SAPBEXexcGood3 9 8 2" xfId="30911" xr:uid="{00000000-0005-0000-0000-000029320000}"/>
    <cellStyle name="SAPBEXexcGood3 9 9" xfId="18275" xr:uid="{00000000-0005-0000-0000-00002A320000}"/>
    <cellStyle name="SAPBEXexcGood3 9 9 2" xfId="33365" xr:uid="{00000000-0005-0000-0000-00002B320000}"/>
    <cellStyle name="SAPBEXexcGood3_CC - Div XRef" xfId="1827" xr:uid="{00000000-0005-0000-0000-00002C320000}"/>
    <cellStyle name="SAPBEXexcVeryBad" xfId="83" xr:uid="{00000000-0005-0000-0000-00002D320000}"/>
    <cellStyle name="SAPBEXfilterDrill" xfId="84" xr:uid="{00000000-0005-0000-0000-00002E320000}"/>
    <cellStyle name="SAPBEXfilterDrill 10" xfId="1828" xr:uid="{00000000-0005-0000-0000-00002F320000}"/>
    <cellStyle name="SAPBEXfilterDrill 10 2" xfId="7098" xr:uid="{00000000-0005-0000-0000-000030320000}"/>
    <cellStyle name="SAPBEXfilterDrill 10 2 2" xfId="37859" xr:uid="{00000000-0005-0000-0000-000031320000}"/>
    <cellStyle name="SAPBEXfilterDrill 10 3" xfId="6510" xr:uid="{00000000-0005-0000-0000-000032320000}"/>
    <cellStyle name="SAPBEXfilterDrill 10 4" xfId="13439" xr:uid="{00000000-0005-0000-0000-000033320000}"/>
    <cellStyle name="SAPBEXfilterDrill 10 5" xfId="7583" xr:uid="{00000000-0005-0000-0000-000034320000}"/>
    <cellStyle name="SAPBEXfilterDrill 10 6" xfId="15359" xr:uid="{00000000-0005-0000-0000-000035320000}"/>
    <cellStyle name="SAPBEXfilterDrill 10 7" xfId="6003" xr:uid="{00000000-0005-0000-0000-000036320000}"/>
    <cellStyle name="SAPBEXfilterDrill 10 8" xfId="6457" xr:uid="{00000000-0005-0000-0000-000037320000}"/>
    <cellStyle name="SAPBEXfilterDrill 10 9" xfId="23040" xr:uid="{00000000-0005-0000-0000-000038320000}"/>
    <cellStyle name="SAPBEXfilterDrill 11" xfId="2125" xr:uid="{00000000-0005-0000-0000-000039320000}"/>
    <cellStyle name="SAPBEXfilterDrill 11 2" xfId="13009" xr:uid="{00000000-0005-0000-0000-00003A320000}"/>
    <cellStyle name="SAPBEXfilterDrill 11 3" xfId="13473" xr:uid="{00000000-0005-0000-0000-00003B320000}"/>
    <cellStyle name="SAPBEXfilterDrill 11 4" xfId="15654" xr:uid="{00000000-0005-0000-0000-00003C320000}"/>
    <cellStyle name="SAPBEXfilterDrill 11 5" xfId="18341" xr:uid="{00000000-0005-0000-0000-00003D320000}"/>
    <cellStyle name="SAPBEXfilterDrill 12" xfId="7496" xr:uid="{00000000-0005-0000-0000-00003E320000}"/>
    <cellStyle name="SAPBEXfilterDrill 13" xfId="7599" xr:uid="{00000000-0005-0000-0000-00003F320000}"/>
    <cellStyle name="SAPBEXfilterDrill 14" xfId="5832" xr:uid="{00000000-0005-0000-0000-000040320000}"/>
    <cellStyle name="SAPBEXfilterDrill 15" xfId="37921" xr:uid="{00000000-0005-0000-0000-000041320000}"/>
    <cellStyle name="SAPBEXfilterDrill 2" xfId="741" xr:uid="{00000000-0005-0000-0000-000042320000}"/>
    <cellStyle name="SAPBEXfilterDrill 2 10" xfId="17129" xr:uid="{00000000-0005-0000-0000-000043320000}"/>
    <cellStyle name="SAPBEXfilterDrill 2 11" xfId="22405" xr:uid="{00000000-0005-0000-0000-000044320000}"/>
    <cellStyle name="SAPBEXfilterDrill 2 12" xfId="37981" xr:uid="{00000000-0005-0000-0000-000045320000}"/>
    <cellStyle name="SAPBEXfilterDrill 2 2" xfId="742" xr:uid="{00000000-0005-0000-0000-000046320000}"/>
    <cellStyle name="SAPBEXfilterDrill 2 2 2" xfId="5517" xr:uid="{00000000-0005-0000-0000-000047320000}"/>
    <cellStyle name="SAPBEXfilterDrill 2 2 2 2" xfId="22713" xr:uid="{00000000-0005-0000-0000-000048320000}"/>
    <cellStyle name="SAPBEXfilterDrill 2 2 3" xfId="7307" xr:uid="{00000000-0005-0000-0000-000049320000}"/>
    <cellStyle name="SAPBEXfilterDrill 2 2 3 2" xfId="23525" xr:uid="{00000000-0005-0000-0000-00004A320000}"/>
    <cellStyle name="SAPBEXfilterDrill 2 2 4" xfId="7459" xr:uid="{00000000-0005-0000-0000-00004B320000}"/>
    <cellStyle name="SAPBEXfilterDrill 2 2 4 2" xfId="23645" xr:uid="{00000000-0005-0000-0000-00004C320000}"/>
    <cellStyle name="SAPBEXfilterDrill 2 2 5" xfId="14202" xr:uid="{00000000-0005-0000-0000-00004D320000}"/>
    <cellStyle name="SAPBEXfilterDrill 2 2 5 2" xfId="29747" xr:uid="{00000000-0005-0000-0000-00004E320000}"/>
    <cellStyle name="SAPBEXfilterDrill 2 2 6" xfId="15600" xr:uid="{00000000-0005-0000-0000-00004F320000}"/>
    <cellStyle name="SAPBEXfilterDrill 2 2 6 2" xfId="30915" xr:uid="{00000000-0005-0000-0000-000050320000}"/>
    <cellStyle name="SAPBEXfilterDrill 2 2 7" xfId="12951" xr:uid="{00000000-0005-0000-0000-000051320000}"/>
    <cellStyle name="SAPBEXfilterDrill 2 2 7 2" xfId="28782" xr:uid="{00000000-0005-0000-0000-000052320000}"/>
    <cellStyle name="SAPBEXfilterDrill 2 2 8" xfId="5022" xr:uid="{00000000-0005-0000-0000-000053320000}"/>
    <cellStyle name="SAPBEXfilterDrill 2 3" xfId="1829" xr:uid="{00000000-0005-0000-0000-000054320000}"/>
    <cellStyle name="SAPBEXfilterDrill 2 3 2" xfId="7099" xr:uid="{00000000-0005-0000-0000-000055320000}"/>
    <cellStyle name="SAPBEXfilterDrill 2 3 2 2" xfId="37860" xr:uid="{00000000-0005-0000-0000-000056320000}"/>
    <cellStyle name="SAPBEXfilterDrill 2 3 3" xfId="6509" xr:uid="{00000000-0005-0000-0000-000057320000}"/>
    <cellStyle name="SAPBEXfilterDrill 2 3 4" xfId="7019" xr:uid="{00000000-0005-0000-0000-000058320000}"/>
    <cellStyle name="SAPBEXfilterDrill 2 3 5" xfId="5852" xr:uid="{00000000-0005-0000-0000-000059320000}"/>
    <cellStyle name="SAPBEXfilterDrill 2 3 6" xfId="15796" xr:uid="{00000000-0005-0000-0000-00005A320000}"/>
    <cellStyle name="SAPBEXfilterDrill 2 3 7" xfId="9009" xr:uid="{00000000-0005-0000-0000-00005B320000}"/>
    <cellStyle name="SAPBEXfilterDrill 2 3 8" xfId="23041" xr:uid="{00000000-0005-0000-0000-00005C320000}"/>
    <cellStyle name="SAPBEXfilterDrill 2 4" xfId="1830" xr:uid="{00000000-0005-0000-0000-00005D320000}"/>
    <cellStyle name="SAPBEXfilterDrill 2 4 2" xfId="7100" xr:uid="{00000000-0005-0000-0000-00005E320000}"/>
    <cellStyle name="SAPBEXfilterDrill 2 4 2 2" xfId="37861" xr:uid="{00000000-0005-0000-0000-00005F320000}"/>
    <cellStyle name="SAPBEXfilterDrill 2 4 3" xfId="6508" xr:uid="{00000000-0005-0000-0000-000060320000}"/>
    <cellStyle name="SAPBEXfilterDrill 2 4 4" xfId="7020" xr:uid="{00000000-0005-0000-0000-000061320000}"/>
    <cellStyle name="SAPBEXfilterDrill 2 4 5" xfId="5246" xr:uid="{00000000-0005-0000-0000-000062320000}"/>
    <cellStyle name="SAPBEXfilterDrill 2 4 6" xfId="15795" xr:uid="{00000000-0005-0000-0000-000063320000}"/>
    <cellStyle name="SAPBEXfilterDrill 2 4 7" xfId="5806" xr:uid="{00000000-0005-0000-0000-000064320000}"/>
    <cellStyle name="SAPBEXfilterDrill 2 4 8" xfId="23042" xr:uid="{00000000-0005-0000-0000-000065320000}"/>
    <cellStyle name="SAPBEXfilterDrill 2 5" xfId="5518" xr:uid="{00000000-0005-0000-0000-000066320000}"/>
    <cellStyle name="SAPBEXfilterDrill 2 5 2" xfId="37143" xr:uid="{00000000-0005-0000-0000-000067320000}"/>
    <cellStyle name="SAPBEXfilterDrill 2 6" xfId="7302" xr:uid="{00000000-0005-0000-0000-000068320000}"/>
    <cellStyle name="SAPBEXfilterDrill 2 7" xfId="6657" xr:uid="{00000000-0005-0000-0000-000069320000}"/>
    <cellStyle name="SAPBEXfilterDrill 2 8" xfId="14710" xr:uid="{00000000-0005-0000-0000-00006A320000}"/>
    <cellStyle name="SAPBEXfilterDrill 2 9" xfId="15607" xr:uid="{00000000-0005-0000-0000-00006B320000}"/>
    <cellStyle name="SAPBEXfilterDrill 3" xfId="743" xr:uid="{00000000-0005-0000-0000-00006C320000}"/>
    <cellStyle name="SAPBEXfilterDrill 3 2" xfId="7449" xr:uid="{00000000-0005-0000-0000-00006D320000}"/>
    <cellStyle name="SAPBEXfilterDrill 3 3" xfId="14223" xr:uid="{00000000-0005-0000-0000-00006E320000}"/>
    <cellStyle name="SAPBEXfilterDrill 3 4" xfId="13333" xr:uid="{00000000-0005-0000-0000-00006F320000}"/>
    <cellStyle name="SAPBEXfilterDrill 3 5" xfId="15568" xr:uid="{00000000-0005-0000-0000-000070320000}"/>
    <cellStyle name="SAPBEXfilterDrill 3 6" xfId="5023" xr:uid="{00000000-0005-0000-0000-000071320000}"/>
    <cellStyle name="SAPBEXfilterDrill 3 7" xfId="37982" xr:uid="{00000000-0005-0000-0000-000072320000}"/>
    <cellStyle name="SAPBEXfilterDrill 4" xfId="744" xr:uid="{00000000-0005-0000-0000-000073320000}"/>
    <cellStyle name="SAPBEXfilterDrill 4 10" xfId="37983" xr:uid="{00000000-0005-0000-0000-000074320000}"/>
    <cellStyle name="SAPBEXfilterDrill 4 2" xfId="745" xr:uid="{00000000-0005-0000-0000-000075320000}"/>
    <cellStyle name="SAPBEXfilterDrill 4 2 2" xfId="5514" xr:uid="{00000000-0005-0000-0000-000076320000}"/>
    <cellStyle name="SAPBEXfilterDrill 4 2 2 2" xfId="37651" xr:uid="{00000000-0005-0000-0000-000077320000}"/>
    <cellStyle name="SAPBEXfilterDrill 4 2 3" xfId="7286" xr:uid="{00000000-0005-0000-0000-000078320000}"/>
    <cellStyle name="SAPBEXfilterDrill 4 2 4" xfId="10586" xr:uid="{00000000-0005-0000-0000-000079320000}"/>
    <cellStyle name="SAPBEXfilterDrill 4 2 5" xfId="15086" xr:uid="{00000000-0005-0000-0000-00007A320000}"/>
    <cellStyle name="SAPBEXfilterDrill 4 2 6" xfId="15581" xr:uid="{00000000-0005-0000-0000-00007B320000}"/>
    <cellStyle name="SAPBEXfilterDrill 4 2 7" xfId="18285" xr:uid="{00000000-0005-0000-0000-00007C320000}"/>
    <cellStyle name="SAPBEXfilterDrill 4 2 8" xfId="22407" xr:uid="{00000000-0005-0000-0000-00007D320000}"/>
    <cellStyle name="SAPBEXfilterDrill 4 2 9" xfId="37984" xr:uid="{00000000-0005-0000-0000-00007E320000}"/>
    <cellStyle name="SAPBEXfilterDrill 4 3" xfId="5515" xr:uid="{00000000-0005-0000-0000-00007F320000}"/>
    <cellStyle name="SAPBEXfilterDrill 4 3 2" xfId="37672" xr:uid="{00000000-0005-0000-0000-000080320000}"/>
    <cellStyle name="SAPBEXfilterDrill 4 4" xfId="7280" xr:uid="{00000000-0005-0000-0000-000081320000}"/>
    <cellStyle name="SAPBEXfilterDrill 4 5" xfId="11822" xr:uid="{00000000-0005-0000-0000-000082320000}"/>
    <cellStyle name="SAPBEXfilterDrill 4 6" xfId="13466" xr:uid="{00000000-0005-0000-0000-000083320000}"/>
    <cellStyle name="SAPBEXfilterDrill 4 7" xfId="15579" xr:uid="{00000000-0005-0000-0000-000084320000}"/>
    <cellStyle name="SAPBEXfilterDrill 4 8" xfId="18276" xr:uid="{00000000-0005-0000-0000-000085320000}"/>
    <cellStyle name="SAPBEXfilterDrill 4 9" xfId="22406" xr:uid="{00000000-0005-0000-0000-000086320000}"/>
    <cellStyle name="SAPBEXfilterDrill 5" xfId="746" xr:uid="{00000000-0005-0000-0000-000087320000}"/>
    <cellStyle name="SAPBEXfilterDrill 5 10" xfId="37985" xr:uid="{00000000-0005-0000-0000-000088320000}"/>
    <cellStyle name="SAPBEXfilterDrill 5 2" xfId="747" xr:uid="{00000000-0005-0000-0000-000089320000}"/>
    <cellStyle name="SAPBEXfilterDrill 5 2 2" xfId="5512" xr:uid="{00000000-0005-0000-0000-00008A320000}"/>
    <cellStyle name="SAPBEXfilterDrill 5 2 2 2" xfId="37050" xr:uid="{00000000-0005-0000-0000-00008B320000}"/>
    <cellStyle name="SAPBEXfilterDrill 5 2 3" xfId="7284" xr:uid="{00000000-0005-0000-0000-00008C320000}"/>
    <cellStyle name="SAPBEXfilterDrill 5 2 4" xfId="13334" xr:uid="{00000000-0005-0000-0000-00008D320000}"/>
    <cellStyle name="SAPBEXfilterDrill 5 2 5" xfId="15088" xr:uid="{00000000-0005-0000-0000-00008E320000}"/>
    <cellStyle name="SAPBEXfilterDrill 5 2 6" xfId="15574" xr:uid="{00000000-0005-0000-0000-00008F320000}"/>
    <cellStyle name="SAPBEXfilterDrill 5 2 7" xfId="18302" xr:uid="{00000000-0005-0000-0000-000090320000}"/>
    <cellStyle name="SAPBEXfilterDrill 5 2 8" xfId="22409" xr:uid="{00000000-0005-0000-0000-000091320000}"/>
    <cellStyle name="SAPBEXfilterDrill 5 2 9" xfId="37986" xr:uid="{00000000-0005-0000-0000-000092320000}"/>
    <cellStyle name="SAPBEXfilterDrill 5 3" xfId="5513" xr:uid="{00000000-0005-0000-0000-000093320000}"/>
    <cellStyle name="SAPBEXfilterDrill 5 3 2" xfId="37060" xr:uid="{00000000-0005-0000-0000-000094320000}"/>
    <cellStyle name="SAPBEXfilterDrill 5 4" xfId="7283" xr:uid="{00000000-0005-0000-0000-000095320000}"/>
    <cellStyle name="SAPBEXfilterDrill 5 5" xfId="7452" xr:uid="{00000000-0005-0000-0000-000096320000}"/>
    <cellStyle name="SAPBEXfilterDrill 5 6" xfId="10338" xr:uid="{00000000-0005-0000-0000-000097320000}"/>
    <cellStyle name="SAPBEXfilterDrill 5 7" xfId="15609" xr:uid="{00000000-0005-0000-0000-000098320000}"/>
    <cellStyle name="SAPBEXfilterDrill 5 8" xfId="18287" xr:uid="{00000000-0005-0000-0000-000099320000}"/>
    <cellStyle name="SAPBEXfilterDrill 5 9" xfId="22408" xr:uid="{00000000-0005-0000-0000-00009A320000}"/>
    <cellStyle name="SAPBEXfilterDrill 6" xfId="748" xr:uid="{00000000-0005-0000-0000-00009B320000}"/>
    <cellStyle name="SAPBEXfilterDrill 6 10" xfId="37987" xr:uid="{00000000-0005-0000-0000-00009C320000}"/>
    <cellStyle name="SAPBEXfilterDrill 6 2" xfId="749" xr:uid="{00000000-0005-0000-0000-00009D320000}"/>
    <cellStyle name="SAPBEXfilterDrill 6 2 2" xfId="5510" xr:uid="{00000000-0005-0000-0000-00009E320000}"/>
    <cellStyle name="SAPBEXfilterDrill 6 2 2 2" xfId="37647" xr:uid="{00000000-0005-0000-0000-00009F320000}"/>
    <cellStyle name="SAPBEXfilterDrill 6 2 3" xfId="6888" xr:uid="{00000000-0005-0000-0000-0000A0320000}"/>
    <cellStyle name="SAPBEXfilterDrill 6 2 4" xfId="13335" xr:uid="{00000000-0005-0000-0000-0000A1320000}"/>
    <cellStyle name="SAPBEXfilterDrill 6 2 5" xfId="13217" xr:uid="{00000000-0005-0000-0000-0000A2320000}"/>
    <cellStyle name="SAPBEXfilterDrill 6 2 6" xfId="15404" xr:uid="{00000000-0005-0000-0000-0000A3320000}"/>
    <cellStyle name="SAPBEXfilterDrill 6 2 7" xfId="18267" xr:uid="{00000000-0005-0000-0000-0000A4320000}"/>
    <cellStyle name="SAPBEXfilterDrill 6 2 8" xfId="22411" xr:uid="{00000000-0005-0000-0000-0000A5320000}"/>
    <cellStyle name="SAPBEXfilterDrill 6 2 9" xfId="37988" xr:uid="{00000000-0005-0000-0000-0000A6320000}"/>
    <cellStyle name="SAPBEXfilterDrill 6 3" xfId="5511" xr:uid="{00000000-0005-0000-0000-0000A7320000}"/>
    <cellStyle name="SAPBEXfilterDrill 6 3 2" xfId="37648" xr:uid="{00000000-0005-0000-0000-0000A8320000}"/>
    <cellStyle name="SAPBEXfilterDrill 6 4" xfId="6031" xr:uid="{00000000-0005-0000-0000-0000A9320000}"/>
    <cellStyle name="SAPBEXfilterDrill 6 5" xfId="7192" xr:uid="{00000000-0005-0000-0000-0000AA320000}"/>
    <cellStyle name="SAPBEXfilterDrill 6 6" xfId="14200" xr:uid="{00000000-0005-0000-0000-0000AB320000}"/>
    <cellStyle name="SAPBEXfilterDrill 6 7" xfId="13479" xr:uid="{00000000-0005-0000-0000-0000AC320000}"/>
    <cellStyle name="SAPBEXfilterDrill 6 8" xfId="18296" xr:uid="{00000000-0005-0000-0000-0000AD320000}"/>
    <cellStyle name="SAPBEXfilterDrill 6 9" xfId="22410" xr:uid="{00000000-0005-0000-0000-0000AE320000}"/>
    <cellStyle name="SAPBEXfilterDrill 7" xfId="750" xr:uid="{00000000-0005-0000-0000-0000AF320000}"/>
    <cellStyle name="SAPBEXfilterDrill 7 10" xfId="37989" xr:uid="{00000000-0005-0000-0000-0000B0320000}"/>
    <cellStyle name="SAPBEXfilterDrill 7 2" xfId="751" xr:uid="{00000000-0005-0000-0000-0000B1320000}"/>
    <cellStyle name="SAPBEXfilterDrill 7 2 2" xfId="5508" xr:uid="{00000000-0005-0000-0000-0000B2320000}"/>
    <cellStyle name="SAPBEXfilterDrill 7 2 2 2" xfId="37645" xr:uid="{00000000-0005-0000-0000-0000B3320000}"/>
    <cellStyle name="SAPBEXfilterDrill 7 2 3" xfId="7285" xr:uid="{00000000-0005-0000-0000-0000B4320000}"/>
    <cellStyle name="SAPBEXfilterDrill 7 2 4" xfId="13073" xr:uid="{00000000-0005-0000-0000-0000B5320000}"/>
    <cellStyle name="SAPBEXfilterDrill 7 2 5" xfId="6021" xr:uid="{00000000-0005-0000-0000-0000B6320000}"/>
    <cellStyle name="SAPBEXfilterDrill 7 2 6" xfId="13621" xr:uid="{00000000-0005-0000-0000-0000B7320000}"/>
    <cellStyle name="SAPBEXfilterDrill 7 2 7" xfId="18280" xr:uid="{00000000-0005-0000-0000-0000B8320000}"/>
    <cellStyle name="SAPBEXfilterDrill 7 2 8" xfId="22413" xr:uid="{00000000-0005-0000-0000-0000B9320000}"/>
    <cellStyle name="SAPBEXfilterDrill 7 2 9" xfId="37990" xr:uid="{00000000-0005-0000-0000-0000BA320000}"/>
    <cellStyle name="SAPBEXfilterDrill 7 3" xfId="5509" xr:uid="{00000000-0005-0000-0000-0000BB320000}"/>
    <cellStyle name="SAPBEXfilterDrill 7 3 2" xfId="37646" xr:uid="{00000000-0005-0000-0000-0000BC320000}"/>
    <cellStyle name="SAPBEXfilterDrill 7 4" xfId="6054" xr:uid="{00000000-0005-0000-0000-0000BD320000}"/>
    <cellStyle name="SAPBEXfilterDrill 7 5" xfId="6724" xr:uid="{00000000-0005-0000-0000-0000BE320000}"/>
    <cellStyle name="SAPBEXfilterDrill 7 6" xfId="13465" xr:uid="{00000000-0005-0000-0000-0000BF320000}"/>
    <cellStyle name="SAPBEXfilterDrill 7 7" xfId="6960" xr:uid="{00000000-0005-0000-0000-0000C0320000}"/>
    <cellStyle name="SAPBEXfilterDrill 7 8" xfId="18278" xr:uid="{00000000-0005-0000-0000-0000C1320000}"/>
    <cellStyle name="SAPBEXfilterDrill 7 9" xfId="22412" xr:uid="{00000000-0005-0000-0000-0000C2320000}"/>
    <cellStyle name="SAPBEXfilterDrill 8" xfId="752" xr:uid="{00000000-0005-0000-0000-0000C3320000}"/>
    <cellStyle name="SAPBEXfilterDrill 8 2" xfId="10128" xr:uid="{00000000-0005-0000-0000-0000C4320000}"/>
    <cellStyle name="SAPBEXfilterDrill 8 3" xfId="14691" xr:uid="{00000000-0005-0000-0000-0000C5320000}"/>
    <cellStyle name="SAPBEXfilterDrill 8 4" xfId="6491" xr:uid="{00000000-0005-0000-0000-0000C6320000}"/>
    <cellStyle name="SAPBEXfilterDrill 8 5" xfId="15610" xr:uid="{00000000-0005-0000-0000-0000C7320000}"/>
    <cellStyle name="SAPBEXfilterDrill 8 6" xfId="5024" xr:uid="{00000000-0005-0000-0000-0000C8320000}"/>
    <cellStyle name="SAPBEXfilterDrill 8 7" xfId="37991" xr:uid="{00000000-0005-0000-0000-0000C9320000}"/>
    <cellStyle name="SAPBEXfilterDrill 9" xfId="753" xr:uid="{00000000-0005-0000-0000-0000CA320000}"/>
    <cellStyle name="SAPBEXfilterDrill 9 2" xfId="5506" xr:uid="{00000000-0005-0000-0000-0000CB320000}"/>
    <cellStyle name="SAPBEXfilterDrill 9 2 2" xfId="37635" xr:uid="{00000000-0005-0000-0000-0000CC320000}"/>
    <cellStyle name="SAPBEXfilterDrill 9 3" xfId="7300" xr:uid="{00000000-0005-0000-0000-0000CD320000}"/>
    <cellStyle name="SAPBEXfilterDrill 9 4" xfId="13336" xr:uid="{00000000-0005-0000-0000-0000CE320000}"/>
    <cellStyle name="SAPBEXfilterDrill 9 5" xfId="12968" xr:uid="{00000000-0005-0000-0000-0000CF320000}"/>
    <cellStyle name="SAPBEXfilterDrill 9 6" xfId="15566" xr:uid="{00000000-0005-0000-0000-0000D0320000}"/>
    <cellStyle name="SAPBEXfilterDrill 9 7" xfId="18273" xr:uid="{00000000-0005-0000-0000-0000D1320000}"/>
    <cellStyle name="SAPBEXfilterDrill 9 8" xfId="22414" xr:uid="{00000000-0005-0000-0000-0000D2320000}"/>
    <cellStyle name="SAPBEXfilterDrill 9 9" xfId="37992" xr:uid="{00000000-0005-0000-0000-0000D3320000}"/>
    <cellStyle name="SAPBEXfilterDrill_2009 Fleet segmentation" xfId="754" xr:uid="{00000000-0005-0000-0000-0000D4320000}"/>
    <cellStyle name="SAPBEXfilterItem" xfId="85" xr:uid="{00000000-0005-0000-0000-0000D5320000}"/>
    <cellStyle name="SAPBEXfilterItem 2" xfId="755" xr:uid="{00000000-0005-0000-0000-0000D6320000}"/>
    <cellStyle name="SAPBEXfilterItem 2 10" xfId="37905" xr:uid="{00000000-0005-0000-0000-0000D7320000}"/>
    <cellStyle name="SAPBEXfilterItem 2 11" xfId="37993" xr:uid="{00000000-0005-0000-0000-0000D8320000}"/>
    <cellStyle name="SAPBEXfilterItem 2 2" xfId="756" xr:uid="{00000000-0005-0000-0000-0000D9320000}"/>
    <cellStyle name="SAPBEXfilterItem 2 2 2" xfId="5503" xr:uid="{00000000-0005-0000-0000-0000DA320000}"/>
    <cellStyle name="SAPBEXfilterItem 2 2 2 2" xfId="22708" xr:uid="{00000000-0005-0000-0000-0000DB320000}"/>
    <cellStyle name="SAPBEXfilterItem 2 2 3" xfId="7276" xr:uid="{00000000-0005-0000-0000-0000DC320000}"/>
    <cellStyle name="SAPBEXfilterItem 2 2 3 2" xfId="23518" xr:uid="{00000000-0005-0000-0000-0000DD320000}"/>
    <cellStyle name="SAPBEXfilterItem 2 2 4" xfId="5904" xr:uid="{00000000-0005-0000-0000-0000DE320000}"/>
    <cellStyle name="SAPBEXfilterItem 2 2 4 2" xfId="22890" xr:uid="{00000000-0005-0000-0000-0000DF320000}"/>
    <cellStyle name="SAPBEXfilterItem 2 2 5" xfId="5501" xr:uid="{00000000-0005-0000-0000-0000E0320000}"/>
    <cellStyle name="SAPBEXfilterItem 2 2 5 2" xfId="22707" xr:uid="{00000000-0005-0000-0000-0000E1320000}"/>
    <cellStyle name="SAPBEXfilterItem 2 2 6" xfId="14078" xr:uid="{00000000-0005-0000-0000-0000E2320000}"/>
    <cellStyle name="SAPBEXfilterItem 2 2 6 2" xfId="29659" xr:uid="{00000000-0005-0000-0000-0000E3320000}"/>
    <cellStyle name="SAPBEXfilterItem 2 2 7" xfId="22416" xr:uid="{00000000-0005-0000-0000-0000E4320000}"/>
    <cellStyle name="SAPBEXfilterItem 2 2 8" xfId="37994" xr:uid="{00000000-0005-0000-0000-0000E5320000}"/>
    <cellStyle name="SAPBEXfilterItem 2 3" xfId="5504" xr:uid="{00000000-0005-0000-0000-0000E6320000}"/>
    <cellStyle name="SAPBEXfilterItem 2 3 2" xfId="22709" xr:uid="{00000000-0005-0000-0000-0000E7320000}"/>
    <cellStyle name="SAPBEXfilterItem 2 4" xfId="7309" xr:uid="{00000000-0005-0000-0000-0000E8320000}"/>
    <cellStyle name="SAPBEXfilterItem 2 4 2" xfId="23526" xr:uid="{00000000-0005-0000-0000-0000E9320000}"/>
    <cellStyle name="SAPBEXfilterItem 2 5" xfId="13337" xr:uid="{00000000-0005-0000-0000-0000EA320000}"/>
    <cellStyle name="SAPBEXfilterItem 2 5 2" xfId="29044" xr:uid="{00000000-0005-0000-0000-0000EB320000}"/>
    <cellStyle name="SAPBEXfilterItem 2 6" xfId="7476" xr:uid="{00000000-0005-0000-0000-0000EC320000}"/>
    <cellStyle name="SAPBEXfilterItem 2 6 2" xfId="23656" xr:uid="{00000000-0005-0000-0000-0000ED320000}"/>
    <cellStyle name="SAPBEXfilterItem 2 7" xfId="14218" xr:uid="{00000000-0005-0000-0000-0000EE320000}"/>
    <cellStyle name="SAPBEXfilterItem 2 7 2" xfId="29759" xr:uid="{00000000-0005-0000-0000-0000EF320000}"/>
    <cellStyle name="SAPBEXfilterItem 2 8" xfId="22246" xr:uid="{00000000-0005-0000-0000-0000F0320000}"/>
    <cellStyle name="SAPBEXfilterItem 2 9" xfId="22415" xr:uid="{00000000-0005-0000-0000-0000F1320000}"/>
    <cellStyle name="SAPBEXfilterItem 3" xfId="757" xr:uid="{00000000-0005-0000-0000-0000F2320000}"/>
    <cellStyle name="SAPBEXfilterItem 3 2" xfId="758" xr:uid="{00000000-0005-0000-0000-0000F3320000}"/>
    <cellStyle name="SAPBEXfilterItem 3 3" xfId="5502" xr:uid="{00000000-0005-0000-0000-0000F4320000}"/>
    <cellStyle name="SAPBEXfilterItem 3 3 2" xfId="37239" xr:uid="{00000000-0005-0000-0000-0000F5320000}"/>
    <cellStyle name="SAPBEXfilterItem 3 4" xfId="7287" xr:uid="{00000000-0005-0000-0000-0000F6320000}"/>
    <cellStyle name="SAPBEXfilterItem 3 4 2" xfId="37141" xr:uid="{00000000-0005-0000-0000-0000F7320000}"/>
    <cellStyle name="SAPBEXfilterItem 3 5" xfId="13338" xr:uid="{00000000-0005-0000-0000-0000F8320000}"/>
    <cellStyle name="SAPBEXfilterItem 3 6" xfId="10568" xr:uid="{00000000-0005-0000-0000-0000F9320000}"/>
    <cellStyle name="SAPBEXfilterItem 3 7" xfId="6039" xr:uid="{00000000-0005-0000-0000-0000FA320000}"/>
    <cellStyle name="SAPBEXfilterItem 3 8" xfId="17130" xr:uid="{00000000-0005-0000-0000-0000FB320000}"/>
    <cellStyle name="SAPBEXfilterItem 3 9" xfId="22417" xr:uid="{00000000-0005-0000-0000-0000FC320000}"/>
    <cellStyle name="SAPBEXfilterItem 4" xfId="759" xr:uid="{00000000-0005-0000-0000-0000FD320000}"/>
    <cellStyle name="SAPBEXfilterItem 4 2" xfId="5500" xr:uid="{00000000-0005-0000-0000-0000FE320000}"/>
    <cellStyle name="SAPBEXfilterItem 4 2 2" xfId="22706" xr:uid="{00000000-0005-0000-0000-0000FF320000}"/>
    <cellStyle name="SAPBEXfilterItem 4 3" xfId="7318" xr:uid="{00000000-0005-0000-0000-000000330000}"/>
    <cellStyle name="SAPBEXfilterItem 4 3 2" xfId="23530" xr:uid="{00000000-0005-0000-0000-000001330000}"/>
    <cellStyle name="SAPBEXfilterItem 4 4" xfId="13339" xr:uid="{00000000-0005-0000-0000-000002330000}"/>
    <cellStyle name="SAPBEXfilterItem 4 4 2" xfId="29045" xr:uid="{00000000-0005-0000-0000-000003330000}"/>
    <cellStyle name="SAPBEXfilterItem 4 5" xfId="7165" xr:uid="{00000000-0005-0000-0000-000004330000}"/>
    <cellStyle name="SAPBEXfilterItem 4 5 2" xfId="23447" xr:uid="{00000000-0005-0000-0000-000005330000}"/>
    <cellStyle name="SAPBEXfilterItem 4 6" xfId="14695" xr:uid="{00000000-0005-0000-0000-000006330000}"/>
    <cellStyle name="SAPBEXfilterItem 4 6 2" xfId="30180" xr:uid="{00000000-0005-0000-0000-000007330000}"/>
    <cellStyle name="SAPBEXfilterItem 4 7" xfId="22418" xr:uid="{00000000-0005-0000-0000-000008330000}"/>
    <cellStyle name="SAPBEXfilterItem 4 8" xfId="37995" xr:uid="{00000000-0005-0000-0000-000009330000}"/>
    <cellStyle name="SAPBEXfilterItem 5" xfId="760" xr:uid="{00000000-0005-0000-0000-00000A330000}"/>
    <cellStyle name="SAPBEXfilterItem 5 2" xfId="5499" xr:uid="{00000000-0005-0000-0000-00000B330000}"/>
    <cellStyle name="SAPBEXfilterItem 5 2 2" xfId="37140" xr:uid="{00000000-0005-0000-0000-00000C330000}"/>
    <cellStyle name="SAPBEXfilterItem 5 3" xfId="7282" xr:uid="{00000000-0005-0000-0000-00000D330000}"/>
    <cellStyle name="SAPBEXfilterItem 5 4" xfId="8985" xr:uid="{00000000-0005-0000-0000-00000E330000}"/>
    <cellStyle name="SAPBEXfilterItem 5 5" xfId="13460" xr:uid="{00000000-0005-0000-0000-00000F330000}"/>
    <cellStyle name="SAPBEXfilterItem 5 6" xfId="6989" xr:uid="{00000000-0005-0000-0000-000010330000}"/>
    <cellStyle name="SAPBEXfilterItem 5 7" xfId="15708" xr:uid="{00000000-0005-0000-0000-000011330000}"/>
    <cellStyle name="SAPBEXfilterItem 5 8" xfId="22419" xr:uid="{00000000-0005-0000-0000-000012330000}"/>
    <cellStyle name="SAPBEXfilterItem 5 9" xfId="37996" xr:uid="{00000000-0005-0000-0000-000013330000}"/>
    <cellStyle name="SAPBEXfilterItem 6" xfId="761" xr:uid="{00000000-0005-0000-0000-000014330000}"/>
    <cellStyle name="SAPBEXfilterItem_2009 Fleet segmentation" xfId="762" xr:uid="{00000000-0005-0000-0000-000015330000}"/>
    <cellStyle name="SAPBEXfilterText" xfId="86" xr:uid="{00000000-0005-0000-0000-000016330000}"/>
    <cellStyle name="SAPBEXfilterText 10" xfId="1831" xr:uid="{00000000-0005-0000-0000-000017330000}"/>
    <cellStyle name="SAPBEXfilterText 2" xfId="763" xr:uid="{00000000-0005-0000-0000-000018330000}"/>
    <cellStyle name="SAPBEXfilterText 2 2" xfId="1832" xr:uid="{00000000-0005-0000-0000-000019330000}"/>
    <cellStyle name="SAPBEXfilterText 2 3" xfId="22156" xr:uid="{00000000-0005-0000-0000-00001A330000}"/>
    <cellStyle name="SAPBEXfilterText 2 4" xfId="37906" xr:uid="{00000000-0005-0000-0000-00001B330000}"/>
    <cellStyle name="SAPBEXfilterText 3" xfId="764" xr:uid="{00000000-0005-0000-0000-00001C330000}"/>
    <cellStyle name="SAPBEXfilterText 3 2" xfId="765" xr:uid="{00000000-0005-0000-0000-00001D330000}"/>
    <cellStyle name="SAPBEXfilterText 3 3" xfId="5496" xr:uid="{00000000-0005-0000-0000-00001E330000}"/>
    <cellStyle name="SAPBEXfilterText 3 3 2" xfId="37240" xr:uid="{00000000-0005-0000-0000-00001F330000}"/>
    <cellStyle name="SAPBEXfilterText 3 4" xfId="6032" xr:uid="{00000000-0005-0000-0000-000020330000}"/>
    <cellStyle name="SAPBEXfilterText 3 4 2" xfId="37612" xr:uid="{00000000-0005-0000-0000-000021330000}"/>
    <cellStyle name="SAPBEXfilterText 3 5" xfId="15104" xr:uid="{00000000-0005-0000-0000-000022330000}"/>
    <cellStyle name="SAPBEXfilterText 3 6" xfId="7006" xr:uid="{00000000-0005-0000-0000-000023330000}"/>
    <cellStyle name="SAPBEXfilterText 3 7" xfId="15886" xr:uid="{00000000-0005-0000-0000-000024330000}"/>
    <cellStyle name="SAPBEXfilterText 3 8" xfId="15691" xr:uid="{00000000-0005-0000-0000-000025330000}"/>
    <cellStyle name="SAPBEXfilterText 3 9" xfId="22420" xr:uid="{00000000-0005-0000-0000-000026330000}"/>
    <cellStyle name="SAPBEXfilterText 4" xfId="766" xr:uid="{00000000-0005-0000-0000-000027330000}"/>
    <cellStyle name="SAPBEXfilterText 4 2" xfId="5494" xr:uid="{00000000-0005-0000-0000-000028330000}"/>
    <cellStyle name="SAPBEXfilterText 4 2 2" xfId="37139" xr:uid="{00000000-0005-0000-0000-000029330000}"/>
    <cellStyle name="SAPBEXfilterText 4 3" xfId="7274" xr:uid="{00000000-0005-0000-0000-00002A330000}"/>
    <cellStyle name="SAPBEXfilterText 4 4" xfId="13341" xr:uid="{00000000-0005-0000-0000-00002B330000}"/>
    <cellStyle name="SAPBEXfilterText 4 5" xfId="10556" xr:uid="{00000000-0005-0000-0000-00002C330000}"/>
    <cellStyle name="SAPBEXfilterText 4 6" xfId="15884" xr:uid="{00000000-0005-0000-0000-00002D330000}"/>
    <cellStyle name="SAPBEXfilterText 4 7" xfId="15694" xr:uid="{00000000-0005-0000-0000-00002E330000}"/>
    <cellStyle name="SAPBEXfilterText 4 8" xfId="22421" xr:uid="{00000000-0005-0000-0000-00002F330000}"/>
    <cellStyle name="SAPBEXfilterText 4 9" xfId="37997" xr:uid="{00000000-0005-0000-0000-000030330000}"/>
    <cellStyle name="SAPBEXfilterText 5" xfId="1833" xr:uid="{00000000-0005-0000-0000-000031330000}"/>
    <cellStyle name="SAPBEXfilterText 6" xfId="1834" xr:uid="{00000000-0005-0000-0000-000032330000}"/>
    <cellStyle name="SAPBEXfilterText 7" xfId="1835" xr:uid="{00000000-0005-0000-0000-000033330000}"/>
    <cellStyle name="SAPBEXfilterText 8" xfId="1836" xr:uid="{00000000-0005-0000-0000-000034330000}"/>
    <cellStyle name="SAPBEXfilterText 9" xfId="1837" xr:uid="{00000000-0005-0000-0000-000035330000}"/>
    <cellStyle name="SAPBEXfilterText_CC - Div XRef" xfId="1838" xr:uid="{00000000-0005-0000-0000-000036330000}"/>
    <cellStyle name="SAPBEXformats" xfId="87" xr:uid="{00000000-0005-0000-0000-000037330000}"/>
    <cellStyle name="SAPBEXformats 10" xfId="767" xr:uid="{00000000-0005-0000-0000-000038330000}"/>
    <cellStyle name="SAPBEXformats 10 10" xfId="22422" xr:uid="{00000000-0005-0000-0000-000039330000}"/>
    <cellStyle name="SAPBEXformats 10 2" xfId="2923" xr:uid="{00000000-0005-0000-0000-00003A330000}"/>
    <cellStyle name="SAPBEXformats 10 2 2" xfId="8095" xr:uid="{00000000-0005-0000-0000-00003B330000}"/>
    <cellStyle name="SAPBEXformats 10 2 2 2" xfId="24124" xr:uid="{00000000-0005-0000-0000-00003C330000}"/>
    <cellStyle name="SAPBEXformats 10 2 3" xfId="10922" xr:uid="{00000000-0005-0000-0000-00003D330000}"/>
    <cellStyle name="SAPBEXformats 10 2 3 2" xfId="26789" xr:uid="{00000000-0005-0000-0000-00003E330000}"/>
    <cellStyle name="SAPBEXformats 10 2 4" xfId="13129" xr:uid="{00000000-0005-0000-0000-00003F330000}"/>
    <cellStyle name="SAPBEXformats 10 2 4 2" xfId="28909" xr:uid="{00000000-0005-0000-0000-000040330000}"/>
    <cellStyle name="SAPBEXformats 10 2 5" xfId="16274" xr:uid="{00000000-0005-0000-0000-000041330000}"/>
    <cellStyle name="SAPBEXformats 10 2 5 2" xfId="31412" xr:uid="{00000000-0005-0000-0000-000042330000}"/>
    <cellStyle name="SAPBEXformats 10 2 6" xfId="18885" xr:uid="{00000000-0005-0000-0000-000043330000}"/>
    <cellStyle name="SAPBEXformats 10 2 6 2" xfId="33833" xr:uid="{00000000-0005-0000-0000-000044330000}"/>
    <cellStyle name="SAPBEXformats 10 2 7" xfId="21133" xr:uid="{00000000-0005-0000-0000-000045330000}"/>
    <cellStyle name="SAPBEXformats 10 2 7 2" xfId="36059" xr:uid="{00000000-0005-0000-0000-000046330000}"/>
    <cellStyle name="SAPBEXformats 10 2 8" xfId="6289" xr:uid="{00000000-0005-0000-0000-000047330000}"/>
    <cellStyle name="SAPBEXformats 10 3" xfId="4581" xr:uid="{00000000-0005-0000-0000-000048330000}"/>
    <cellStyle name="SAPBEXformats 10 3 2" xfId="9736" xr:uid="{00000000-0005-0000-0000-000049330000}"/>
    <cellStyle name="SAPBEXformats 10 3 2 2" xfId="25727" xr:uid="{00000000-0005-0000-0000-00004A330000}"/>
    <cellStyle name="SAPBEXformats 10 3 3" xfId="12554" xr:uid="{00000000-0005-0000-0000-00004B330000}"/>
    <cellStyle name="SAPBEXformats 10 3 3 2" xfId="28398" xr:uid="{00000000-0005-0000-0000-00004C330000}"/>
    <cellStyle name="SAPBEXformats 10 3 4" xfId="7422" xr:uid="{00000000-0005-0000-0000-00004D330000}"/>
    <cellStyle name="SAPBEXformats 10 3 4 2" xfId="23615" xr:uid="{00000000-0005-0000-0000-00004E330000}"/>
    <cellStyle name="SAPBEXformats 10 3 5" xfId="17877" xr:uid="{00000000-0005-0000-0000-00004F330000}"/>
    <cellStyle name="SAPBEXformats 10 3 5 2" xfId="32993" xr:uid="{00000000-0005-0000-0000-000050330000}"/>
    <cellStyle name="SAPBEXformats 10 3 6" xfId="20485" xr:uid="{00000000-0005-0000-0000-000051330000}"/>
    <cellStyle name="SAPBEXformats 10 3 6 2" xfId="35422" xr:uid="{00000000-0005-0000-0000-000052330000}"/>
    <cellStyle name="SAPBEXformats 10 3 7" xfId="21890" xr:uid="{00000000-0005-0000-0000-000053330000}"/>
    <cellStyle name="SAPBEXformats 10 3 7 2" xfId="36809" xr:uid="{00000000-0005-0000-0000-000054330000}"/>
    <cellStyle name="SAPBEXformats 10 4" xfId="5493" xr:uid="{00000000-0005-0000-0000-000055330000}"/>
    <cellStyle name="SAPBEXformats 10 4 2" xfId="37138" xr:uid="{00000000-0005-0000-0000-000056330000}"/>
    <cellStyle name="SAPBEXformats 10 5" xfId="7210" xr:uid="{00000000-0005-0000-0000-000057330000}"/>
    <cellStyle name="SAPBEXformats 10 6" xfId="13762" xr:uid="{00000000-0005-0000-0000-000058330000}"/>
    <cellStyle name="SAPBEXformats 10 7" xfId="5928" xr:uid="{00000000-0005-0000-0000-000059330000}"/>
    <cellStyle name="SAPBEXformats 10 8" xfId="15883" xr:uid="{00000000-0005-0000-0000-00005A330000}"/>
    <cellStyle name="SAPBEXformats 10 9" xfId="15704" xr:uid="{00000000-0005-0000-0000-00005B330000}"/>
    <cellStyle name="SAPBEXformats 11" xfId="1839" xr:uid="{00000000-0005-0000-0000-00005C330000}"/>
    <cellStyle name="SAPBEXformats 11 10" xfId="23043" xr:uid="{00000000-0005-0000-0000-00005D330000}"/>
    <cellStyle name="SAPBEXformats 11 2" xfId="2924" xr:uid="{00000000-0005-0000-0000-00005E330000}"/>
    <cellStyle name="SAPBEXformats 11 2 2" xfId="8096" xr:uid="{00000000-0005-0000-0000-00005F330000}"/>
    <cellStyle name="SAPBEXformats 11 2 2 2" xfId="24125" xr:uid="{00000000-0005-0000-0000-000060330000}"/>
    <cellStyle name="SAPBEXformats 11 2 3" xfId="10923" xr:uid="{00000000-0005-0000-0000-000061330000}"/>
    <cellStyle name="SAPBEXformats 11 2 3 2" xfId="26790" xr:uid="{00000000-0005-0000-0000-000062330000}"/>
    <cellStyle name="SAPBEXformats 11 2 4" xfId="15337" xr:uid="{00000000-0005-0000-0000-000063330000}"/>
    <cellStyle name="SAPBEXformats 11 2 4 2" xfId="30746" xr:uid="{00000000-0005-0000-0000-000064330000}"/>
    <cellStyle name="SAPBEXformats 11 2 5" xfId="16275" xr:uid="{00000000-0005-0000-0000-000065330000}"/>
    <cellStyle name="SAPBEXformats 11 2 5 2" xfId="31413" xr:uid="{00000000-0005-0000-0000-000066330000}"/>
    <cellStyle name="SAPBEXformats 11 2 6" xfId="18886" xr:uid="{00000000-0005-0000-0000-000067330000}"/>
    <cellStyle name="SAPBEXformats 11 2 6 2" xfId="33834" xr:uid="{00000000-0005-0000-0000-000068330000}"/>
    <cellStyle name="SAPBEXformats 11 2 7" xfId="21134" xr:uid="{00000000-0005-0000-0000-000069330000}"/>
    <cellStyle name="SAPBEXformats 11 2 7 2" xfId="36060" xr:uid="{00000000-0005-0000-0000-00006A330000}"/>
    <cellStyle name="SAPBEXformats 11 2 8" xfId="6290" xr:uid="{00000000-0005-0000-0000-00006B330000}"/>
    <cellStyle name="SAPBEXformats 11 3" xfId="4580" xr:uid="{00000000-0005-0000-0000-00006C330000}"/>
    <cellStyle name="SAPBEXformats 11 3 2" xfId="9735" xr:uid="{00000000-0005-0000-0000-00006D330000}"/>
    <cellStyle name="SAPBEXformats 11 3 2 2" xfId="25726" xr:uid="{00000000-0005-0000-0000-00006E330000}"/>
    <cellStyle name="SAPBEXformats 11 3 3" xfId="12553" xr:uid="{00000000-0005-0000-0000-00006F330000}"/>
    <cellStyle name="SAPBEXformats 11 3 3 2" xfId="28397" xr:uid="{00000000-0005-0000-0000-000070330000}"/>
    <cellStyle name="SAPBEXformats 11 3 4" xfId="15499" xr:uid="{00000000-0005-0000-0000-000071330000}"/>
    <cellStyle name="SAPBEXformats 11 3 4 2" xfId="30860" xr:uid="{00000000-0005-0000-0000-000072330000}"/>
    <cellStyle name="SAPBEXformats 11 3 5" xfId="17876" xr:uid="{00000000-0005-0000-0000-000073330000}"/>
    <cellStyle name="SAPBEXformats 11 3 5 2" xfId="32992" xr:uid="{00000000-0005-0000-0000-000074330000}"/>
    <cellStyle name="SAPBEXformats 11 3 6" xfId="20484" xr:uid="{00000000-0005-0000-0000-000075330000}"/>
    <cellStyle name="SAPBEXformats 11 3 6 2" xfId="35421" xr:uid="{00000000-0005-0000-0000-000076330000}"/>
    <cellStyle name="SAPBEXformats 11 3 7" xfId="20922" xr:uid="{00000000-0005-0000-0000-000077330000}"/>
    <cellStyle name="SAPBEXformats 11 3 7 2" xfId="35848" xr:uid="{00000000-0005-0000-0000-000078330000}"/>
    <cellStyle name="SAPBEXformats 11 4" xfId="7108" xr:uid="{00000000-0005-0000-0000-000079330000}"/>
    <cellStyle name="SAPBEXformats 11 4 2" xfId="37862" xr:uid="{00000000-0005-0000-0000-00007A330000}"/>
    <cellStyle name="SAPBEXformats 11 5" xfId="6501" xr:uid="{00000000-0005-0000-0000-00007B330000}"/>
    <cellStyle name="SAPBEXformats 11 6" xfId="14858" xr:uid="{00000000-0005-0000-0000-00007C330000}"/>
    <cellStyle name="SAPBEXformats 11 7" xfId="10563" xr:uid="{00000000-0005-0000-0000-00007D330000}"/>
    <cellStyle name="SAPBEXformats 11 8" xfId="15787" xr:uid="{00000000-0005-0000-0000-00007E330000}"/>
    <cellStyle name="SAPBEXformats 11 9" xfId="18446" xr:uid="{00000000-0005-0000-0000-00007F330000}"/>
    <cellStyle name="SAPBEXformats 12" xfId="2925" xr:uid="{00000000-0005-0000-0000-000080330000}"/>
    <cellStyle name="SAPBEXformats 12 2" xfId="4579" xr:uid="{00000000-0005-0000-0000-000081330000}"/>
    <cellStyle name="SAPBEXformats 12 2 2" xfId="9734" xr:uid="{00000000-0005-0000-0000-000082330000}"/>
    <cellStyle name="SAPBEXformats 12 2 2 2" xfId="25725" xr:uid="{00000000-0005-0000-0000-000083330000}"/>
    <cellStyle name="SAPBEXformats 12 2 3" xfId="12552" xr:uid="{00000000-0005-0000-0000-000084330000}"/>
    <cellStyle name="SAPBEXformats 12 2 3 2" xfId="28396" xr:uid="{00000000-0005-0000-0000-000085330000}"/>
    <cellStyle name="SAPBEXformats 12 2 4" xfId="12932" xr:uid="{00000000-0005-0000-0000-000086330000}"/>
    <cellStyle name="SAPBEXformats 12 2 4 2" xfId="28771" xr:uid="{00000000-0005-0000-0000-000087330000}"/>
    <cellStyle name="SAPBEXformats 12 2 5" xfId="17875" xr:uid="{00000000-0005-0000-0000-000088330000}"/>
    <cellStyle name="SAPBEXformats 12 2 5 2" xfId="32991" xr:uid="{00000000-0005-0000-0000-000089330000}"/>
    <cellStyle name="SAPBEXformats 12 2 6" xfId="20483" xr:uid="{00000000-0005-0000-0000-00008A330000}"/>
    <cellStyle name="SAPBEXformats 12 2 6 2" xfId="35420" xr:uid="{00000000-0005-0000-0000-00008B330000}"/>
    <cellStyle name="SAPBEXformats 12 2 7" xfId="21298" xr:uid="{00000000-0005-0000-0000-00008C330000}"/>
    <cellStyle name="SAPBEXformats 12 2 7 2" xfId="36224" xr:uid="{00000000-0005-0000-0000-00008D330000}"/>
    <cellStyle name="SAPBEXformats 12 3" xfId="8097" xr:uid="{00000000-0005-0000-0000-00008E330000}"/>
    <cellStyle name="SAPBEXformats 12 3 2" xfId="24126" xr:uid="{00000000-0005-0000-0000-00008F330000}"/>
    <cellStyle name="SAPBEXformats 12 4" xfId="10924" xr:uid="{00000000-0005-0000-0000-000090330000}"/>
    <cellStyle name="SAPBEXformats 12 4 2" xfId="26791" xr:uid="{00000000-0005-0000-0000-000091330000}"/>
    <cellStyle name="SAPBEXformats 12 5" xfId="13128" xr:uid="{00000000-0005-0000-0000-000092330000}"/>
    <cellStyle name="SAPBEXformats 12 5 2" xfId="28908" xr:uid="{00000000-0005-0000-0000-000093330000}"/>
    <cellStyle name="SAPBEXformats 12 6" xfId="16276" xr:uid="{00000000-0005-0000-0000-000094330000}"/>
    <cellStyle name="SAPBEXformats 12 6 2" xfId="31414" xr:uid="{00000000-0005-0000-0000-000095330000}"/>
    <cellStyle name="SAPBEXformats 12 7" xfId="18887" xr:uid="{00000000-0005-0000-0000-000096330000}"/>
    <cellStyle name="SAPBEXformats 12 7 2" xfId="33835" xr:uid="{00000000-0005-0000-0000-000097330000}"/>
    <cellStyle name="SAPBEXformats 13" xfId="2926" xr:uid="{00000000-0005-0000-0000-000098330000}"/>
    <cellStyle name="SAPBEXformats 13 2" xfId="4578" xr:uid="{00000000-0005-0000-0000-000099330000}"/>
    <cellStyle name="SAPBEXformats 13 2 2" xfId="9733" xr:uid="{00000000-0005-0000-0000-00009A330000}"/>
    <cellStyle name="SAPBEXformats 13 2 2 2" xfId="25724" xr:uid="{00000000-0005-0000-0000-00009B330000}"/>
    <cellStyle name="SAPBEXformats 13 2 3" xfId="12551" xr:uid="{00000000-0005-0000-0000-00009C330000}"/>
    <cellStyle name="SAPBEXformats 13 2 3 2" xfId="28395" xr:uid="{00000000-0005-0000-0000-00009D330000}"/>
    <cellStyle name="SAPBEXformats 13 2 4" xfId="14053" xr:uid="{00000000-0005-0000-0000-00009E330000}"/>
    <cellStyle name="SAPBEXformats 13 2 4 2" xfId="29634" xr:uid="{00000000-0005-0000-0000-00009F330000}"/>
    <cellStyle name="SAPBEXformats 13 2 5" xfId="17874" xr:uid="{00000000-0005-0000-0000-0000A0330000}"/>
    <cellStyle name="SAPBEXformats 13 2 5 2" xfId="32990" xr:uid="{00000000-0005-0000-0000-0000A1330000}"/>
    <cellStyle name="SAPBEXformats 13 2 6" xfId="20482" xr:uid="{00000000-0005-0000-0000-0000A2330000}"/>
    <cellStyle name="SAPBEXformats 13 2 6 2" xfId="35419" xr:uid="{00000000-0005-0000-0000-0000A3330000}"/>
    <cellStyle name="SAPBEXformats 13 2 7" xfId="21424" xr:uid="{00000000-0005-0000-0000-0000A4330000}"/>
    <cellStyle name="SAPBEXformats 13 2 7 2" xfId="36350" xr:uid="{00000000-0005-0000-0000-0000A5330000}"/>
    <cellStyle name="SAPBEXformats 13 3" xfId="8098" xr:uid="{00000000-0005-0000-0000-0000A6330000}"/>
    <cellStyle name="SAPBEXformats 13 3 2" xfId="24127" xr:uid="{00000000-0005-0000-0000-0000A7330000}"/>
    <cellStyle name="SAPBEXformats 13 4" xfId="10925" xr:uid="{00000000-0005-0000-0000-0000A8330000}"/>
    <cellStyle name="SAPBEXformats 13 4 2" xfId="26792" xr:uid="{00000000-0005-0000-0000-0000A9330000}"/>
    <cellStyle name="SAPBEXformats 13 5" xfId="13543" xr:uid="{00000000-0005-0000-0000-0000AA330000}"/>
    <cellStyle name="SAPBEXformats 13 5 2" xfId="29168" xr:uid="{00000000-0005-0000-0000-0000AB330000}"/>
    <cellStyle name="SAPBEXformats 13 6" xfId="16277" xr:uid="{00000000-0005-0000-0000-0000AC330000}"/>
    <cellStyle name="SAPBEXformats 13 6 2" xfId="31415" xr:uid="{00000000-0005-0000-0000-0000AD330000}"/>
    <cellStyle name="SAPBEXformats 13 7" xfId="18888" xr:uid="{00000000-0005-0000-0000-0000AE330000}"/>
    <cellStyle name="SAPBEXformats 13 7 2" xfId="33836" xr:uid="{00000000-0005-0000-0000-0000AF330000}"/>
    <cellStyle name="SAPBEXformats 14" xfId="2927" xr:uid="{00000000-0005-0000-0000-0000B0330000}"/>
    <cellStyle name="SAPBEXformats 14 2" xfId="4577" xr:uid="{00000000-0005-0000-0000-0000B1330000}"/>
    <cellStyle name="SAPBEXformats 14 2 2" xfId="9732" xr:uid="{00000000-0005-0000-0000-0000B2330000}"/>
    <cellStyle name="SAPBEXformats 14 2 2 2" xfId="25723" xr:uid="{00000000-0005-0000-0000-0000B3330000}"/>
    <cellStyle name="SAPBEXformats 14 2 3" xfId="12550" xr:uid="{00000000-0005-0000-0000-0000B4330000}"/>
    <cellStyle name="SAPBEXformats 14 2 3 2" xfId="28394" xr:uid="{00000000-0005-0000-0000-0000B5330000}"/>
    <cellStyle name="SAPBEXformats 14 2 4" xfId="7410" xr:uid="{00000000-0005-0000-0000-0000B6330000}"/>
    <cellStyle name="SAPBEXformats 14 2 4 2" xfId="23606" xr:uid="{00000000-0005-0000-0000-0000B7330000}"/>
    <cellStyle name="SAPBEXformats 14 2 5" xfId="17873" xr:uid="{00000000-0005-0000-0000-0000B8330000}"/>
    <cellStyle name="SAPBEXformats 14 2 5 2" xfId="32989" xr:uid="{00000000-0005-0000-0000-0000B9330000}"/>
    <cellStyle name="SAPBEXformats 14 2 6" xfId="20481" xr:uid="{00000000-0005-0000-0000-0000BA330000}"/>
    <cellStyle name="SAPBEXformats 14 2 6 2" xfId="35418" xr:uid="{00000000-0005-0000-0000-0000BB330000}"/>
    <cellStyle name="SAPBEXformats 14 2 7" xfId="21297" xr:uid="{00000000-0005-0000-0000-0000BC330000}"/>
    <cellStyle name="SAPBEXformats 14 2 7 2" xfId="36223" xr:uid="{00000000-0005-0000-0000-0000BD330000}"/>
    <cellStyle name="SAPBEXformats 14 3" xfId="8099" xr:uid="{00000000-0005-0000-0000-0000BE330000}"/>
    <cellStyle name="SAPBEXformats 14 3 2" xfId="24128" xr:uid="{00000000-0005-0000-0000-0000BF330000}"/>
    <cellStyle name="SAPBEXformats 14 4" xfId="10926" xr:uid="{00000000-0005-0000-0000-0000C0330000}"/>
    <cellStyle name="SAPBEXformats 14 4 2" xfId="26793" xr:uid="{00000000-0005-0000-0000-0000C1330000}"/>
    <cellStyle name="SAPBEXformats 14 5" xfId="13127" xr:uid="{00000000-0005-0000-0000-0000C2330000}"/>
    <cellStyle name="SAPBEXformats 14 5 2" xfId="28907" xr:uid="{00000000-0005-0000-0000-0000C3330000}"/>
    <cellStyle name="SAPBEXformats 14 6" xfId="16278" xr:uid="{00000000-0005-0000-0000-0000C4330000}"/>
    <cellStyle name="SAPBEXformats 14 6 2" xfId="31416" xr:uid="{00000000-0005-0000-0000-0000C5330000}"/>
    <cellStyle name="SAPBEXformats 14 7" xfId="18889" xr:uid="{00000000-0005-0000-0000-0000C6330000}"/>
    <cellStyle name="SAPBEXformats 14 7 2" xfId="33837" xr:uid="{00000000-0005-0000-0000-0000C7330000}"/>
    <cellStyle name="SAPBEXformats 15" xfId="2928" xr:uid="{00000000-0005-0000-0000-0000C8330000}"/>
    <cellStyle name="SAPBEXformats 15 2" xfId="4576" xr:uid="{00000000-0005-0000-0000-0000C9330000}"/>
    <cellStyle name="SAPBEXformats 15 2 2" xfId="9731" xr:uid="{00000000-0005-0000-0000-0000CA330000}"/>
    <cellStyle name="SAPBEXformats 15 2 2 2" xfId="25722" xr:uid="{00000000-0005-0000-0000-0000CB330000}"/>
    <cellStyle name="SAPBEXformats 15 2 3" xfId="12549" xr:uid="{00000000-0005-0000-0000-0000CC330000}"/>
    <cellStyle name="SAPBEXformats 15 2 3 2" xfId="28393" xr:uid="{00000000-0005-0000-0000-0000CD330000}"/>
    <cellStyle name="SAPBEXformats 15 2 4" xfId="14835" xr:uid="{00000000-0005-0000-0000-0000CE330000}"/>
    <cellStyle name="SAPBEXformats 15 2 4 2" xfId="30287" xr:uid="{00000000-0005-0000-0000-0000CF330000}"/>
    <cellStyle name="SAPBEXformats 15 2 5" xfId="17872" xr:uid="{00000000-0005-0000-0000-0000D0330000}"/>
    <cellStyle name="SAPBEXformats 15 2 5 2" xfId="32988" xr:uid="{00000000-0005-0000-0000-0000D1330000}"/>
    <cellStyle name="SAPBEXformats 15 2 6" xfId="20480" xr:uid="{00000000-0005-0000-0000-0000D2330000}"/>
    <cellStyle name="SAPBEXformats 15 2 6 2" xfId="35417" xr:uid="{00000000-0005-0000-0000-0000D3330000}"/>
    <cellStyle name="SAPBEXformats 15 2 7" xfId="21423" xr:uid="{00000000-0005-0000-0000-0000D4330000}"/>
    <cellStyle name="SAPBEXformats 15 2 7 2" xfId="36349" xr:uid="{00000000-0005-0000-0000-0000D5330000}"/>
    <cellStyle name="SAPBEXformats 15 3" xfId="8100" xr:uid="{00000000-0005-0000-0000-0000D6330000}"/>
    <cellStyle name="SAPBEXformats 15 3 2" xfId="24129" xr:uid="{00000000-0005-0000-0000-0000D7330000}"/>
    <cellStyle name="SAPBEXformats 15 4" xfId="10927" xr:uid="{00000000-0005-0000-0000-0000D8330000}"/>
    <cellStyle name="SAPBEXformats 15 4 2" xfId="26794" xr:uid="{00000000-0005-0000-0000-0000D9330000}"/>
    <cellStyle name="SAPBEXformats 15 5" xfId="15336" xr:uid="{00000000-0005-0000-0000-0000DA330000}"/>
    <cellStyle name="SAPBEXformats 15 5 2" xfId="30745" xr:uid="{00000000-0005-0000-0000-0000DB330000}"/>
    <cellStyle name="SAPBEXformats 15 6" xfId="16279" xr:uid="{00000000-0005-0000-0000-0000DC330000}"/>
    <cellStyle name="SAPBEXformats 15 6 2" xfId="31417" xr:uid="{00000000-0005-0000-0000-0000DD330000}"/>
    <cellStyle name="SAPBEXformats 15 7" xfId="18890" xr:uid="{00000000-0005-0000-0000-0000DE330000}"/>
    <cellStyle name="SAPBEXformats 15 7 2" xfId="33838" xr:uid="{00000000-0005-0000-0000-0000DF330000}"/>
    <cellStyle name="SAPBEXformats 16" xfId="2929" xr:uid="{00000000-0005-0000-0000-0000E0330000}"/>
    <cellStyle name="SAPBEXformats 16 2" xfId="4575" xr:uid="{00000000-0005-0000-0000-0000E1330000}"/>
    <cellStyle name="SAPBEXformats 16 2 2" xfId="9730" xr:uid="{00000000-0005-0000-0000-0000E2330000}"/>
    <cellStyle name="SAPBEXformats 16 2 2 2" xfId="25721" xr:uid="{00000000-0005-0000-0000-0000E3330000}"/>
    <cellStyle name="SAPBEXformats 16 2 3" xfId="12548" xr:uid="{00000000-0005-0000-0000-0000E4330000}"/>
    <cellStyle name="SAPBEXformats 16 2 3 2" xfId="28392" xr:uid="{00000000-0005-0000-0000-0000E5330000}"/>
    <cellStyle name="SAPBEXformats 16 2 4" xfId="14046" xr:uid="{00000000-0005-0000-0000-0000E6330000}"/>
    <cellStyle name="SAPBEXformats 16 2 4 2" xfId="29627" xr:uid="{00000000-0005-0000-0000-0000E7330000}"/>
    <cellStyle name="SAPBEXformats 16 2 5" xfId="17871" xr:uid="{00000000-0005-0000-0000-0000E8330000}"/>
    <cellStyle name="SAPBEXformats 16 2 5 2" xfId="32987" xr:uid="{00000000-0005-0000-0000-0000E9330000}"/>
    <cellStyle name="SAPBEXformats 16 2 6" xfId="20479" xr:uid="{00000000-0005-0000-0000-0000EA330000}"/>
    <cellStyle name="SAPBEXformats 16 2 6 2" xfId="35416" xr:uid="{00000000-0005-0000-0000-0000EB330000}"/>
    <cellStyle name="SAPBEXformats 16 2 7" xfId="14760" xr:uid="{00000000-0005-0000-0000-0000EC330000}"/>
    <cellStyle name="SAPBEXformats 16 2 7 2" xfId="30216" xr:uid="{00000000-0005-0000-0000-0000ED330000}"/>
    <cellStyle name="SAPBEXformats 16 3" xfId="8101" xr:uid="{00000000-0005-0000-0000-0000EE330000}"/>
    <cellStyle name="SAPBEXformats 16 3 2" xfId="24130" xr:uid="{00000000-0005-0000-0000-0000EF330000}"/>
    <cellStyle name="SAPBEXformats 16 4" xfId="10928" xr:uid="{00000000-0005-0000-0000-0000F0330000}"/>
    <cellStyle name="SAPBEXformats 16 4 2" xfId="26795" xr:uid="{00000000-0005-0000-0000-0000F1330000}"/>
    <cellStyle name="SAPBEXformats 16 5" xfId="13126" xr:uid="{00000000-0005-0000-0000-0000F2330000}"/>
    <cellStyle name="SAPBEXformats 16 5 2" xfId="28906" xr:uid="{00000000-0005-0000-0000-0000F3330000}"/>
    <cellStyle name="SAPBEXformats 16 6" xfId="16280" xr:uid="{00000000-0005-0000-0000-0000F4330000}"/>
    <cellStyle name="SAPBEXformats 16 6 2" xfId="31418" xr:uid="{00000000-0005-0000-0000-0000F5330000}"/>
    <cellStyle name="SAPBEXformats 16 7" xfId="18891" xr:uid="{00000000-0005-0000-0000-0000F6330000}"/>
    <cellStyle name="SAPBEXformats 16 7 2" xfId="33839" xr:uid="{00000000-0005-0000-0000-0000F7330000}"/>
    <cellStyle name="SAPBEXformats 17" xfId="2930" xr:uid="{00000000-0005-0000-0000-0000F8330000}"/>
    <cellStyle name="SAPBEXformats 17 2" xfId="4574" xr:uid="{00000000-0005-0000-0000-0000F9330000}"/>
    <cellStyle name="SAPBEXformats 17 2 2" xfId="9729" xr:uid="{00000000-0005-0000-0000-0000FA330000}"/>
    <cellStyle name="SAPBEXformats 17 2 2 2" xfId="25720" xr:uid="{00000000-0005-0000-0000-0000FB330000}"/>
    <cellStyle name="SAPBEXformats 17 2 3" xfId="12547" xr:uid="{00000000-0005-0000-0000-0000FC330000}"/>
    <cellStyle name="SAPBEXformats 17 2 3 2" xfId="28391" xr:uid="{00000000-0005-0000-0000-0000FD330000}"/>
    <cellStyle name="SAPBEXformats 17 2 4" xfId="14834" xr:uid="{00000000-0005-0000-0000-0000FE330000}"/>
    <cellStyle name="SAPBEXformats 17 2 4 2" xfId="30286" xr:uid="{00000000-0005-0000-0000-0000FF330000}"/>
    <cellStyle name="SAPBEXformats 17 2 5" xfId="17870" xr:uid="{00000000-0005-0000-0000-000000340000}"/>
    <cellStyle name="SAPBEXformats 17 2 5 2" xfId="32986" xr:uid="{00000000-0005-0000-0000-000001340000}"/>
    <cellStyle name="SAPBEXformats 17 2 6" xfId="20478" xr:uid="{00000000-0005-0000-0000-000002340000}"/>
    <cellStyle name="SAPBEXformats 17 2 6 2" xfId="35415" xr:uid="{00000000-0005-0000-0000-000003340000}"/>
    <cellStyle name="SAPBEXformats 17 2 7" xfId="21296" xr:uid="{00000000-0005-0000-0000-000004340000}"/>
    <cellStyle name="SAPBEXformats 17 2 7 2" xfId="36222" xr:uid="{00000000-0005-0000-0000-000005340000}"/>
    <cellStyle name="SAPBEXformats 17 3" xfId="8102" xr:uid="{00000000-0005-0000-0000-000006340000}"/>
    <cellStyle name="SAPBEXformats 17 3 2" xfId="24131" xr:uid="{00000000-0005-0000-0000-000007340000}"/>
    <cellStyle name="SAPBEXformats 17 4" xfId="10929" xr:uid="{00000000-0005-0000-0000-000008340000}"/>
    <cellStyle name="SAPBEXformats 17 4 2" xfId="26796" xr:uid="{00000000-0005-0000-0000-000009340000}"/>
    <cellStyle name="SAPBEXformats 17 5" xfId="13544" xr:uid="{00000000-0005-0000-0000-00000A340000}"/>
    <cellStyle name="SAPBEXformats 17 5 2" xfId="29169" xr:uid="{00000000-0005-0000-0000-00000B340000}"/>
    <cellStyle name="SAPBEXformats 17 6" xfId="16281" xr:uid="{00000000-0005-0000-0000-00000C340000}"/>
    <cellStyle name="SAPBEXformats 17 6 2" xfId="31419" xr:uid="{00000000-0005-0000-0000-00000D340000}"/>
    <cellStyle name="SAPBEXformats 17 7" xfId="18892" xr:uid="{00000000-0005-0000-0000-00000E340000}"/>
    <cellStyle name="SAPBEXformats 17 7 2" xfId="33840" xr:uid="{00000000-0005-0000-0000-00000F340000}"/>
    <cellStyle name="SAPBEXformats 18" xfId="2912" xr:uid="{00000000-0005-0000-0000-000010340000}"/>
    <cellStyle name="SAPBEXformats 18 2" xfId="8084" xr:uid="{00000000-0005-0000-0000-000011340000}"/>
    <cellStyle name="SAPBEXformats 18 2 2" xfId="24113" xr:uid="{00000000-0005-0000-0000-000012340000}"/>
    <cellStyle name="SAPBEXformats 18 3" xfId="10911" xr:uid="{00000000-0005-0000-0000-000013340000}"/>
    <cellStyle name="SAPBEXformats 18 3 2" xfId="26778" xr:uid="{00000000-0005-0000-0000-000014340000}"/>
    <cellStyle name="SAPBEXformats 18 4" xfId="14286" xr:uid="{00000000-0005-0000-0000-000015340000}"/>
    <cellStyle name="SAPBEXformats 18 4 2" xfId="29809" xr:uid="{00000000-0005-0000-0000-000016340000}"/>
    <cellStyle name="SAPBEXformats 18 5" xfId="16263" xr:uid="{00000000-0005-0000-0000-000017340000}"/>
    <cellStyle name="SAPBEXformats 18 5 2" xfId="31401" xr:uid="{00000000-0005-0000-0000-000018340000}"/>
    <cellStyle name="SAPBEXformats 18 6" xfId="18874" xr:uid="{00000000-0005-0000-0000-000019340000}"/>
    <cellStyle name="SAPBEXformats 18 6 2" xfId="33822" xr:uid="{00000000-0005-0000-0000-00001A340000}"/>
    <cellStyle name="SAPBEXformats 18 7" xfId="22114" xr:uid="{00000000-0005-0000-0000-00001B340000}"/>
    <cellStyle name="SAPBEXformats 18 7 2" xfId="37025" xr:uid="{00000000-0005-0000-0000-00001C340000}"/>
    <cellStyle name="SAPBEXformats 19" xfId="6000" xr:uid="{00000000-0005-0000-0000-00001D340000}"/>
    <cellStyle name="SAPBEXformats 19 2" xfId="22968" xr:uid="{00000000-0005-0000-0000-00001E340000}"/>
    <cellStyle name="SAPBEXformats 2" xfId="768" xr:uid="{00000000-0005-0000-0000-00001F340000}"/>
    <cellStyle name="SAPBEXformats 2 10" xfId="14668" xr:uid="{00000000-0005-0000-0000-000020340000}"/>
    <cellStyle name="SAPBEXformats 2 11" xfId="15882" xr:uid="{00000000-0005-0000-0000-000021340000}"/>
    <cellStyle name="SAPBEXformats 2 12" xfId="18515" xr:uid="{00000000-0005-0000-0000-000022340000}"/>
    <cellStyle name="SAPBEXformats 2 13" xfId="22423" xr:uid="{00000000-0005-0000-0000-000023340000}"/>
    <cellStyle name="SAPBEXformats 2 14" xfId="37998" xr:uid="{00000000-0005-0000-0000-000024340000}"/>
    <cellStyle name="SAPBEXformats 2 2" xfId="769" xr:uid="{00000000-0005-0000-0000-000025340000}"/>
    <cellStyle name="SAPBEXformats 2 2 10" xfId="18514" xr:uid="{00000000-0005-0000-0000-000026340000}"/>
    <cellStyle name="SAPBEXformats 2 2 10 2" xfId="33526" xr:uid="{00000000-0005-0000-0000-000027340000}"/>
    <cellStyle name="SAPBEXformats 2 2 11" xfId="5025" xr:uid="{00000000-0005-0000-0000-000028340000}"/>
    <cellStyle name="SAPBEXformats 2 2 2" xfId="770" xr:uid="{00000000-0005-0000-0000-000029340000}"/>
    <cellStyle name="SAPBEXformats 2 2 2 2" xfId="5206" xr:uid="{00000000-0005-0000-0000-00002A340000}"/>
    <cellStyle name="SAPBEXformats 2 2 2 2 2" xfId="22539" xr:uid="{00000000-0005-0000-0000-00002B340000}"/>
    <cellStyle name="SAPBEXformats 2 2 2 3" xfId="7230" xr:uid="{00000000-0005-0000-0000-00002C340000}"/>
    <cellStyle name="SAPBEXformats 2 2 2 3 2" xfId="23491" xr:uid="{00000000-0005-0000-0000-00002D340000}"/>
    <cellStyle name="SAPBEXformats 2 2 2 4" xfId="14165" xr:uid="{00000000-0005-0000-0000-00002E340000}"/>
    <cellStyle name="SAPBEXformats 2 2 2 4 2" xfId="29728" xr:uid="{00000000-0005-0000-0000-00002F340000}"/>
    <cellStyle name="SAPBEXformats 2 2 2 5" xfId="13498" xr:uid="{00000000-0005-0000-0000-000030340000}"/>
    <cellStyle name="SAPBEXformats 2 2 2 5 2" xfId="29132" xr:uid="{00000000-0005-0000-0000-000031340000}"/>
    <cellStyle name="SAPBEXformats 2 2 2 6" xfId="15880" xr:uid="{00000000-0005-0000-0000-000032340000}"/>
    <cellStyle name="SAPBEXformats 2 2 2 6 2" xfId="31095" xr:uid="{00000000-0005-0000-0000-000033340000}"/>
    <cellStyle name="SAPBEXformats 2 2 2 7" xfId="18513" xr:uid="{00000000-0005-0000-0000-000034340000}"/>
    <cellStyle name="SAPBEXformats 2 2 2 7 2" xfId="33525" xr:uid="{00000000-0005-0000-0000-000035340000}"/>
    <cellStyle name="SAPBEXformats 2 2 2 8" xfId="5026" xr:uid="{00000000-0005-0000-0000-000036340000}"/>
    <cellStyle name="SAPBEXformats 2 2 3" xfId="2932" xr:uid="{00000000-0005-0000-0000-000037340000}"/>
    <cellStyle name="SAPBEXformats 2 2 3 2" xfId="8104" xr:uid="{00000000-0005-0000-0000-000038340000}"/>
    <cellStyle name="SAPBEXformats 2 2 3 2 2" xfId="24133" xr:uid="{00000000-0005-0000-0000-000039340000}"/>
    <cellStyle name="SAPBEXformats 2 2 3 3" xfId="10931" xr:uid="{00000000-0005-0000-0000-00003A340000}"/>
    <cellStyle name="SAPBEXformats 2 2 3 3 2" xfId="26798" xr:uid="{00000000-0005-0000-0000-00003B340000}"/>
    <cellStyle name="SAPBEXformats 2 2 3 4" xfId="15335" xr:uid="{00000000-0005-0000-0000-00003C340000}"/>
    <cellStyle name="SAPBEXformats 2 2 3 4 2" xfId="30744" xr:uid="{00000000-0005-0000-0000-00003D340000}"/>
    <cellStyle name="SAPBEXformats 2 2 3 5" xfId="16283" xr:uid="{00000000-0005-0000-0000-00003E340000}"/>
    <cellStyle name="SAPBEXformats 2 2 3 5 2" xfId="31421" xr:uid="{00000000-0005-0000-0000-00003F340000}"/>
    <cellStyle name="SAPBEXformats 2 2 3 6" xfId="18894" xr:uid="{00000000-0005-0000-0000-000040340000}"/>
    <cellStyle name="SAPBEXformats 2 2 3 6 2" xfId="33842" xr:uid="{00000000-0005-0000-0000-000041340000}"/>
    <cellStyle name="SAPBEXformats 2 2 3 7" xfId="21136" xr:uid="{00000000-0005-0000-0000-000042340000}"/>
    <cellStyle name="SAPBEXformats 2 2 3 7 2" xfId="36062" xr:uid="{00000000-0005-0000-0000-000043340000}"/>
    <cellStyle name="SAPBEXformats 2 2 3 8" xfId="6292" xr:uid="{00000000-0005-0000-0000-000044340000}"/>
    <cellStyle name="SAPBEXformats 2 2 4" xfId="4572" xr:uid="{00000000-0005-0000-0000-000045340000}"/>
    <cellStyle name="SAPBEXformats 2 2 4 2" xfId="9727" xr:uid="{00000000-0005-0000-0000-000046340000}"/>
    <cellStyle name="SAPBEXformats 2 2 4 2 2" xfId="25718" xr:uid="{00000000-0005-0000-0000-000047340000}"/>
    <cellStyle name="SAPBEXformats 2 2 4 3" xfId="12545" xr:uid="{00000000-0005-0000-0000-000048340000}"/>
    <cellStyle name="SAPBEXformats 2 2 4 3 2" xfId="28389" xr:uid="{00000000-0005-0000-0000-000049340000}"/>
    <cellStyle name="SAPBEXformats 2 2 4 4" xfId="14254" xr:uid="{00000000-0005-0000-0000-00004A340000}"/>
    <cellStyle name="SAPBEXformats 2 2 4 4 2" xfId="29778" xr:uid="{00000000-0005-0000-0000-00004B340000}"/>
    <cellStyle name="SAPBEXformats 2 2 4 5" xfId="17868" xr:uid="{00000000-0005-0000-0000-00004C340000}"/>
    <cellStyle name="SAPBEXformats 2 2 4 5 2" xfId="32984" xr:uid="{00000000-0005-0000-0000-00004D340000}"/>
    <cellStyle name="SAPBEXformats 2 2 4 6" xfId="20476" xr:uid="{00000000-0005-0000-0000-00004E340000}"/>
    <cellStyle name="SAPBEXformats 2 2 4 6 2" xfId="35413" xr:uid="{00000000-0005-0000-0000-00004F340000}"/>
    <cellStyle name="SAPBEXformats 2 2 4 7" xfId="21295" xr:uid="{00000000-0005-0000-0000-000050340000}"/>
    <cellStyle name="SAPBEXformats 2 2 4 7 2" xfId="36221" xr:uid="{00000000-0005-0000-0000-000051340000}"/>
    <cellStyle name="SAPBEXformats 2 2 5" xfId="5207" xr:uid="{00000000-0005-0000-0000-000052340000}"/>
    <cellStyle name="SAPBEXformats 2 2 5 2" xfId="22540" xr:uid="{00000000-0005-0000-0000-000053340000}"/>
    <cellStyle name="SAPBEXformats 2 2 6" xfId="7247" xr:uid="{00000000-0005-0000-0000-000054340000}"/>
    <cellStyle name="SAPBEXformats 2 2 6 2" xfId="23503" xr:uid="{00000000-0005-0000-0000-000055340000}"/>
    <cellStyle name="SAPBEXformats 2 2 7" xfId="13342" xr:uid="{00000000-0005-0000-0000-000056340000}"/>
    <cellStyle name="SAPBEXformats 2 2 7 2" xfId="29047" xr:uid="{00000000-0005-0000-0000-000057340000}"/>
    <cellStyle name="SAPBEXformats 2 2 8" xfId="14242" xr:uid="{00000000-0005-0000-0000-000058340000}"/>
    <cellStyle name="SAPBEXformats 2 2 8 2" xfId="29774" xr:uid="{00000000-0005-0000-0000-000059340000}"/>
    <cellStyle name="SAPBEXformats 2 2 9" xfId="15881" xr:uid="{00000000-0005-0000-0000-00005A340000}"/>
    <cellStyle name="SAPBEXformats 2 2 9 2" xfId="31096" xr:uid="{00000000-0005-0000-0000-00005B340000}"/>
    <cellStyle name="SAPBEXformats 2 3" xfId="1840" xr:uid="{00000000-0005-0000-0000-00005C340000}"/>
    <cellStyle name="SAPBEXformats 2 3 2" xfId="7109" xr:uid="{00000000-0005-0000-0000-00005D340000}"/>
    <cellStyle name="SAPBEXformats 2 3 2 2" xfId="37863" xr:uid="{00000000-0005-0000-0000-00005E340000}"/>
    <cellStyle name="SAPBEXformats 2 3 3" xfId="6500" xr:uid="{00000000-0005-0000-0000-00005F340000}"/>
    <cellStyle name="SAPBEXformats 2 3 4" xfId="7017" xr:uid="{00000000-0005-0000-0000-000060340000}"/>
    <cellStyle name="SAPBEXformats 2 3 5" xfId="7788" xr:uid="{00000000-0005-0000-0000-000061340000}"/>
    <cellStyle name="SAPBEXformats 2 3 6" xfId="15786" xr:uid="{00000000-0005-0000-0000-000062340000}"/>
    <cellStyle name="SAPBEXformats 2 3 7" xfId="18445" xr:uid="{00000000-0005-0000-0000-000063340000}"/>
    <cellStyle name="SAPBEXformats 2 3 8" xfId="23044" xr:uid="{00000000-0005-0000-0000-000064340000}"/>
    <cellStyle name="SAPBEXformats 2 4" xfId="1841" xr:uid="{00000000-0005-0000-0000-000065340000}"/>
    <cellStyle name="SAPBEXformats 2 4 2" xfId="7110" xr:uid="{00000000-0005-0000-0000-000066340000}"/>
    <cellStyle name="SAPBEXformats 2 4 2 2" xfId="37864" xr:uid="{00000000-0005-0000-0000-000067340000}"/>
    <cellStyle name="SAPBEXformats 2 4 3" xfId="6499" xr:uid="{00000000-0005-0000-0000-000068340000}"/>
    <cellStyle name="SAPBEXformats 2 4 4" xfId="10578" xr:uid="{00000000-0005-0000-0000-000069340000}"/>
    <cellStyle name="SAPBEXformats 2 4 5" xfId="14676" xr:uid="{00000000-0005-0000-0000-00006A340000}"/>
    <cellStyle name="SAPBEXformats 2 4 6" xfId="15785" xr:uid="{00000000-0005-0000-0000-00006B340000}"/>
    <cellStyle name="SAPBEXformats 2 4 7" xfId="18444" xr:uid="{00000000-0005-0000-0000-00006C340000}"/>
    <cellStyle name="SAPBEXformats 2 4 8" xfId="23045" xr:uid="{00000000-0005-0000-0000-00006D340000}"/>
    <cellStyle name="SAPBEXformats 2 5" xfId="2931" xr:uid="{00000000-0005-0000-0000-00006E340000}"/>
    <cellStyle name="SAPBEXformats 2 5 2" xfId="8103" xr:uid="{00000000-0005-0000-0000-00006F340000}"/>
    <cellStyle name="SAPBEXformats 2 5 2 2" xfId="24132" xr:uid="{00000000-0005-0000-0000-000070340000}"/>
    <cellStyle name="SAPBEXformats 2 5 3" xfId="10930" xr:uid="{00000000-0005-0000-0000-000071340000}"/>
    <cellStyle name="SAPBEXformats 2 5 3 2" xfId="26797" xr:uid="{00000000-0005-0000-0000-000072340000}"/>
    <cellStyle name="SAPBEXformats 2 5 4" xfId="13125" xr:uid="{00000000-0005-0000-0000-000073340000}"/>
    <cellStyle name="SAPBEXformats 2 5 4 2" xfId="28905" xr:uid="{00000000-0005-0000-0000-000074340000}"/>
    <cellStyle name="SAPBEXformats 2 5 5" xfId="16282" xr:uid="{00000000-0005-0000-0000-000075340000}"/>
    <cellStyle name="SAPBEXformats 2 5 5 2" xfId="31420" xr:uid="{00000000-0005-0000-0000-000076340000}"/>
    <cellStyle name="SAPBEXformats 2 5 6" xfId="18893" xr:uid="{00000000-0005-0000-0000-000077340000}"/>
    <cellStyle name="SAPBEXformats 2 5 6 2" xfId="33841" xr:uid="{00000000-0005-0000-0000-000078340000}"/>
    <cellStyle name="SAPBEXformats 2 5 7" xfId="21135" xr:uid="{00000000-0005-0000-0000-000079340000}"/>
    <cellStyle name="SAPBEXformats 2 5 7 2" xfId="36061" xr:uid="{00000000-0005-0000-0000-00007A340000}"/>
    <cellStyle name="SAPBEXformats 2 5 8" xfId="6291" xr:uid="{00000000-0005-0000-0000-00007B340000}"/>
    <cellStyle name="SAPBEXformats 2 6" xfId="4573" xr:uid="{00000000-0005-0000-0000-00007C340000}"/>
    <cellStyle name="SAPBEXformats 2 6 2" xfId="9728" xr:uid="{00000000-0005-0000-0000-00007D340000}"/>
    <cellStyle name="SAPBEXformats 2 6 2 2" xfId="25719" xr:uid="{00000000-0005-0000-0000-00007E340000}"/>
    <cellStyle name="SAPBEXformats 2 6 3" xfId="12546" xr:uid="{00000000-0005-0000-0000-00007F340000}"/>
    <cellStyle name="SAPBEXformats 2 6 3 2" xfId="28390" xr:uid="{00000000-0005-0000-0000-000080340000}"/>
    <cellStyle name="SAPBEXformats 2 6 4" xfId="14052" xr:uid="{00000000-0005-0000-0000-000081340000}"/>
    <cellStyle name="SAPBEXformats 2 6 4 2" xfId="29633" xr:uid="{00000000-0005-0000-0000-000082340000}"/>
    <cellStyle name="SAPBEXformats 2 6 5" xfId="17869" xr:uid="{00000000-0005-0000-0000-000083340000}"/>
    <cellStyle name="SAPBEXformats 2 6 5 2" xfId="32985" xr:uid="{00000000-0005-0000-0000-000084340000}"/>
    <cellStyle name="SAPBEXformats 2 6 6" xfId="20477" xr:uid="{00000000-0005-0000-0000-000085340000}"/>
    <cellStyle name="SAPBEXformats 2 6 6 2" xfId="35414" xr:uid="{00000000-0005-0000-0000-000086340000}"/>
    <cellStyle name="SAPBEXformats 2 6 7" xfId="21891" xr:uid="{00000000-0005-0000-0000-000087340000}"/>
    <cellStyle name="SAPBEXformats 2 6 7 2" xfId="36810" xr:uid="{00000000-0005-0000-0000-000088340000}"/>
    <cellStyle name="SAPBEXformats 2 7" xfId="5492" xr:uid="{00000000-0005-0000-0000-000089340000}"/>
    <cellStyle name="SAPBEXformats 2 7 2" xfId="37137" xr:uid="{00000000-0005-0000-0000-00008A340000}"/>
    <cellStyle name="SAPBEXformats 2 8" xfId="7256" xr:uid="{00000000-0005-0000-0000-00008B340000}"/>
    <cellStyle name="SAPBEXformats 2 9" xfId="15168" xr:uid="{00000000-0005-0000-0000-00008C340000}"/>
    <cellStyle name="SAPBEXformats 2_CC - Div XRef" xfId="1842" xr:uid="{00000000-0005-0000-0000-00008D340000}"/>
    <cellStyle name="SAPBEXformats 20" xfId="7235" xr:uid="{00000000-0005-0000-0000-00008E340000}"/>
    <cellStyle name="SAPBEXformats 20 2" xfId="23496" xr:uid="{00000000-0005-0000-0000-00008F340000}"/>
    <cellStyle name="SAPBEXformats 21" xfId="13080" xr:uid="{00000000-0005-0000-0000-000090340000}"/>
    <cellStyle name="SAPBEXformats 21 2" xfId="28860" xr:uid="{00000000-0005-0000-0000-000091340000}"/>
    <cellStyle name="SAPBEXformats 22" xfId="6752" xr:uid="{00000000-0005-0000-0000-000092340000}"/>
    <cellStyle name="SAPBEXformats 22 2" xfId="23230" xr:uid="{00000000-0005-0000-0000-000093340000}"/>
    <cellStyle name="SAPBEXformats 23" xfId="7791" xr:uid="{00000000-0005-0000-0000-000094340000}"/>
    <cellStyle name="SAPBEXformats 23 2" xfId="23832" xr:uid="{00000000-0005-0000-0000-000095340000}"/>
    <cellStyle name="SAPBEXformats 3" xfId="771" xr:uid="{00000000-0005-0000-0000-000096340000}"/>
    <cellStyle name="SAPBEXformats 3 2" xfId="772" xr:uid="{00000000-0005-0000-0000-000097340000}"/>
    <cellStyle name="SAPBEXformats 3 2 2" xfId="4570" xr:uid="{00000000-0005-0000-0000-000098340000}"/>
    <cellStyle name="SAPBEXformats 3 2 2 2" xfId="9725" xr:uid="{00000000-0005-0000-0000-000099340000}"/>
    <cellStyle name="SAPBEXformats 3 2 2 2 2" xfId="25716" xr:uid="{00000000-0005-0000-0000-00009A340000}"/>
    <cellStyle name="SAPBEXformats 3 2 2 3" xfId="12543" xr:uid="{00000000-0005-0000-0000-00009B340000}"/>
    <cellStyle name="SAPBEXformats 3 2 2 3 2" xfId="28387" xr:uid="{00000000-0005-0000-0000-00009C340000}"/>
    <cellStyle name="SAPBEXformats 3 2 2 4" xfId="14253" xr:uid="{00000000-0005-0000-0000-00009D340000}"/>
    <cellStyle name="SAPBEXformats 3 2 2 4 2" xfId="29777" xr:uid="{00000000-0005-0000-0000-00009E340000}"/>
    <cellStyle name="SAPBEXformats 3 2 2 5" xfId="17866" xr:uid="{00000000-0005-0000-0000-00009F340000}"/>
    <cellStyle name="SAPBEXformats 3 2 2 5 2" xfId="32982" xr:uid="{00000000-0005-0000-0000-0000A0340000}"/>
    <cellStyle name="SAPBEXformats 3 2 2 6" xfId="20474" xr:uid="{00000000-0005-0000-0000-0000A1340000}"/>
    <cellStyle name="SAPBEXformats 3 2 2 6 2" xfId="35411" xr:uid="{00000000-0005-0000-0000-0000A2340000}"/>
    <cellStyle name="SAPBEXformats 3 2 2 7" xfId="21294" xr:uid="{00000000-0005-0000-0000-0000A3340000}"/>
    <cellStyle name="SAPBEXformats 3 2 2 7 2" xfId="36220" xr:uid="{00000000-0005-0000-0000-0000A4340000}"/>
    <cellStyle name="SAPBEXformats 3 2 3" xfId="5491" xr:uid="{00000000-0005-0000-0000-0000A5340000}"/>
    <cellStyle name="SAPBEXformats 3 2 3 2" xfId="22703" xr:uid="{00000000-0005-0000-0000-0000A6340000}"/>
    <cellStyle name="SAPBEXformats 3 2 4" xfId="7261" xr:uid="{00000000-0005-0000-0000-0000A7340000}"/>
    <cellStyle name="SAPBEXformats 3 2 4 2" xfId="23510" xr:uid="{00000000-0005-0000-0000-0000A8340000}"/>
    <cellStyle name="SAPBEXformats 3 2 5" xfId="12889" xr:uid="{00000000-0005-0000-0000-0000A9340000}"/>
    <cellStyle name="SAPBEXformats 3 2 5 2" xfId="28730" xr:uid="{00000000-0005-0000-0000-0000AA340000}"/>
    <cellStyle name="SAPBEXformats 3 2 6" xfId="15379" xr:uid="{00000000-0005-0000-0000-0000AB340000}"/>
    <cellStyle name="SAPBEXformats 3 2 6 2" xfId="30778" xr:uid="{00000000-0005-0000-0000-0000AC340000}"/>
    <cellStyle name="SAPBEXformats 3 2 7" xfId="15879" xr:uid="{00000000-0005-0000-0000-0000AD340000}"/>
    <cellStyle name="SAPBEXformats 3 2 7 2" xfId="31094" xr:uid="{00000000-0005-0000-0000-0000AE340000}"/>
    <cellStyle name="SAPBEXformats 3 3" xfId="4571" xr:uid="{00000000-0005-0000-0000-0000AF340000}"/>
    <cellStyle name="SAPBEXformats 3 3 2" xfId="9726" xr:uid="{00000000-0005-0000-0000-0000B0340000}"/>
    <cellStyle name="SAPBEXformats 3 3 2 2" xfId="25717" xr:uid="{00000000-0005-0000-0000-0000B1340000}"/>
    <cellStyle name="SAPBEXformats 3 3 3" xfId="12544" xr:uid="{00000000-0005-0000-0000-0000B2340000}"/>
    <cellStyle name="SAPBEXformats 3 3 3 2" xfId="28388" xr:uid="{00000000-0005-0000-0000-0000B3340000}"/>
    <cellStyle name="SAPBEXformats 3 3 4" xfId="14051" xr:uid="{00000000-0005-0000-0000-0000B4340000}"/>
    <cellStyle name="SAPBEXformats 3 3 4 2" xfId="29632" xr:uid="{00000000-0005-0000-0000-0000B5340000}"/>
    <cellStyle name="SAPBEXformats 3 3 5" xfId="17867" xr:uid="{00000000-0005-0000-0000-0000B6340000}"/>
    <cellStyle name="SAPBEXformats 3 3 5 2" xfId="32983" xr:uid="{00000000-0005-0000-0000-0000B7340000}"/>
    <cellStyle name="SAPBEXformats 3 3 6" xfId="20475" xr:uid="{00000000-0005-0000-0000-0000B8340000}"/>
    <cellStyle name="SAPBEXformats 3 3 6 2" xfId="35412" xr:uid="{00000000-0005-0000-0000-0000B9340000}"/>
    <cellStyle name="SAPBEXformats 3 3 7" xfId="21892" xr:uid="{00000000-0005-0000-0000-0000BA340000}"/>
    <cellStyle name="SAPBEXformats 3 3 7 2" xfId="36811" xr:uid="{00000000-0005-0000-0000-0000BB340000}"/>
    <cellStyle name="SAPBEXformats 3 4" xfId="5205" xr:uid="{00000000-0005-0000-0000-0000BC340000}"/>
    <cellStyle name="SAPBEXformats 3 4 2" xfId="22538" xr:uid="{00000000-0005-0000-0000-0000BD340000}"/>
    <cellStyle name="SAPBEXformats 3 5" xfId="7241" xr:uid="{00000000-0005-0000-0000-0000BE340000}"/>
    <cellStyle name="SAPBEXformats 3 5 2" xfId="23498" xr:uid="{00000000-0005-0000-0000-0000BF340000}"/>
    <cellStyle name="SAPBEXformats 3 6" xfId="14742" xr:uid="{00000000-0005-0000-0000-0000C0340000}"/>
    <cellStyle name="SAPBEXformats 3 6 2" xfId="30210" xr:uid="{00000000-0005-0000-0000-0000C1340000}"/>
    <cellStyle name="SAPBEXformats 3 7" xfId="6981" xr:uid="{00000000-0005-0000-0000-0000C2340000}"/>
    <cellStyle name="SAPBEXformats 3 7 2" xfId="23368" xr:uid="{00000000-0005-0000-0000-0000C3340000}"/>
    <cellStyle name="SAPBEXformats 3 8" xfId="14949" xr:uid="{00000000-0005-0000-0000-0000C4340000}"/>
    <cellStyle name="SAPBEXformats 3 8 2" xfId="30399" xr:uid="{00000000-0005-0000-0000-0000C5340000}"/>
    <cellStyle name="SAPBEXformats 3 9" xfId="22242" xr:uid="{00000000-0005-0000-0000-0000C6340000}"/>
    <cellStyle name="SAPBEXformats 4" xfId="773" xr:uid="{00000000-0005-0000-0000-0000C7340000}"/>
    <cellStyle name="SAPBEXformats 4 10" xfId="15878" xr:uid="{00000000-0005-0000-0000-0000C8340000}"/>
    <cellStyle name="SAPBEXformats 4 10 2" xfId="31093" xr:uid="{00000000-0005-0000-0000-0000C9340000}"/>
    <cellStyle name="SAPBEXformats 4 11" xfId="18512" xr:uid="{00000000-0005-0000-0000-0000CA340000}"/>
    <cellStyle name="SAPBEXformats 4 11 2" xfId="33524" xr:uid="{00000000-0005-0000-0000-0000CB340000}"/>
    <cellStyle name="SAPBEXformats 4 12" xfId="5027" xr:uid="{00000000-0005-0000-0000-0000CC340000}"/>
    <cellStyle name="SAPBEXformats 4 13" xfId="37999" xr:uid="{00000000-0005-0000-0000-0000CD340000}"/>
    <cellStyle name="SAPBEXformats 4 2" xfId="774" xr:uid="{00000000-0005-0000-0000-0000CE340000}"/>
    <cellStyle name="SAPBEXformats 4 2 10" xfId="5028" xr:uid="{00000000-0005-0000-0000-0000CF340000}"/>
    <cellStyle name="SAPBEXformats 4 2 11" xfId="38000" xr:uid="{00000000-0005-0000-0000-0000D0340000}"/>
    <cellStyle name="SAPBEXformats 4 2 2" xfId="2934" xr:uid="{00000000-0005-0000-0000-0000D1340000}"/>
    <cellStyle name="SAPBEXformats 4 2 2 2" xfId="8106" xr:uid="{00000000-0005-0000-0000-0000D2340000}"/>
    <cellStyle name="SAPBEXformats 4 2 2 2 2" xfId="24135" xr:uid="{00000000-0005-0000-0000-0000D3340000}"/>
    <cellStyle name="SAPBEXformats 4 2 2 3" xfId="10933" xr:uid="{00000000-0005-0000-0000-0000D4340000}"/>
    <cellStyle name="SAPBEXformats 4 2 2 3 2" xfId="26800" xr:uid="{00000000-0005-0000-0000-0000D5340000}"/>
    <cellStyle name="SAPBEXformats 4 2 2 4" xfId="13545" xr:uid="{00000000-0005-0000-0000-0000D6340000}"/>
    <cellStyle name="SAPBEXformats 4 2 2 4 2" xfId="29170" xr:uid="{00000000-0005-0000-0000-0000D7340000}"/>
    <cellStyle name="SAPBEXformats 4 2 2 5" xfId="16285" xr:uid="{00000000-0005-0000-0000-0000D8340000}"/>
    <cellStyle name="SAPBEXformats 4 2 2 5 2" xfId="31423" xr:uid="{00000000-0005-0000-0000-0000D9340000}"/>
    <cellStyle name="SAPBEXformats 4 2 2 6" xfId="18896" xr:uid="{00000000-0005-0000-0000-0000DA340000}"/>
    <cellStyle name="SAPBEXformats 4 2 2 6 2" xfId="33844" xr:uid="{00000000-0005-0000-0000-0000DB340000}"/>
    <cellStyle name="SAPBEXformats 4 2 2 7" xfId="21138" xr:uid="{00000000-0005-0000-0000-0000DC340000}"/>
    <cellStyle name="SAPBEXformats 4 2 2 7 2" xfId="36064" xr:uid="{00000000-0005-0000-0000-0000DD340000}"/>
    <cellStyle name="SAPBEXformats 4 2 2 8" xfId="6294" xr:uid="{00000000-0005-0000-0000-0000DE340000}"/>
    <cellStyle name="SAPBEXformats 4 2 3" xfId="3156" xr:uid="{00000000-0005-0000-0000-0000DF340000}"/>
    <cellStyle name="SAPBEXformats 4 2 3 2" xfId="8326" xr:uid="{00000000-0005-0000-0000-0000E0340000}"/>
    <cellStyle name="SAPBEXformats 4 2 3 2 2" xfId="24355" xr:uid="{00000000-0005-0000-0000-0000E1340000}"/>
    <cellStyle name="SAPBEXformats 4 2 3 3" xfId="11153" xr:uid="{00000000-0005-0000-0000-0000E2340000}"/>
    <cellStyle name="SAPBEXformats 4 2 3 3 2" xfId="27020" xr:uid="{00000000-0005-0000-0000-0000E3340000}"/>
    <cellStyle name="SAPBEXformats 4 2 3 4" xfId="10130" xr:uid="{00000000-0005-0000-0000-0000E4340000}"/>
    <cellStyle name="SAPBEXformats 4 2 3 4 2" xfId="26101" xr:uid="{00000000-0005-0000-0000-0000E5340000}"/>
    <cellStyle name="SAPBEXformats 4 2 3 5" xfId="16505" xr:uid="{00000000-0005-0000-0000-0000E6340000}"/>
    <cellStyle name="SAPBEXformats 4 2 3 5 2" xfId="31643" xr:uid="{00000000-0005-0000-0000-0000E7340000}"/>
    <cellStyle name="SAPBEXformats 4 2 3 6" xfId="19115" xr:uid="{00000000-0005-0000-0000-0000E8340000}"/>
    <cellStyle name="SAPBEXformats 4 2 3 6 2" xfId="34062" xr:uid="{00000000-0005-0000-0000-0000E9340000}"/>
    <cellStyle name="SAPBEXformats 4 2 3 7" xfId="22117" xr:uid="{00000000-0005-0000-0000-0000EA340000}"/>
    <cellStyle name="SAPBEXformats 4 2 3 7 2" xfId="37028" xr:uid="{00000000-0005-0000-0000-0000EB340000}"/>
    <cellStyle name="SAPBEXformats 4 2 4" xfId="5489" xr:uid="{00000000-0005-0000-0000-0000EC340000}"/>
    <cellStyle name="SAPBEXformats 4 2 4 2" xfId="22701" xr:uid="{00000000-0005-0000-0000-0000ED340000}"/>
    <cellStyle name="SAPBEXformats 4 2 5" xfId="7218" xr:uid="{00000000-0005-0000-0000-0000EE340000}"/>
    <cellStyle name="SAPBEXformats 4 2 5 2" xfId="23487" xr:uid="{00000000-0005-0000-0000-0000EF340000}"/>
    <cellStyle name="SAPBEXformats 4 2 6" xfId="13289" xr:uid="{00000000-0005-0000-0000-0000F0340000}"/>
    <cellStyle name="SAPBEXformats 4 2 6 2" xfId="29030" xr:uid="{00000000-0005-0000-0000-0000F1340000}"/>
    <cellStyle name="SAPBEXformats 4 2 7" xfId="13274" xr:uid="{00000000-0005-0000-0000-0000F2340000}"/>
    <cellStyle name="SAPBEXformats 4 2 7 2" xfId="29019" xr:uid="{00000000-0005-0000-0000-0000F3340000}"/>
    <cellStyle name="SAPBEXformats 4 2 8" xfId="15877" xr:uid="{00000000-0005-0000-0000-0000F4340000}"/>
    <cellStyle name="SAPBEXformats 4 2 8 2" xfId="31092" xr:uid="{00000000-0005-0000-0000-0000F5340000}"/>
    <cellStyle name="SAPBEXformats 4 2 9" xfId="18511" xr:uid="{00000000-0005-0000-0000-0000F6340000}"/>
    <cellStyle name="SAPBEXformats 4 2 9 2" xfId="33523" xr:uid="{00000000-0005-0000-0000-0000F7340000}"/>
    <cellStyle name="SAPBEXformats 4 3" xfId="775" xr:uid="{00000000-0005-0000-0000-0000F8340000}"/>
    <cellStyle name="SAPBEXformats 4 3 2" xfId="5488" xr:uid="{00000000-0005-0000-0000-0000F9340000}"/>
    <cellStyle name="SAPBEXformats 4 3 2 2" xfId="22700" xr:uid="{00000000-0005-0000-0000-0000FA340000}"/>
    <cellStyle name="SAPBEXformats 4 3 3" xfId="7660" xr:uid="{00000000-0005-0000-0000-0000FB340000}"/>
    <cellStyle name="SAPBEXformats 4 3 3 2" xfId="23782" xr:uid="{00000000-0005-0000-0000-0000FC340000}"/>
    <cellStyle name="SAPBEXformats 4 3 4" xfId="13343" xr:uid="{00000000-0005-0000-0000-0000FD340000}"/>
    <cellStyle name="SAPBEXformats 4 3 4 2" xfId="29048" xr:uid="{00000000-0005-0000-0000-0000FE340000}"/>
    <cellStyle name="SAPBEXformats 4 3 5" xfId="6732" xr:uid="{00000000-0005-0000-0000-0000FF340000}"/>
    <cellStyle name="SAPBEXformats 4 3 5 2" xfId="23214" xr:uid="{00000000-0005-0000-0000-000000350000}"/>
    <cellStyle name="SAPBEXformats 4 3 6" xfId="15876" xr:uid="{00000000-0005-0000-0000-000001350000}"/>
    <cellStyle name="SAPBEXformats 4 3 6 2" xfId="31091" xr:uid="{00000000-0005-0000-0000-000002350000}"/>
    <cellStyle name="SAPBEXformats 4 3 7" xfId="18510" xr:uid="{00000000-0005-0000-0000-000003350000}"/>
    <cellStyle name="SAPBEXformats 4 3 7 2" xfId="33522" xr:uid="{00000000-0005-0000-0000-000004350000}"/>
    <cellStyle name="SAPBEXformats 4 3 8" xfId="5029" xr:uid="{00000000-0005-0000-0000-000005350000}"/>
    <cellStyle name="SAPBEXformats 4 3 9" xfId="38001" xr:uid="{00000000-0005-0000-0000-000006350000}"/>
    <cellStyle name="SAPBEXformats 4 4" xfId="2933" xr:uid="{00000000-0005-0000-0000-000007350000}"/>
    <cellStyle name="SAPBEXformats 4 4 2" xfId="8105" xr:uid="{00000000-0005-0000-0000-000008350000}"/>
    <cellStyle name="SAPBEXformats 4 4 2 2" xfId="24134" xr:uid="{00000000-0005-0000-0000-000009350000}"/>
    <cellStyle name="SAPBEXformats 4 4 3" xfId="10932" xr:uid="{00000000-0005-0000-0000-00000A350000}"/>
    <cellStyle name="SAPBEXformats 4 4 3 2" xfId="26799" xr:uid="{00000000-0005-0000-0000-00000B350000}"/>
    <cellStyle name="SAPBEXformats 4 4 4" xfId="13124" xr:uid="{00000000-0005-0000-0000-00000C350000}"/>
    <cellStyle name="SAPBEXformats 4 4 4 2" xfId="28904" xr:uid="{00000000-0005-0000-0000-00000D350000}"/>
    <cellStyle name="SAPBEXformats 4 4 5" xfId="16284" xr:uid="{00000000-0005-0000-0000-00000E350000}"/>
    <cellStyle name="SAPBEXformats 4 4 5 2" xfId="31422" xr:uid="{00000000-0005-0000-0000-00000F350000}"/>
    <cellStyle name="SAPBEXformats 4 4 6" xfId="18895" xr:uid="{00000000-0005-0000-0000-000010350000}"/>
    <cellStyle name="SAPBEXformats 4 4 6 2" xfId="33843" xr:uid="{00000000-0005-0000-0000-000011350000}"/>
    <cellStyle name="SAPBEXformats 4 4 7" xfId="21137" xr:uid="{00000000-0005-0000-0000-000012350000}"/>
    <cellStyle name="SAPBEXformats 4 4 7 2" xfId="36063" xr:uid="{00000000-0005-0000-0000-000013350000}"/>
    <cellStyle name="SAPBEXformats 4 4 8" xfId="6293" xr:uid="{00000000-0005-0000-0000-000014350000}"/>
    <cellStyle name="SAPBEXformats 4 5" xfId="4569" xr:uid="{00000000-0005-0000-0000-000015350000}"/>
    <cellStyle name="SAPBEXformats 4 5 2" xfId="9724" xr:uid="{00000000-0005-0000-0000-000016350000}"/>
    <cellStyle name="SAPBEXformats 4 5 2 2" xfId="25715" xr:uid="{00000000-0005-0000-0000-000017350000}"/>
    <cellStyle name="SAPBEXformats 4 5 3" xfId="12542" xr:uid="{00000000-0005-0000-0000-000018350000}"/>
    <cellStyle name="SAPBEXformats 4 5 3 2" xfId="28386" xr:uid="{00000000-0005-0000-0000-000019350000}"/>
    <cellStyle name="SAPBEXformats 4 5 4" xfId="14050" xr:uid="{00000000-0005-0000-0000-00001A350000}"/>
    <cellStyle name="SAPBEXformats 4 5 4 2" xfId="29631" xr:uid="{00000000-0005-0000-0000-00001B350000}"/>
    <cellStyle name="SAPBEXformats 4 5 5" xfId="17865" xr:uid="{00000000-0005-0000-0000-00001C350000}"/>
    <cellStyle name="SAPBEXformats 4 5 5 2" xfId="32981" xr:uid="{00000000-0005-0000-0000-00001D350000}"/>
    <cellStyle name="SAPBEXformats 4 5 6" xfId="20473" xr:uid="{00000000-0005-0000-0000-00001E350000}"/>
    <cellStyle name="SAPBEXformats 4 5 6 2" xfId="35410" xr:uid="{00000000-0005-0000-0000-00001F350000}"/>
    <cellStyle name="SAPBEXformats 4 5 7" xfId="21893" xr:uid="{00000000-0005-0000-0000-000020350000}"/>
    <cellStyle name="SAPBEXformats 4 5 7 2" xfId="36812" xr:uid="{00000000-0005-0000-0000-000021350000}"/>
    <cellStyle name="SAPBEXformats 4 6" xfId="5490" xr:uid="{00000000-0005-0000-0000-000022350000}"/>
    <cellStyle name="SAPBEXformats 4 6 2" xfId="22702" xr:uid="{00000000-0005-0000-0000-000023350000}"/>
    <cellStyle name="SAPBEXformats 4 7" xfId="7232" xr:uid="{00000000-0005-0000-0000-000024350000}"/>
    <cellStyle name="SAPBEXformats 4 7 2" xfId="23493" xr:uid="{00000000-0005-0000-0000-000025350000}"/>
    <cellStyle name="SAPBEXformats 4 8" xfId="13349" xr:uid="{00000000-0005-0000-0000-000026350000}"/>
    <cellStyle name="SAPBEXformats 4 8 2" xfId="29050" xr:uid="{00000000-0005-0000-0000-000027350000}"/>
    <cellStyle name="SAPBEXformats 4 9" xfId="5815" xr:uid="{00000000-0005-0000-0000-000028350000}"/>
    <cellStyle name="SAPBEXformats 4 9 2" xfId="22840" xr:uid="{00000000-0005-0000-0000-000029350000}"/>
    <cellStyle name="SAPBEXformats 5" xfId="776" xr:uid="{00000000-0005-0000-0000-00002A350000}"/>
    <cellStyle name="SAPBEXformats 5 10" xfId="18509" xr:uid="{00000000-0005-0000-0000-00002B350000}"/>
    <cellStyle name="SAPBEXformats 5 11" xfId="22243" xr:uid="{00000000-0005-0000-0000-00002C350000}"/>
    <cellStyle name="SAPBEXformats 5 12" xfId="22424" xr:uid="{00000000-0005-0000-0000-00002D350000}"/>
    <cellStyle name="SAPBEXformats 5 2" xfId="777" xr:uid="{00000000-0005-0000-0000-00002E350000}"/>
    <cellStyle name="SAPBEXformats 5 2 10" xfId="22425" xr:uid="{00000000-0005-0000-0000-00002F350000}"/>
    <cellStyle name="SAPBEXformats 5 2 2" xfId="2936" xr:uid="{00000000-0005-0000-0000-000030350000}"/>
    <cellStyle name="SAPBEXformats 5 2 2 2" xfId="8108" xr:uid="{00000000-0005-0000-0000-000031350000}"/>
    <cellStyle name="SAPBEXformats 5 2 2 2 2" xfId="24137" xr:uid="{00000000-0005-0000-0000-000032350000}"/>
    <cellStyle name="SAPBEXformats 5 2 2 3" xfId="10935" xr:uid="{00000000-0005-0000-0000-000033350000}"/>
    <cellStyle name="SAPBEXformats 5 2 2 3 2" xfId="26802" xr:uid="{00000000-0005-0000-0000-000034350000}"/>
    <cellStyle name="SAPBEXformats 5 2 2 4" xfId="15334" xr:uid="{00000000-0005-0000-0000-000035350000}"/>
    <cellStyle name="SAPBEXformats 5 2 2 4 2" xfId="30743" xr:uid="{00000000-0005-0000-0000-000036350000}"/>
    <cellStyle name="SAPBEXformats 5 2 2 5" xfId="16287" xr:uid="{00000000-0005-0000-0000-000037350000}"/>
    <cellStyle name="SAPBEXformats 5 2 2 5 2" xfId="31425" xr:uid="{00000000-0005-0000-0000-000038350000}"/>
    <cellStyle name="SAPBEXformats 5 2 2 6" xfId="18898" xr:uid="{00000000-0005-0000-0000-000039350000}"/>
    <cellStyle name="SAPBEXformats 5 2 2 6 2" xfId="33846" xr:uid="{00000000-0005-0000-0000-00003A350000}"/>
    <cellStyle name="SAPBEXformats 5 2 2 7" xfId="21140" xr:uid="{00000000-0005-0000-0000-00003B350000}"/>
    <cellStyle name="SAPBEXformats 5 2 2 7 2" xfId="36066" xr:uid="{00000000-0005-0000-0000-00003C350000}"/>
    <cellStyle name="SAPBEXformats 5 2 2 8" xfId="6296" xr:uid="{00000000-0005-0000-0000-00003D350000}"/>
    <cellStyle name="SAPBEXformats 5 2 3" xfId="2129" xr:uid="{00000000-0005-0000-0000-00003E350000}"/>
    <cellStyle name="SAPBEXformats 5 2 3 2" xfId="7369" xr:uid="{00000000-0005-0000-0000-00003F350000}"/>
    <cellStyle name="SAPBEXformats 5 2 3 2 2" xfId="23571" xr:uid="{00000000-0005-0000-0000-000040350000}"/>
    <cellStyle name="SAPBEXformats 5 2 3 3" xfId="10210" xr:uid="{00000000-0005-0000-0000-000041350000}"/>
    <cellStyle name="SAPBEXformats 5 2 3 3 2" xfId="26174" xr:uid="{00000000-0005-0000-0000-000042350000}"/>
    <cellStyle name="SAPBEXformats 5 2 3 4" xfId="13474" xr:uid="{00000000-0005-0000-0000-000043350000}"/>
    <cellStyle name="SAPBEXformats 5 2 3 4 2" xfId="29117" xr:uid="{00000000-0005-0000-0000-000044350000}"/>
    <cellStyle name="SAPBEXformats 5 2 3 5" xfId="15658" xr:uid="{00000000-0005-0000-0000-000045350000}"/>
    <cellStyle name="SAPBEXformats 5 2 3 5 2" xfId="30956" xr:uid="{00000000-0005-0000-0000-000046350000}"/>
    <cellStyle name="SAPBEXformats 5 2 3 6" xfId="18344" xr:uid="{00000000-0005-0000-0000-000047350000}"/>
    <cellStyle name="SAPBEXformats 5 2 3 6 2" xfId="33408" xr:uid="{00000000-0005-0000-0000-000048350000}"/>
    <cellStyle name="SAPBEXformats 5 2 3 7" xfId="21790" xr:uid="{00000000-0005-0000-0000-000049350000}"/>
    <cellStyle name="SAPBEXformats 5 2 3 7 2" xfId="36710" xr:uid="{00000000-0005-0000-0000-00004A350000}"/>
    <cellStyle name="SAPBEXformats 5 2 4" xfId="5486" xr:uid="{00000000-0005-0000-0000-00004B350000}"/>
    <cellStyle name="SAPBEXformats 5 2 4 2" xfId="37135" xr:uid="{00000000-0005-0000-0000-00004C350000}"/>
    <cellStyle name="SAPBEXformats 5 2 5" xfId="7658" xr:uid="{00000000-0005-0000-0000-00004D350000}"/>
    <cellStyle name="SAPBEXformats 5 2 6" xfId="13344" xr:uid="{00000000-0005-0000-0000-00004E350000}"/>
    <cellStyle name="SAPBEXformats 5 2 7" xfId="10559" xr:uid="{00000000-0005-0000-0000-00004F350000}"/>
    <cellStyle name="SAPBEXformats 5 2 8" xfId="15874" xr:uid="{00000000-0005-0000-0000-000050350000}"/>
    <cellStyle name="SAPBEXformats 5 2 9" xfId="15399" xr:uid="{00000000-0005-0000-0000-000051350000}"/>
    <cellStyle name="SAPBEXformats 5 3" xfId="2935" xr:uid="{00000000-0005-0000-0000-000052350000}"/>
    <cellStyle name="SAPBEXformats 5 3 10" xfId="37913" xr:uid="{00000000-0005-0000-0000-000053350000}"/>
    <cellStyle name="SAPBEXformats 5 3 2" xfId="8107" xr:uid="{00000000-0005-0000-0000-000054350000}"/>
    <cellStyle name="SAPBEXformats 5 3 2 2" xfId="24136" xr:uid="{00000000-0005-0000-0000-000055350000}"/>
    <cellStyle name="SAPBEXformats 5 3 3" xfId="10934" xr:uid="{00000000-0005-0000-0000-000056350000}"/>
    <cellStyle name="SAPBEXformats 5 3 3 2" xfId="26801" xr:uid="{00000000-0005-0000-0000-000057350000}"/>
    <cellStyle name="SAPBEXformats 5 3 4" xfId="13123" xr:uid="{00000000-0005-0000-0000-000058350000}"/>
    <cellStyle name="SAPBEXformats 5 3 4 2" xfId="28903" xr:uid="{00000000-0005-0000-0000-000059350000}"/>
    <cellStyle name="SAPBEXformats 5 3 5" xfId="16286" xr:uid="{00000000-0005-0000-0000-00005A350000}"/>
    <cellStyle name="SAPBEXformats 5 3 5 2" xfId="31424" xr:uid="{00000000-0005-0000-0000-00005B350000}"/>
    <cellStyle name="SAPBEXformats 5 3 6" xfId="18897" xr:uid="{00000000-0005-0000-0000-00005C350000}"/>
    <cellStyle name="SAPBEXformats 5 3 6 2" xfId="33845" xr:uid="{00000000-0005-0000-0000-00005D350000}"/>
    <cellStyle name="SAPBEXformats 5 3 7" xfId="21139" xr:uid="{00000000-0005-0000-0000-00005E350000}"/>
    <cellStyle name="SAPBEXformats 5 3 7 2" xfId="36065" xr:uid="{00000000-0005-0000-0000-00005F350000}"/>
    <cellStyle name="SAPBEXformats 5 3 8" xfId="6295" xr:uid="{00000000-0005-0000-0000-000060350000}"/>
    <cellStyle name="SAPBEXformats 5 3 9" xfId="22259" xr:uid="{00000000-0005-0000-0000-000061350000}"/>
    <cellStyle name="SAPBEXformats 5 4" xfId="4568" xr:uid="{00000000-0005-0000-0000-000062350000}"/>
    <cellStyle name="SAPBEXformats 5 4 2" xfId="9723" xr:uid="{00000000-0005-0000-0000-000063350000}"/>
    <cellStyle name="SAPBEXformats 5 4 2 2" xfId="25714" xr:uid="{00000000-0005-0000-0000-000064350000}"/>
    <cellStyle name="SAPBEXformats 5 4 3" xfId="12541" xr:uid="{00000000-0005-0000-0000-000065350000}"/>
    <cellStyle name="SAPBEXformats 5 4 3 2" xfId="28385" xr:uid="{00000000-0005-0000-0000-000066350000}"/>
    <cellStyle name="SAPBEXformats 5 4 4" xfId="15500" xr:uid="{00000000-0005-0000-0000-000067350000}"/>
    <cellStyle name="SAPBEXformats 5 4 4 2" xfId="30861" xr:uid="{00000000-0005-0000-0000-000068350000}"/>
    <cellStyle name="SAPBEXformats 5 4 5" xfId="17864" xr:uid="{00000000-0005-0000-0000-000069350000}"/>
    <cellStyle name="SAPBEXformats 5 4 5 2" xfId="32980" xr:uid="{00000000-0005-0000-0000-00006A350000}"/>
    <cellStyle name="SAPBEXformats 5 4 6" xfId="20472" xr:uid="{00000000-0005-0000-0000-00006B350000}"/>
    <cellStyle name="SAPBEXformats 5 4 6 2" xfId="35409" xr:uid="{00000000-0005-0000-0000-00006C350000}"/>
    <cellStyle name="SAPBEXformats 5 4 7" xfId="21293" xr:uid="{00000000-0005-0000-0000-00006D350000}"/>
    <cellStyle name="SAPBEXformats 5 4 7 2" xfId="36219" xr:uid="{00000000-0005-0000-0000-00006E350000}"/>
    <cellStyle name="SAPBEXformats 5 5" xfId="5487" xr:uid="{00000000-0005-0000-0000-00006F350000}"/>
    <cellStyle name="SAPBEXformats 5 5 2" xfId="37136" xr:uid="{00000000-0005-0000-0000-000070350000}"/>
    <cellStyle name="SAPBEXformats 5 6" xfId="7659" xr:uid="{00000000-0005-0000-0000-000071350000}"/>
    <cellStyle name="SAPBEXformats 5 7" xfId="5905" xr:uid="{00000000-0005-0000-0000-000072350000}"/>
    <cellStyle name="SAPBEXformats 5 8" xfId="14673" xr:uid="{00000000-0005-0000-0000-000073350000}"/>
    <cellStyle name="SAPBEXformats 5 9" xfId="15875" xr:uid="{00000000-0005-0000-0000-000074350000}"/>
    <cellStyle name="SAPBEXformats 6" xfId="778" xr:uid="{00000000-0005-0000-0000-000075350000}"/>
    <cellStyle name="SAPBEXformats 6 10" xfId="18508" xr:uid="{00000000-0005-0000-0000-000076350000}"/>
    <cellStyle name="SAPBEXformats 6 11" xfId="22426" xr:uid="{00000000-0005-0000-0000-000077350000}"/>
    <cellStyle name="SAPBEXformats 6 2" xfId="779" xr:uid="{00000000-0005-0000-0000-000078350000}"/>
    <cellStyle name="SAPBEXformats 6 2 10" xfId="22427" xr:uid="{00000000-0005-0000-0000-000079350000}"/>
    <cellStyle name="SAPBEXformats 6 2 2" xfId="2938" xr:uid="{00000000-0005-0000-0000-00007A350000}"/>
    <cellStyle name="SAPBEXformats 6 2 2 2" xfId="8110" xr:uid="{00000000-0005-0000-0000-00007B350000}"/>
    <cellStyle name="SAPBEXformats 6 2 2 2 2" xfId="24139" xr:uid="{00000000-0005-0000-0000-00007C350000}"/>
    <cellStyle name="SAPBEXformats 6 2 2 3" xfId="10937" xr:uid="{00000000-0005-0000-0000-00007D350000}"/>
    <cellStyle name="SAPBEXformats 6 2 2 3 2" xfId="26804" xr:uid="{00000000-0005-0000-0000-00007E350000}"/>
    <cellStyle name="SAPBEXformats 6 2 2 4" xfId="13546" xr:uid="{00000000-0005-0000-0000-00007F350000}"/>
    <cellStyle name="SAPBEXformats 6 2 2 4 2" xfId="29171" xr:uid="{00000000-0005-0000-0000-000080350000}"/>
    <cellStyle name="SAPBEXformats 6 2 2 5" xfId="16289" xr:uid="{00000000-0005-0000-0000-000081350000}"/>
    <cellStyle name="SAPBEXformats 6 2 2 5 2" xfId="31427" xr:uid="{00000000-0005-0000-0000-000082350000}"/>
    <cellStyle name="SAPBEXformats 6 2 2 6" xfId="18900" xr:uid="{00000000-0005-0000-0000-000083350000}"/>
    <cellStyle name="SAPBEXformats 6 2 2 6 2" xfId="33848" xr:uid="{00000000-0005-0000-0000-000084350000}"/>
    <cellStyle name="SAPBEXformats 6 2 2 7" xfId="21142" xr:uid="{00000000-0005-0000-0000-000085350000}"/>
    <cellStyle name="SAPBEXformats 6 2 2 7 2" xfId="36068" xr:uid="{00000000-0005-0000-0000-000086350000}"/>
    <cellStyle name="SAPBEXformats 6 2 2 8" xfId="6298" xr:uid="{00000000-0005-0000-0000-000087350000}"/>
    <cellStyle name="SAPBEXformats 6 2 3" xfId="3160" xr:uid="{00000000-0005-0000-0000-000088350000}"/>
    <cellStyle name="SAPBEXformats 6 2 3 2" xfId="8330" xr:uid="{00000000-0005-0000-0000-000089350000}"/>
    <cellStyle name="SAPBEXformats 6 2 3 2 2" xfId="24359" xr:uid="{00000000-0005-0000-0000-00008A350000}"/>
    <cellStyle name="SAPBEXformats 6 2 3 3" xfId="11157" xr:uid="{00000000-0005-0000-0000-00008B350000}"/>
    <cellStyle name="SAPBEXformats 6 2 3 3 2" xfId="27024" xr:uid="{00000000-0005-0000-0000-00008C350000}"/>
    <cellStyle name="SAPBEXformats 6 2 3 4" xfId="15034" xr:uid="{00000000-0005-0000-0000-00008D350000}"/>
    <cellStyle name="SAPBEXformats 6 2 3 4 2" xfId="30481" xr:uid="{00000000-0005-0000-0000-00008E350000}"/>
    <cellStyle name="SAPBEXformats 6 2 3 5" xfId="16509" xr:uid="{00000000-0005-0000-0000-00008F350000}"/>
    <cellStyle name="SAPBEXformats 6 2 3 5 2" xfId="31647" xr:uid="{00000000-0005-0000-0000-000090350000}"/>
    <cellStyle name="SAPBEXformats 6 2 3 6" xfId="19119" xr:uid="{00000000-0005-0000-0000-000091350000}"/>
    <cellStyle name="SAPBEXformats 6 2 3 6 2" xfId="34066" xr:uid="{00000000-0005-0000-0000-000092350000}"/>
    <cellStyle name="SAPBEXformats 6 2 3 7" xfId="20883" xr:uid="{00000000-0005-0000-0000-000093350000}"/>
    <cellStyle name="SAPBEXformats 6 2 3 7 2" xfId="35810" xr:uid="{00000000-0005-0000-0000-000094350000}"/>
    <cellStyle name="SAPBEXformats 6 2 4" xfId="5484" xr:uid="{00000000-0005-0000-0000-000095350000}"/>
    <cellStyle name="SAPBEXformats 6 2 4 2" xfId="37610" xr:uid="{00000000-0005-0000-0000-000096350000}"/>
    <cellStyle name="SAPBEXformats 6 2 5" xfId="7656" xr:uid="{00000000-0005-0000-0000-000097350000}"/>
    <cellStyle name="SAPBEXformats 6 2 6" xfId="13345" xr:uid="{00000000-0005-0000-0000-000098350000}"/>
    <cellStyle name="SAPBEXformats 6 2 7" xfId="10558" xr:uid="{00000000-0005-0000-0000-000099350000}"/>
    <cellStyle name="SAPBEXformats 6 2 8" xfId="15872" xr:uid="{00000000-0005-0000-0000-00009A350000}"/>
    <cellStyle name="SAPBEXformats 6 2 9" xfId="18507" xr:uid="{00000000-0005-0000-0000-00009B350000}"/>
    <cellStyle name="SAPBEXformats 6 3" xfId="2937" xr:uid="{00000000-0005-0000-0000-00009C350000}"/>
    <cellStyle name="SAPBEXformats 6 3 2" xfId="8109" xr:uid="{00000000-0005-0000-0000-00009D350000}"/>
    <cellStyle name="SAPBEXformats 6 3 2 2" xfId="24138" xr:uid="{00000000-0005-0000-0000-00009E350000}"/>
    <cellStyle name="SAPBEXformats 6 3 3" xfId="10936" xr:uid="{00000000-0005-0000-0000-00009F350000}"/>
    <cellStyle name="SAPBEXformats 6 3 3 2" xfId="26803" xr:uid="{00000000-0005-0000-0000-0000A0350000}"/>
    <cellStyle name="SAPBEXformats 6 3 4" xfId="13122" xr:uid="{00000000-0005-0000-0000-0000A1350000}"/>
    <cellStyle name="SAPBEXformats 6 3 4 2" xfId="28902" xr:uid="{00000000-0005-0000-0000-0000A2350000}"/>
    <cellStyle name="SAPBEXformats 6 3 5" xfId="16288" xr:uid="{00000000-0005-0000-0000-0000A3350000}"/>
    <cellStyle name="SAPBEXformats 6 3 5 2" xfId="31426" xr:uid="{00000000-0005-0000-0000-0000A4350000}"/>
    <cellStyle name="SAPBEXformats 6 3 6" xfId="18899" xr:uid="{00000000-0005-0000-0000-0000A5350000}"/>
    <cellStyle name="SAPBEXformats 6 3 6 2" xfId="33847" xr:uid="{00000000-0005-0000-0000-0000A6350000}"/>
    <cellStyle name="SAPBEXformats 6 3 7" xfId="21141" xr:uid="{00000000-0005-0000-0000-0000A7350000}"/>
    <cellStyle name="SAPBEXformats 6 3 7 2" xfId="36067" xr:uid="{00000000-0005-0000-0000-0000A8350000}"/>
    <cellStyle name="SAPBEXformats 6 3 8" xfId="6297" xr:uid="{00000000-0005-0000-0000-0000A9350000}"/>
    <cellStyle name="SAPBEXformats 6 4" xfId="4567" xr:uid="{00000000-0005-0000-0000-0000AA350000}"/>
    <cellStyle name="SAPBEXformats 6 4 2" xfId="9722" xr:uid="{00000000-0005-0000-0000-0000AB350000}"/>
    <cellStyle name="SAPBEXformats 6 4 2 2" xfId="25713" xr:uid="{00000000-0005-0000-0000-0000AC350000}"/>
    <cellStyle name="SAPBEXformats 6 4 3" xfId="12540" xr:uid="{00000000-0005-0000-0000-0000AD350000}"/>
    <cellStyle name="SAPBEXformats 6 4 3 2" xfId="28384" xr:uid="{00000000-0005-0000-0000-0000AE350000}"/>
    <cellStyle name="SAPBEXformats 6 4 4" xfId="14049" xr:uid="{00000000-0005-0000-0000-0000AF350000}"/>
    <cellStyle name="SAPBEXformats 6 4 4 2" xfId="29630" xr:uid="{00000000-0005-0000-0000-0000B0350000}"/>
    <cellStyle name="SAPBEXformats 6 4 5" xfId="17863" xr:uid="{00000000-0005-0000-0000-0000B1350000}"/>
    <cellStyle name="SAPBEXformats 6 4 5 2" xfId="32979" xr:uid="{00000000-0005-0000-0000-0000B2350000}"/>
    <cellStyle name="SAPBEXformats 6 4 6" xfId="20471" xr:uid="{00000000-0005-0000-0000-0000B3350000}"/>
    <cellStyle name="SAPBEXformats 6 4 6 2" xfId="35408" xr:uid="{00000000-0005-0000-0000-0000B4350000}"/>
    <cellStyle name="SAPBEXformats 6 4 7" xfId="21895" xr:uid="{00000000-0005-0000-0000-0000B5350000}"/>
    <cellStyle name="SAPBEXformats 6 4 7 2" xfId="36814" xr:uid="{00000000-0005-0000-0000-0000B6350000}"/>
    <cellStyle name="SAPBEXformats 6 5" xfId="5485" xr:uid="{00000000-0005-0000-0000-0000B7350000}"/>
    <cellStyle name="SAPBEXformats 6 5 2" xfId="37611" xr:uid="{00000000-0005-0000-0000-0000B8350000}"/>
    <cellStyle name="SAPBEXformats 6 6" xfId="7657" xr:uid="{00000000-0005-0000-0000-0000B9350000}"/>
    <cellStyle name="SAPBEXformats 6 7" xfId="13050" xr:uid="{00000000-0005-0000-0000-0000BA350000}"/>
    <cellStyle name="SAPBEXformats 6 8" xfId="6982" xr:uid="{00000000-0005-0000-0000-0000BB350000}"/>
    <cellStyle name="SAPBEXformats 6 9" xfId="15873" xr:uid="{00000000-0005-0000-0000-0000BC350000}"/>
    <cellStyle name="SAPBEXformats 7" xfId="780" xr:uid="{00000000-0005-0000-0000-0000BD350000}"/>
    <cellStyle name="SAPBEXformats 7 10" xfId="18506" xr:uid="{00000000-0005-0000-0000-0000BE350000}"/>
    <cellStyle name="SAPBEXformats 7 11" xfId="22428" xr:uid="{00000000-0005-0000-0000-0000BF350000}"/>
    <cellStyle name="SAPBEXformats 7 2" xfId="781" xr:uid="{00000000-0005-0000-0000-0000C0350000}"/>
    <cellStyle name="SAPBEXformats 7 2 10" xfId="22429" xr:uid="{00000000-0005-0000-0000-0000C1350000}"/>
    <cellStyle name="SAPBEXformats 7 2 2" xfId="2940" xr:uid="{00000000-0005-0000-0000-0000C2350000}"/>
    <cellStyle name="SAPBEXformats 7 2 2 2" xfId="8112" xr:uid="{00000000-0005-0000-0000-0000C3350000}"/>
    <cellStyle name="SAPBEXformats 7 2 2 2 2" xfId="24141" xr:uid="{00000000-0005-0000-0000-0000C4350000}"/>
    <cellStyle name="SAPBEXformats 7 2 2 3" xfId="10939" xr:uid="{00000000-0005-0000-0000-0000C5350000}"/>
    <cellStyle name="SAPBEXformats 7 2 2 3 2" xfId="26806" xr:uid="{00000000-0005-0000-0000-0000C6350000}"/>
    <cellStyle name="SAPBEXformats 7 2 2 4" xfId="15333" xr:uid="{00000000-0005-0000-0000-0000C7350000}"/>
    <cellStyle name="SAPBEXformats 7 2 2 4 2" xfId="30742" xr:uid="{00000000-0005-0000-0000-0000C8350000}"/>
    <cellStyle name="SAPBEXformats 7 2 2 5" xfId="16291" xr:uid="{00000000-0005-0000-0000-0000C9350000}"/>
    <cellStyle name="SAPBEXformats 7 2 2 5 2" xfId="31429" xr:uid="{00000000-0005-0000-0000-0000CA350000}"/>
    <cellStyle name="SAPBEXformats 7 2 2 6" xfId="18902" xr:uid="{00000000-0005-0000-0000-0000CB350000}"/>
    <cellStyle name="SAPBEXformats 7 2 2 6 2" xfId="33850" xr:uid="{00000000-0005-0000-0000-0000CC350000}"/>
    <cellStyle name="SAPBEXformats 7 2 2 7" xfId="21144" xr:uid="{00000000-0005-0000-0000-0000CD350000}"/>
    <cellStyle name="SAPBEXformats 7 2 2 7 2" xfId="36070" xr:uid="{00000000-0005-0000-0000-0000CE350000}"/>
    <cellStyle name="SAPBEXformats 7 2 2 8" xfId="6300" xr:uid="{00000000-0005-0000-0000-0000CF350000}"/>
    <cellStyle name="SAPBEXformats 7 2 3" xfId="4566" xr:uid="{00000000-0005-0000-0000-0000D0350000}"/>
    <cellStyle name="SAPBEXformats 7 2 3 2" xfId="9721" xr:uid="{00000000-0005-0000-0000-0000D1350000}"/>
    <cellStyle name="SAPBEXformats 7 2 3 2 2" xfId="25712" xr:uid="{00000000-0005-0000-0000-0000D2350000}"/>
    <cellStyle name="SAPBEXformats 7 2 3 3" xfId="12539" xr:uid="{00000000-0005-0000-0000-0000D3350000}"/>
    <cellStyle name="SAPBEXformats 7 2 3 3 2" xfId="28383" xr:uid="{00000000-0005-0000-0000-0000D4350000}"/>
    <cellStyle name="SAPBEXformats 7 2 3 4" xfId="15224" xr:uid="{00000000-0005-0000-0000-0000D5350000}"/>
    <cellStyle name="SAPBEXformats 7 2 3 4 2" xfId="30637" xr:uid="{00000000-0005-0000-0000-0000D6350000}"/>
    <cellStyle name="SAPBEXformats 7 2 3 5" xfId="17862" xr:uid="{00000000-0005-0000-0000-0000D7350000}"/>
    <cellStyle name="SAPBEXformats 7 2 3 5 2" xfId="32978" xr:uid="{00000000-0005-0000-0000-0000D8350000}"/>
    <cellStyle name="SAPBEXformats 7 2 3 6" xfId="20470" xr:uid="{00000000-0005-0000-0000-0000D9350000}"/>
    <cellStyle name="SAPBEXformats 7 2 3 6 2" xfId="35407" xr:uid="{00000000-0005-0000-0000-0000DA350000}"/>
    <cellStyle name="SAPBEXformats 7 2 3 7" xfId="21291" xr:uid="{00000000-0005-0000-0000-0000DB350000}"/>
    <cellStyle name="SAPBEXformats 7 2 3 7 2" xfId="36217" xr:uid="{00000000-0005-0000-0000-0000DC350000}"/>
    <cellStyle name="SAPBEXformats 7 2 4" xfId="5482" xr:uid="{00000000-0005-0000-0000-0000DD350000}"/>
    <cellStyle name="SAPBEXformats 7 2 4 2" xfId="37132" xr:uid="{00000000-0005-0000-0000-0000DE350000}"/>
    <cellStyle name="SAPBEXformats 7 2 5" xfId="7654" xr:uid="{00000000-0005-0000-0000-0000DF350000}"/>
    <cellStyle name="SAPBEXformats 7 2 6" xfId="13346" xr:uid="{00000000-0005-0000-0000-0000E0350000}"/>
    <cellStyle name="SAPBEXformats 7 2 7" xfId="14237" xr:uid="{00000000-0005-0000-0000-0000E1350000}"/>
    <cellStyle name="SAPBEXformats 7 2 8" xfId="15557" xr:uid="{00000000-0005-0000-0000-0000E2350000}"/>
    <cellStyle name="SAPBEXformats 7 2 9" xfId="18505" xr:uid="{00000000-0005-0000-0000-0000E3350000}"/>
    <cellStyle name="SAPBEXformats 7 3" xfId="2939" xr:uid="{00000000-0005-0000-0000-0000E4350000}"/>
    <cellStyle name="SAPBEXformats 7 3 2" xfId="8111" xr:uid="{00000000-0005-0000-0000-0000E5350000}"/>
    <cellStyle name="SAPBEXformats 7 3 2 2" xfId="24140" xr:uid="{00000000-0005-0000-0000-0000E6350000}"/>
    <cellStyle name="SAPBEXformats 7 3 3" xfId="10938" xr:uid="{00000000-0005-0000-0000-0000E7350000}"/>
    <cellStyle name="SAPBEXformats 7 3 3 2" xfId="26805" xr:uid="{00000000-0005-0000-0000-0000E8350000}"/>
    <cellStyle name="SAPBEXformats 7 3 4" xfId="10154" xr:uid="{00000000-0005-0000-0000-0000E9350000}"/>
    <cellStyle name="SAPBEXformats 7 3 4 2" xfId="26122" xr:uid="{00000000-0005-0000-0000-0000EA350000}"/>
    <cellStyle name="SAPBEXformats 7 3 5" xfId="16290" xr:uid="{00000000-0005-0000-0000-0000EB350000}"/>
    <cellStyle name="SAPBEXformats 7 3 5 2" xfId="31428" xr:uid="{00000000-0005-0000-0000-0000EC350000}"/>
    <cellStyle name="SAPBEXformats 7 3 6" xfId="18901" xr:uid="{00000000-0005-0000-0000-0000ED350000}"/>
    <cellStyle name="SAPBEXformats 7 3 6 2" xfId="33849" xr:uid="{00000000-0005-0000-0000-0000EE350000}"/>
    <cellStyle name="SAPBEXformats 7 3 7" xfId="21143" xr:uid="{00000000-0005-0000-0000-0000EF350000}"/>
    <cellStyle name="SAPBEXformats 7 3 7 2" xfId="36069" xr:uid="{00000000-0005-0000-0000-0000F0350000}"/>
    <cellStyle name="SAPBEXformats 7 3 8" xfId="6299" xr:uid="{00000000-0005-0000-0000-0000F1350000}"/>
    <cellStyle name="SAPBEXformats 7 4" xfId="3163" xr:uid="{00000000-0005-0000-0000-0000F2350000}"/>
    <cellStyle name="SAPBEXformats 7 4 2" xfId="8332" xr:uid="{00000000-0005-0000-0000-0000F3350000}"/>
    <cellStyle name="SAPBEXformats 7 4 2 2" xfId="24361" xr:uid="{00000000-0005-0000-0000-0000F4350000}"/>
    <cellStyle name="SAPBEXformats 7 4 3" xfId="11159" xr:uid="{00000000-0005-0000-0000-0000F5350000}"/>
    <cellStyle name="SAPBEXformats 7 4 3 2" xfId="27026" xr:uid="{00000000-0005-0000-0000-0000F6350000}"/>
    <cellStyle name="SAPBEXformats 7 4 4" xfId="13830" xr:uid="{00000000-0005-0000-0000-0000F7350000}"/>
    <cellStyle name="SAPBEXformats 7 4 4 2" xfId="29418" xr:uid="{00000000-0005-0000-0000-0000F8350000}"/>
    <cellStyle name="SAPBEXformats 7 4 5" xfId="16511" xr:uid="{00000000-0005-0000-0000-0000F9350000}"/>
    <cellStyle name="SAPBEXformats 7 4 5 2" xfId="31649" xr:uid="{00000000-0005-0000-0000-0000FA350000}"/>
    <cellStyle name="SAPBEXformats 7 4 6" xfId="19121" xr:uid="{00000000-0005-0000-0000-0000FB350000}"/>
    <cellStyle name="SAPBEXformats 7 4 6 2" xfId="34068" xr:uid="{00000000-0005-0000-0000-0000FC350000}"/>
    <cellStyle name="SAPBEXformats 7 4 7" xfId="15706" xr:uid="{00000000-0005-0000-0000-0000FD350000}"/>
    <cellStyle name="SAPBEXformats 7 4 7 2" xfId="30993" xr:uid="{00000000-0005-0000-0000-0000FE350000}"/>
    <cellStyle name="SAPBEXformats 7 5" xfId="5483" xr:uid="{00000000-0005-0000-0000-0000FF350000}"/>
    <cellStyle name="SAPBEXformats 7 5 2" xfId="37133" xr:uid="{00000000-0005-0000-0000-000000360000}"/>
    <cellStyle name="SAPBEXformats 7 6" xfId="7655" xr:uid="{00000000-0005-0000-0000-000001360000}"/>
    <cellStyle name="SAPBEXformats 7 7" xfId="6482" xr:uid="{00000000-0005-0000-0000-000002360000}"/>
    <cellStyle name="SAPBEXformats 7 8" xfId="9004" xr:uid="{00000000-0005-0000-0000-000003360000}"/>
    <cellStyle name="SAPBEXformats 7 9" xfId="14177" xr:uid="{00000000-0005-0000-0000-000004360000}"/>
    <cellStyle name="SAPBEXformats 8" xfId="782" xr:uid="{00000000-0005-0000-0000-000005360000}"/>
    <cellStyle name="SAPBEXformats 8 10" xfId="18504" xr:uid="{00000000-0005-0000-0000-000006360000}"/>
    <cellStyle name="SAPBEXformats 8 11" xfId="22430" xr:uid="{00000000-0005-0000-0000-000007360000}"/>
    <cellStyle name="SAPBEXformats 8 2" xfId="783" xr:uid="{00000000-0005-0000-0000-000008360000}"/>
    <cellStyle name="SAPBEXformats 8 2 2" xfId="5480" xr:uid="{00000000-0005-0000-0000-000009360000}"/>
    <cellStyle name="SAPBEXformats 8 2 2 2" xfId="37608" xr:uid="{00000000-0005-0000-0000-00000A360000}"/>
    <cellStyle name="SAPBEXformats 8 2 3" xfId="7652" xr:uid="{00000000-0005-0000-0000-00000B360000}"/>
    <cellStyle name="SAPBEXformats 8 2 4" xfId="13347" xr:uid="{00000000-0005-0000-0000-00000C360000}"/>
    <cellStyle name="SAPBEXformats 8 2 5" xfId="14128" xr:uid="{00000000-0005-0000-0000-00000D360000}"/>
    <cellStyle name="SAPBEXformats 8 2 6" xfId="6685" xr:uid="{00000000-0005-0000-0000-00000E360000}"/>
    <cellStyle name="SAPBEXformats 8 2 7" xfId="18503" xr:uid="{00000000-0005-0000-0000-00000F360000}"/>
    <cellStyle name="SAPBEXformats 8 2 8" xfId="22431" xr:uid="{00000000-0005-0000-0000-000010360000}"/>
    <cellStyle name="SAPBEXformats 8 3" xfId="2941" xr:uid="{00000000-0005-0000-0000-000011360000}"/>
    <cellStyle name="SAPBEXformats 8 3 2" xfId="8113" xr:uid="{00000000-0005-0000-0000-000012360000}"/>
    <cellStyle name="SAPBEXformats 8 3 2 2" xfId="24142" xr:uid="{00000000-0005-0000-0000-000013360000}"/>
    <cellStyle name="SAPBEXformats 8 3 3" xfId="10940" xr:uid="{00000000-0005-0000-0000-000014360000}"/>
    <cellStyle name="SAPBEXformats 8 3 3 2" xfId="26807" xr:uid="{00000000-0005-0000-0000-000015360000}"/>
    <cellStyle name="SAPBEXformats 8 3 4" xfId="13121" xr:uid="{00000000-0005-0000-0000-000016360000}"/>
    <cellStyle name="SAPBEXformats 8 3 4 2" xfId="28901" xr:uid="{00000000-0005-0000-0000-000017360000}"/>
    <cellStyle name="SAPBEXformats 8 3 5" xfId="16292" xr:uid="{00000000-0005-0000-0000-000018360000}"/>
    <cellStyle name="SAPBEXformats 8 3 5 2" xfId="31430" xr:uid="{00000000-0005-0000-0000-000019360000}"/>
    <cellStyle name="SAPBEXformats 8 3 6" xfId="18903" xr:uid="{00000000-0005-0000-0000-00001A360000}"/>
    <cellStyle name="SAPBEXformats 8 3 6 2" xfId="33851" xr:uid="{00000000-0005-0000-0000-00001B360000}"/>
    <cellStyle name="SAPBEXformats 8 3 7" xfId="21145" xr:uid="{00000000-0005-0000-0000-00001C360000}"/>
    <cellStyle name="SAPBEXformats 8 3 7 2" xfId="36071" xr:uid="{00000000-0005-0000-0000-00001D360000}"/>
    <cellStyle name="SAPBEXformats 8 3 8" xfId="6301" xr:uid="{00000000-0005-0000-0000-00001E360000}"/>
    <cellStyle name="SAPBEXformats 8 4" xfId="4565" xr:uid="{00000000-0005-0000-0000-00001F360000}"/>
    <cellStyle name="SAPBEXformats 8 4 2" xfId="9720" xr:uid="{00000000-0005-0000-0000-000020360000}"/>
    <cellStyle name="SAPBEXformats 8 4 2 2" xfId="25711" xr:uid="{00000000-0005-0000-0000-000021360000}"/>
    <cellStyle name="SAPBEXformats 8 4 3" xfId="12538" xr:uid="{00000000-0005-0000-0000-000022360000}"/>
    <cellStyle name="SAPBEXformats 8 4 3 2" xfId="28382" xr:uid="{00000000-0005-0000-0000-000023360000}"/>
    <cellStyle name="SAPBEXformats 8 4 4" xfId="15501" xr:uid="{00000000-0005-0000-0000-000024360000}"/>
    <cellStyle name="SAPBEXformats 8 4 4 2" xfId="30862" xr:uid="{00000000-0005-0000-0000-000025360000}"/>
    <cellStyle name="SAPBEXformats 8 4 5" xfId="17861" xr:uid="{00000000-0005-0000-0000-000026360000}"/>
    <cellStyle name="SAPBEXformats 8 4 5 2" xfId="32977" xr:uid="{00000000-0005-0000-0000-000027360000}"/>
    <cellStyle name="SAPBEXformats 8 4 6" xfId="20469" xr:uid="{00000000-0005-0000-0000-000028360000}"/>
    <cellStyle name="SAPBEXformats 8 4 6 2" xfId="35406" xr:uid="{00000000-0005-0000-0000-000029360000}"/>
    <cellStyle name="SAPBEXformats 8 4 7" xfId="21896" xr:uid="{00000000-0005-0000-0000-00002A360000}"/>
    <cellStyle name="SAPBEXformats 8 4 7 2" xfId="36815" xr:uid="{00000000-0005-0000-0000-00002B360000}"/>
    <cellStyle name="SAPBEXformats 8 5" xfId="5481" xr:uid="{00000000-0005-0000-0000-00002C360000}"/>
    <cellStyle name="SAPBEXformats 8 5 2" xfId="37609" xr:uid="{00000000-0005-0000-0000-00002D360000}"/>
    <cellStyle name="SAPBEXformats 8 6" xfId="7653" xr:uid="{00000000-0005-0000-0000-00002E360000}"/>
    <cellStyle name="SAPBEXformats 8 7" xfId="11784" xr:uid="{00000000-0005-0000-0000-00002F360000}"/>
    <cellStyle name="SAPBEXformats 8 8" xfId="14669" xr:uid="{00000000-0005-0000-0000-000030360000}"/>
    <cellStyle name="SAPBEXformats 8 9" xfId="14224" xr:uid="{00000000-0005-0000-0000-000031360000}"/>
    <cellStyle name="SAPBEXformats 9" xfId="784" xr:uid="{00000000-0005-0000-0000-000032360000}"/>
    <cellStyle name="SAPBEXformats 9 10" xfId="5030" xr:uid="{00000000-0005-0000-0000-000033360000}"/>
    <cellStyle name="SAPBEXformats 9 2" xfId="2942" xr:uid="{00000000-0005-0000-0000-000034360000}"/>
    <cellStyle name="SAPBEXformats 9 2 2" xfId="8114" xr:uid="{00000000-0005-0000-0000-000035360000}"/>
    <cellStyle name="SAPBEXformats 9 2 2 2" xfId="24143" xr:uid="{00000000-0005-0000-0000-000036360000}"/>
    <cellStyle name="SAPBEXformats 9 2 3" xfId="10941" xr:uid="{00000000-0005-0000-0000-000037360000}"/>
    <cellStyle name="SAPBEXformats 9 2 3 2" xfId="26808" xr:uid="{00000000-0005-0000-0000-000038360000}"/>
    <cellStyle name="SAPBEXformats 9 2 4" xfId="15467" xr:uid="{00000000-0005-0000-0000-000039360000}"/>
    <cellStyle name="SAPBEXformats 9 2 4 2" xfId="30835" xr:uid="{00000000-0005-0000-0000-00003A360000}"/>
    <cellStyle name="SAPBEXformats 9 2 5" xfId="16293" xr:uid="{00000000-0005-0000-0000-00003B360000}"/>
    <cellStyle name="SAPBEXformats 9 2 5 2" xfId="31431" xr:uid="{00000000-0005-0000-0000-00003C360000}"/>
    <cellStyle name="SAPBEXformats 9 2 6" xfId="18904" xr:uid="{00000000-0005-0000-0000-00003D360000}"/>
    <cellStyle name="SAPBEXformats 9 2 6 2" xfId="33852" xr:uid="{00000000-0005-0000-0000-00003E360000}"/>
    <cellStyle name="SAPBEXformats 9 2 7" xfId="21146" xr:uid="{00000000-0005-0000-0000-00003F360000}"/>
    <cellStyle name="SAPBEXformats 9 2 7 2" xfId="36072" xr:uid="{00000000-0005-0000-0000-000040360000}"/>
    <cellStyle name="SAPBEXformats 9 2 8" xfId="6302" xr:uid="{00000000-0005-0000-0000-000041360000}"/>
    <cellStyle name="SAPBEXformats 9 3" xfId="4564" xr:uid="{00000000-0005-0000-0000-000042360000}"/>
    <cellStyle name="SAPBEXformats 9 3 2" xfId="9719" xr:uid="{00000000-0005-0000-0000-000043360000}"/>
    <cellStyle name="SAPBEXformats 9 3 2 2" xfId="25710" xr:uid="{00000000-0005-0000-0000-000044360000}"/>
    <cellStyle name="SAPBEXformats 9 3 3" xfId="12537" xr:uid="{00000000-0005-0000-0000-000045360000}"/>
    <cellStyle name="SAPBEXformats 9 3 3 2" xfId="28381" xr:uid="{00000000-0005-0000-0000-000046360000}"/>
    <cellStyle name="SAPBEXformats 9 3 4" xfId="14048" xr:uid="{00000000-0005-0000-0000-000047360000}"/>
    <cellStyle name="SAPBEXformats 9 3 4 2" xfId="29629" xr:uid="{00000000-0005-0000-0000-000048360000}"/>
    <cellStyle name="SAPBEXformats 9 3 5" xfId="17860" xr:uid="{00000000-0005-0000-0000-000049360000}"/>
    <cellStyle name="SAPBEXformats 9 3 5 2" xfId="32976" xr:uid="{00000000-0005-0000-0000-00004A360000}"/>
    <cellStyle name="SAPBEXformats 9 3 6" xfId="20468" xr:uid="{00000000-0005-0000-0000-00004B360000}"/>
    <cellStyle name="SAPBEXformats 9 3 6 2" xfId="35405" xr:uid="{00000000-0005-0000-0000-00004C360000}"/>
    <cellStyle name="SAPBEXformats 9 3 7" xfId="21613" xr:uid="{00000000-0005-0000-0000-00004D360000}"/>
    <cellStyle name="SAPBEXformats 9 3 7 2" xfId="36539" xr:uid="{00000000-0005-0000-0000-00004E360000}"/>
    <cellStyle name="SAPBEXformats 9 4" xfId="5479" xr:uid="{00000000-0005-0000-0000-00004F360000}"/>
    <cellStyle name="SAPBEXformats 9 4 2" xfId="22699" xr:uid="{00000000-0005-0000-0000-000050360000}"/>
    <cellStyle name="SAPBEXformats 9 5" xfId="6044" xr:uid="{00000000-0005-0000-0000-000051360000}"/>
    <cellStyle name="SAPBEXformats 9 5 2" xfId="22998" xr:uid="{00000000-0005-0000-0000-000052360000}"/>
    <cellStyle name="SAPBEXformats 9 6" xfId="11785" xr:uid="{00000000-0005-0000-0000-000053360000}"/>
    <cellStyle name="SAPBEXformats 9 6 2" xfId="27647" xr:uid="{00000000-0005-0000-0000-000054360000}"/>
    <cellStyle name="SAPBEXformats 9 7" xfId="7793" xr:uid="{00000000-0005-0000-0000-000055360000}"/>
    <cellStyle name="SAPBEXformats 9 7 2" xfId="23834" xr:uid="{00000000-0005-0000-0000-000056360000}"/>
    <cellStyle name="SAPBEXformats 9 8" xfId="14686" xr:uid="{00000000-0005-0000-0000-000057360000}"/>
    <cellStyle name="SAPBEXformats 9 8 2" xfId="30176" xr:uid="{00000000-0005-0000-0000-000058360000}"/>
    <cellStyle name="SAPBEXformats 9 9" xfId="18502" xr:uid="{00000000-0005-0000-0000-000059360000}"/>
    <cellStyle name="SAPBEXformats 9 9 2" xfId="33521" xr:uid="{00000000-0005-0000-0000-00005A360000}"/>
    <cellStyle name="SAPBEXformats_CC - Div XRef" xfId="1843" xr:uid="{00000000-0005-0000-0000-00005B360000}"/>
    <cellStyle name="SAPBEXheaderData" xfId="88" xr:uid="{00000000-0005-0000-0000-00005C360000}"/>
    <cellStyle name="SAPBEXheaderItem" xfId="89" xr:uid="{00000000-0005-0000-0000-00005D360000}"/>
    <cellStyle name="SAPBEXheaderItem 10" xfId="785" xr:uid="{00000000-0005-0000-0000-00005E360000}"/>
    <cellStyle name="SAPBEXheaderItem 11" xfId="786" xr:uid="{00000000-0005-0000-0000-00005F360000}"/>
    <cellStyle name="SAPBEXheaderItem 11 2" xfId="5477" xr:uid="{00000000-0005-0000-0000-000060360000}"/>
    <cellStyle name="SAPBEXheaderItem 11 2 2" xfId="37607" xr:uid="{00000000-0005-0000-0000-000061360000}"/>
    <cellStyle name="SAPBEXheaderItem 11 3" xfId="7650" xr:uid="{00000000-0005-0000-0000-000062360000}"/>
    <cellStyle name="SAPBEXheaderItem 11 4" xfId="10254" xr:uid="{00000000-0005-0000-0000-000063360000}"/>
    <cellStyle name="SAPBEXheaderItem 11 5" xfId="5709" xr:uid="{00000000-0005-0000-0000-000064360000}"/>
    <cellStyle name="SAPBEXheaderItem 11 6" xfId="13702" xr:uid="{00000000-0005-0000-0000-000065360000}"/>
    <cellStyle name="SAPBEXheaderItem 11 7" xfId="15398" xr:uid="{00000000-0005-0000-0000-000066360000}"/>
    <cellStyle name="SAPBEXheaderItem 11 8" xfId="22432" xr:uid="{00000000-0005-0000-0000-000067360000}"/>
    <cellStyle name="SAPBEXheaderItem 11 9" xfId="38002" xr:uid="{00000000-0005-0000-0000-000068360000}"/>
    <cellStyle name="SAPBEXheaderItem 12" xfId="1844" xr:uid="{00000000-0005-0000-0000-000069360000}"/>
    <cellStyle name="SAPBEXheaderItem 12 2" xfId="7111" xr:uid="{00000000-0005-0000-0000-00006A360000}"/>
    <cellStyle name="SAPBEXheaderItem 12 2 2" xfId="37865" xr:uid="{00000000-0005-0000-0000-00006B360000}"/>
    <cellStyle name="SAPBEXheaderItem 12 3" xfId="5974" xr:uid="{00000000-0005-0000-0000-00006C360000}"/>
    <cellStyle name="SAPBEXheaderItem 12 4" xfId="7016" xr:uid="{00000000-0005-0000-0000-00006D360000}"/>
    <cellStyle name="SAPBEXheaderItem 12 5" xfId="9007" xr:uid="{00000000-0005-0000-0000-00006E360000}"/>
    <cellStyle name="SAPBEXheaderItem 12 6" xfId="15784" xr:uid="{00000000-0005-0000-0000-00006F360000}"/>
    <cellStyle name="SAPBEXheaderItem 12 7" xfId="18443" xr:uid="{00000000-0005-0000-0000-000070360000}"/>
    <cellStyle name="SAPBEXheaderItem 12 8" xfId="23046" xr:uid="{00000000-0005-0000-0000-000071360000}"/>
    <cellStyle name="SAPBEXheaderItem 2" xfId="787" xr:uid="{00000000-0005-0000-0000-000072360000}"/>
    <cellStyle name="SAPBEXheaderItem 2 10" xfId="15559" xr:uid="{00000000-0005-0000-0000-000073360000}"/>
    <cellStyle name="SAPBEXheaderItem 2 11" xfId="18258" xr:uid="{00000000-0005-0000-0000-000074360000}"/>
    <cellStyle name="SAPBEXheaderItem 2 12" xfId="22433" xr:uid="{00000000-0005-0000-0000-000075360000}"/>
    <cellStyle name="SAPBEXheaderItem 2 13" xfId="38003" xr:uid="{00000000-0005-0000-0000-000076360000}"/>
    <cellStyle name="SAPBEXheaderItem 2 2" xfId="788" xr:uid="{00000000-0005-0000-0000-000077360000}"/>
    <cellStyle name="SAPBEXheaderItem 2 2 2" xfId="5475" xr:uid="{00000000-0005-0000-0000-000078360000}"/>
    <cellStyle name="SAPBEXheaderItem 2 2 2 2" xfId="22697" xr:uid="{00000000-0005-0000-0000-000079360000}"/>
    <cellStyle name="SAPBEXheaderItem 2 2 3" xfId="7648" xr:uid="{00000000-0005-0000-0000-00007A360000}"/>
    <cellStyle name="SAPBEXheaderItem 2 2 3 2" xfId="23780" xr:uid="{00000000-0005-0000-0000-00007B360000}"/>
    <cellStyle name="SAPBEXheaderItem 2 2 4" xfId="13350" xr:uid="{00000000-0005-0000-0000-00007C360000}"/>
    <cellStyle name="SAPBEXheaderItem 2 2 4 2" xfId="29051" xr:uid="{00000000-0005-0000-0000-00007D360000}"/>
    <cellStyle name="SAPBEXheaderItem 2 2 5" xfId="13461" xr:uid="{00000000-0005-0000-0000-00007E360000}"/>
    <cellStyle name="SAPBEXheaderItem 2 2 5 2" xfId="29110" xr:uid="{00000000-0005-0000-0000-00007F360000}"/>
    <cellStyle name="SAPBEXheaderItem 2 2 6" xfId="13622" xr:uid="{00000000-0005-0000-0000-000080360000}"/>
    <cellStyle name="SAPBEXheaderItem 2 2 6 2" xfId="29245" xr:uid="{00000000-0005-0000-0000-000081360000}"/>
    <cellStyle name="SAPBEXheaderItem 2 2 7" xfId="15693" xr:uid="{00000000-0005-0000-0000-000082360000}"/>
    <cellStyle name="SAPBEXheaderItem 2 2 7 2" xfId="30984" xr:uid="{00000000-0005-0000-0000-000083360000}"/>
    <cellStyle name="SAPBEXheaderItem 2 2 8" xfId="5031" xr:uid="{00000000-0005-0000-0000-000084360000}"/>
    <cellStyle name="SAPBEXheaderItem 2 2 9" xfId="38004" xr:uid="{00000000-0005-0000-0000-000085360000}"/>
    <cellStyle name="SAPBEXheaderItem 2 3" xfId="1845" xr:uid="{00000000-0005-0000-0000-000086360000}"/>
    <cellStyle name="SAPBEXheaderItem 2 3 2" xfId="7112" xr:uid="{00000000-0005-0000-0000-000087360000}"/>
    <cellStyle name="SAPBEXheaderItem 2 3 2 2" xfId="37866" xr:uid="{00000000-0005-0000-0000-000088360000}"/>
    <cellStyle name="SAPBEXheaderItem 2 3 3" xfId="6498" xr:uid="{00000000-0005-0000-0000-000089360000}"/>
    <cellStyle name="SAPBEXheaderItem 2 3 4" xfId="13443" xr:uid="{00000000-0005-0000-0000-00008A360000}"/>
    <cellStyle name="SAPBEXheaderItem 2 3 5" xfId="6930" xr:uid="{00000000-0005-0000-0000-00008B360000}"/>
    <cellStyle name="SAPBEXheaderItem 2 3 6" xfId="15783" xr:uid="{00000000-0005-0000-0000-00008C360000}"/>
    <cellStyle name="SAPBEXheaderItem 2 3 7" xfId="18442" xr:uid="{00000000-0005-0000-0000-00008D360000}"/>
    <cellStyle name="SAPBEXheaderItem 2 3 8" xfId="23047" xr:uid="{00000000-0005-0000-0000-00008E360000}"/>
    <cellStyle name="SAPBEXheaderItem 2 4" xfId="1846" xr:uid="{00000000-0005-0000-0000-00008F360000}"/>
    <cellStyle name="SAPBEXheaderItem 2 4 2" xfId="7113" xr:uid="{00000000-0005-0000-0000-000090360000}"/>
    <cellStyle name="SAPBEXheaderItem 2 4 2 2" xfId="37867" xr:uid="{00000000-0005-0000-0000-000091360000}"/>
    <cellStyle name="SAPBEXheaderItem 2 4 3" xfId="5975" xr:uid="{00000000-0005-0000-0000-000092360000}"/>
    <cellStyle name="SAPBEXheaderItem 2 4 4" xfId="7802" xr:uid="{00000000-0005-0000-0000-000093360000}"/>
    <cellStyle name="SAPBEXheaderItem 2 4 5" xfId="7790" xr:uid="{00000000-0005-0000-0000-000094360000}"/>
    <cellStyle name="SAPBEXheaderItem 2 4 6" xfId="15782" xr:uid="{00000000-0005-0000-0000-000095360000}"/>
    <cellStyle name="SAPBEXheaderItem 2 4 7" xfId="18441" xr:uid="{00000000-0005-0000-0000-000096360000}"/>
    <cellStyle name="SAPBEXheaderItem 2 4 8" xfId="23048" xr:uid="{00000000-0005-0000-0000-000097360000}"/>
    <cellStyle name="SAPBEXheaderItem 2 5" xfId="2943" xr:uid="{00000000-0005-0000-0000-000098360000}"/>
    <cellStyle name="SAPBEXheaderItem 2 6" xfId="5476" xr:uid="{00000000-0005-0000-0000-000099360000}"/>
    <cellStyle name="SAPBEXheaderItem 2 6 2" xfId="37606" xr:uid="{00000000-0005-0000-0000-00009A360000}"/>
    <cellStyle name="SAPBEXheaderItem 2 7" xfId="7649" xr:uid="{00000000-0005-0000-0000-00009B360000}"/>
    <cellStyle name="SAPBEXheaderItem 2 8" xfId="6613" xr:uid="{00000000-0005-0000-0000-00009C360000}"/>
    <cellStyle name="SAPBEXheaderItem 2 9" xfId="10565" xr:uid="{00000000-0005-0000-0000-00009D360000}"/>
    <cellStyle name="SAPBEXheaderItem 3" xfId="789" xr:uid="{00000000-0005-0000-0000-00009E360000}"/>
    <cellStyle name="SAPBEXheaderItem 3 2" xfId="790" xr:uid="{00000000-0005-0000-0000-00009F360000}"/>
    <cellStyle name="SAPBEXheaderItem 3 3" xfId="22262" xr:uid="{00000000-0005-0000-0000-0000A0360000}"/>
    <cellStyle name="SAPBEXheaderItem 3 4" xfId="22166" xr:uid="{00000000-0005-0000-0000-0000A1360000}"/>
    <cellStyle name="SAPBEXheaderItem 3 5" xfId="37907" xr:uid="{00000000-0005-0000-0000-0000A2360000}"/>
    <cellStyle name="SAPBEXheaderItem 4" xfId="791" xr:uid="{00000000-0005-0000-0000-0000A3360000}"/>
    <cellStyle name="SAPBEXheaderItem 4 10" xfId="38005" xr:uid="{00000000-0005-0000-0000-0000A4360000}"/>
    <cellStyle name="SAPBEXheaderItem 4 2" xfId="792" xr:uid="{00000000-0005-0000-0000-0000A5360000}"/>
    <cellStyle name="SAPBEXheaderItem 4 2 2" xfId="5471" xr:uid="{00000000-0005-0000-0000-0000A6360000}"/>
    <cellStyle name="SAPBEXheaderItem 4 2 2 2" xfId="22693" xr:uid="{00000000-0005-0000-0000-0000A7360000}"/>
    <cellStyle name="SAPBEXheaderItem 4 2 3" xfId="7644" xr:uid="{00000000-0005-0000-0000-0000A8360000}"/>
    <cellStyle name="SAPBEXheaderItem 4 2 3 2" xfId="23776" xr:uid="{00000000-0005-0000-0000-0000A9360000}"/>
    <cellStyle name="SAPBEXheaderItem 4 2 4" xfId="13352" xr:uid="{00000000-0005-0000-0000-0000AA360000}"/>
    <cellStyle name="SAPBEXheaderItem 4 2 4 2" xfId="29053" xr:uid="{00000000-0005-0000-0000-0000AB360000}"/>
    <cellStyle name="SAPBEXheaderItem 4 2 5" xfId="13457" xr:uid="{00000000-0005-0000-0000-0000AC360000}"/>
    <cellStyle name="SAPBEXheaderItem 4 2 5 2" xfId="29107" xr:uid="{00000000-0005-0000-0000-0000AD360000}"/>
    <cellStyle name="SAPBEXheaderItem 4 2 6" xfId="6688" xr:uid="{00000000-0005-0000-0000-0000AE360000}"/>
    <cellStyle name="SAPBEXheaderItem 4 2 6 2" xfId="23181" xr:uid="{00000000-0005-0000-0000-0000AF360000}"/>
    <cellStyle name="SAPBEXheaderItem 4 2 7" xfId="15689" xr:uid="{00000000-0005-0000-0000-0000B0360000}"/>
    <cellStyle name="SAPBEXheaderItem 4 2 7 2" xfId="30982" xr:uid="{00000000-0005-0000-0000-0000B1360000}"/>
    <cellStyle name="SAPBEXheaderItem 4 2 8" xfId="5033" xr:uid="{00000000-0005-0000-0000-0000B2360000}"/>
    <cellStyle name="SAPBEXheaderItem 4 2 9" xfId="38006" xr:uid="{00000000-0005-0000-0000-0000B3360000}"/>
    <cellStyle name="SAPBEXheaderItem 4 3" xfId="5472" xr:uid="{00000000-0005-0000-0000-0000B4360000}"/>
    <cellStyle name="SAPBEXheaderItem 4 3 2" xfId="22694" xr:uid="{00000000-0005-0000-0000-0000B5360000}"/>
    <cellStyle name="SAPBEXheaderItem 4 4" xfId="7645" xr:uid="{00000000-0005-0000-0000-0000B6360000}"/>
    <cellStyle name="SAPBEXheaderItem 4 4 2" xfId="23777" xr:uid="{00000000-0005-0000-0000-0000B7360000}"/>
    <cellStyle name="SAPBEXheaderItem 4 5" xfId="10601" xr:uid="{00000000-0005-0000-0000-0000B8360000}"/>
    <cellStyle name="SAPBEXheaderItem 4 5 2" xfId="26499" xr:uid="{00000000-0005-0000-0000-0000B9360000}"/>
    <cellStyle name="SAPBEXheaderItem 4 6" xfId="10395" xr:uid="{00000000-0005-0000-0000-0000BA360000}"/>
    <cellStyle name="SAPBEXheaderItem 4 6 2" xfId="26322" xr:uid="{00000000-0005-0000-0000-0000BB360000}"/>
    <cellStyle name="SAPBEXheaderItem 4 7" xfId="15871" xr:uid="{00000000-0005-0000-0000-0000BC360000}"/>
    <cellStyle name="SAPBEXheaderItem 4 7 2" xfId="31090" xr:uid="{00000000-0005-0000-0000-0000BD360000}"/>
    <cellStyle name="SAPBEXheaderItem 4 8" xfId="15699" xr:uid="{00000000-0005-0000-0000-0000BE360000}"/>
    <cellStyle name="SAPBEXheaderItem 4 8 2" xfId="30989" xr:uid="{00000000-0005-0000-0000-0000BF360000}"/>
    <cellStyle name="SAPBEXheaderItem 4 9" xfId="5032" xr:uid="{00000000-0005-0000-0000-0000C0360000}"/>
    <cellStyle name="SAPBEXheaderItem 5" xfId="793" xr:uid="{00000000-0005-0000-0000-0000C1360000}"/>
    <cellStyle name="SAPBEXheaderItem 5 2" xfId="5470" xr:uid="{00000000-0005-0000-0000-0000C2360000}"/>
    <cellStyle name="SAPBEXheaderItem 5 2 2" xfId="22692" xr:uid="{00000000-0005-0000-0000-0000C3360000}"/>
    <cellStyle name="SAPBEXheaderItem 5 3" xfId="6056" xr:uid="{00000000-0005-0000-0000-0000C4360000}"/>
    <cellStyle name="SAPBEXheaderItem 5 3 2" xfId="23004" xr:uid="{00000000-0005-0000-0000-0000C5360000}"/>
    <cellStyle name="SAPBEXheaderItem 5 4" xfId="6612" xr:uid="{00000000-0005-0000-0000-0000C6360000}"/>
    <cellStyle name="SAPBEXheaderItem 5 4 2" xfId="23148" xr:uid="{00000000-0005-0000-0000-0000C7360000}"/>
    <cellStyle name="SAPBEXheaderItem 5 5" xfId="7796" xr:uid="{00000000-0005-0000-0000-0000C8360000}"/>
    <cellStyle name="SAPBEXheaderItem 5 5 2" xfId="23837" xr:uid="{00000000-0005-0000-0000-0000C9360000}"/>
    <cellStyle name="SAPBEXheaderItem 5 6" xfId="15870" xr:uid="{00000000-0005-0000-0000-0000CA360000}"/>
    <cellStyle name="SAPBEXheaderItem 5 6 2" xfId="31089" xr:uid="{00000000-0005-0000-0000-0000CB360000}"/>
    <cellStyle name="SAPBEXheaderItem 5 7" xfId="18260" xr:uid="{00000000-0005-0000-0000-0000CC360000}"/>
    <cellStyle name="SAPBEXheaderItem 5 7 2" xfId="33357" xr:uid="{00000000-0005-0000-0000-0000CD360000}"/>
    <cellStyle name="SAPBEXheaderItem 5 8" xfId="5034" xr:uid="{00000000-0005-0000-0000-0000CE360000}"/>
    <cellStyle name="SAPBEXheaderItem 5 9" xfId="38007" xr:uid="{00000000-0005-0000-0000-0000CF360000}"/>
    <cellStyle name="SAPBEXheaderItem 6" xfId="794" xr:uid="{00000000-0005-0000-0000-0000D0360000}"/>
    <cellStyle name="SAPBEXheaderItem 6 10" xfId="38008" xr:uid="{00000000-0005-0000-0000-0000D1360000}"/>
    <cellStyle name="SAPBEXheaderItem 6 2" xfId="795" xr:uid="{00000000-0005-0000-0000-0000D2360000}"/>
    <cellStyle name="SAPBEXheaderItem 6 2 2" xfId="5468" xr:uid="{00000000-0005-0000-0000-0000D3360000}"/>
    <cellStyle name="SAPBEXheaderItem 6 2 2 2" xfId="37604" xr:uid="{00000000-0005-0000-0000-0000D4360000}"/>
    <cellStyle name="SAPBEXheaderItem 6 2 3" xfId="7236" xr:uid="{00000000-0005-0000-0000-0000D5360000}"/>
    <cellStyle name="SAPBEXheaderItem 6 2 4" xfId="5906" xr:uid="{00000000-0005-0000-0000-0000D6360000}"/>
    <cellStyle name="SAPBEXheaderItem 6 2 5" xfId="5639" xr:uid="{00000000-0005-0000-0000-0000D7360000}"/>
    <cellStyle name="SAPBEXheaderItem 6 2 6" xfId="15605" xr:uid="{00000000-0005-0000-0000-0000D8360000}"/>
    <cellStyle name="SAPBEXheaderItem 6 2 7" xfId="15711" xr:uid="{00000000-0005-0000-0000-0000D9360000}"/>
    <cellStyle name="SAPBEXheaderItem 6 2 8" xfId="22435" xr:uid="{00000000-0005-0000-0000-0000DA360000}"/>
    <cellStyle name="SAPBEXheaderItem 6 2 9" xfId="38009" xr:uid="{00000000-0005-0000-0000-0000DB360000}"/>
    <cellStyle name="SAPBEXheaderItem 6 3" xfId="5469" xr:uid="{00000000-0005-0000-0000-0000DC360000}"/>
    <cellStyle name="SAPBEXheaderItem 6 3 2" xfId="37605" xr:uid="{00000000-0005-0000-0000-0000DD360000}"/>
    <cellStyle name="SAPBEXheaderItem 6 4" xfId="7264" xr:uid="{00000000-0005-0000-0000-0000DE360000}"/>
    <cellStyle name="SAPBEXheaderItem 6 5" xfId="13353" xr:uid="{00000000-0005-0000-0000-0000DF360000}"/>
    <cellStyle name="SAPBEXheaderItem 6 6" xfId="15381" xr:uid="{00000000-0005-0000-0000-0000E0360000}"/>
    <cellStyle name="SAPBEXheaderItem 6 7" xfId="15869" xr:uid="{00000000-0005-0000-0000-0000E1360000}"/>
    <cellStyle name="SAPBEXheaderItem 6 8" xfId="5920" xr:uid="{00000000-0005-0000-0000-0000E2360000}"/>
    <cellStyle name="SAPBEXheaderItem 6 9" xfId="22434" xr:uid="{00000000-0005-0000-0000-0000E3360000}"/>
    <cellStyle name="SAPBEXheaderItem 7" xfId="796" xr:uid="{00000000-0005-0000-0000-0000E4360000}"/>
    <cellStyle name="SAPBEXheaderItem 7 10" xfId="38010" xr:uid="{00000000-0005-0000-0000-0000E5360000}"/>
    <cellStyle name="SAPBEXheaderItem 7 2" xfId="797" xr:uid="{00000000-0005-0000-0000-0000E6360000}"/>
    <cellStyle name="SAPBEXheaderItem 7 2 2" xfId="5466" xr:uid="{00000000-0005-0000-0000-0000E7360000}"/>
    <cellStyle name="SAPBEXheaderItem 7 2 2 2" xfId="37127" xr:uid="{00000000-0005-0000-0000-0000E8360000}"/>
    <cellStyle name="SAPBEXheaderItem 7 2 3" xfId="7228" xr:uid="{00000000-0005-0000-0000-0000E9360000}"/>
    <cellStyle name="SAPBEXheaderItem 7 2 4" xfId="9012" xr:uid="{00000000-0005-0000-0000-0000EA360000}"/>
    <cellStyle name="SAPBEXheaderItem 7 2 5" xfId="14241" xr:uid="{00000000-0005-0000-0000-0000EB360000}"/>
    <cellStyle name="SAPBEXheaderItem 7 2 6" xfId="15583" xr:uid="{00000000-0005-0000-0000-0000EC360000}"/>
    <cellStyle name="SAPBEXheaderItem 7 2 7" xfId="18501" xr:uid="{00000000-0005-0000-0000-0000ED360000}"/>
    <cellStyle name="SAPBEXheaderItem 7 2 8" xfId="22437" xr:uid="{00000000-0005-0000-0000-0000EE360000}"/>
    <cellStyle name="SAPBEXheaderItem 7 2 9" xfId="38011" xr:uid="{00000000-0005-0000-0000-0000EF360000}"/>
    <cellStyle name="SAPBEXheaderItem 7 3" xfId="5467" xr:uid="{00000000-0005-0000-0000-0000F0360000}"/>
    <cellStyle name="SAPBEXheaderItem 7 3 2" xfId="37128" xr:uid="{00000000-0005-0000-0000-0000F1360000}"/>
    <cellStyle name="SAPBEXheaderItem 7 4" xfId="7223" xr:uid="{00000000-0005-0000-0000-0000F2360000}"/>
    <cellStyle name="SAPBEXheaderItem 7 5" xfId="13354" xr:uid="{00000000-0005-0000-0000-0000F3360000}"/>
    <cellStyle name="SAPBEXheaderItem 7 6" xfId="7193" xr:uid="{00000000-0005-0000-0000-0000F4360000}"/>
    <cellStyle name="SAPBEXheaderItem 7 7" xfId="15584" xr:uid="{00000000-0005-0000-0000-0000F5360000}"/>
    <cellStyle name="SAPBEXheaderItem 7 8" xfId="15712" xr:uid="{00000000-0005-0000-0000-0000F6360000}"/>
    <cellStyle name="SAPBEXheaderItem 7 9" xfId="22436" xr:uid="{00000000-0005-0000-0000-0000F7360000}"/>
    <cellStyle name="SAPBEXheaderItem 8" xfId="798" xr:uid="{00000000-0005-0000-0000-0000F8360000}"/>
    <cellStyle name="SAPBEXheaderItem 8 10" xfId="38012" xr:uid="{00000000-0005-0000-0000-0000F9360000}"/>
    <cellStyle name="SAPBEXheaderItem 8 2" xfId="799" xr:uid="{00000000-0005-0000-0000-0000FA360000}"/>
    <cellStyle name="SAPBEXheaderItem 8 2 2" xfId="5464" xr:uid="{00000000-0005-0000-0000-0000FB360000}"/>
    <cellStyle name="SAPBEXheaderItem 8 2 2 2" xfId="37602" xr:uid="{00000000-0005-0000-0000-0000FC360000}"/>
    <cellStyle name="SAPBEXheaderItem 8 2 3" xfId="7243" xr:uid="{00000000-0005-0000-0000-0000FD360000}"/>
    <cellStyle name="SAPBEXheaderItem 8 2 4" xfId="7057" xr:uid="{00000000-0005-0000-0000-0000FE360000}"/>
    <cellStyle name="SAPBEXheaderItem 8 2 5" xfId="14708" xr:uid="{00000000-0005-0000-0000-0000FF360000}"/>
    <cellStyle name="SAPBEXheaderItem 8 2 6" xfId="15595" xr:uid="{00000000-0005-0000-0000-000000370000}"/>
    <cellStyle name="SAPBEXheaderItem 8 2 7" xfId="18500" xr:uid="{00000000-0005-0000-0000-000001370000}"/>
    <cellStyle name="SAPBEXheaderItem 8 2 8" xfId="22439" xr:uid="{00000000-0005-0000-0000-000002370000}"/>
    <cellStyle name="SAPBEXheaderItem 8 2 9" xfId="38013" xr:uid="{00000000-0005-0000-0000-000003370000}"/>
    <cellStyle name="SAPBEXheaderItem 8 3" xfId="5465" xr:uid="{00000000-0005-0000-0000-000004370000}"/>
    <cellStyle name="SAPBEXheaderItem 8 3 2" xfId="37603" xr:uid="{00000000-0005-0000-0000-000005370000}"/>
    <cellStyle name="SAPBEXheaderItem 8 4" xfId="7224" xr:uid="{00000000-0005-0000-0000-000006370000}"/>
    <cellStyle name="SAPBEXheaderItem 8 5" xfId="13355" xr:uid="{00000000-0005-0000-0000-000007370000}"/>
    <cellStyle name="SAPBEXheaderItem 8 6" xfId="13773" xr:uid="{00000000-0005-0000-0000-000008370000}"/>
    <cellStyle name="SAPBEXheaderItem 8 7" xfId="15599" xr:uid="{00000000-0005-0000-0000-000009370000}"/>
    <cellStyle name="SAPBEXheaderItem 8 8" xfId="15825" xr:uid="{00000000-0005-0000-0000-00000A370000}"/>
    <cellStyle name="SAPBEXheaderItem 8 9" xfId="22438" xr:uid="{00000000-0005-0000-0000-00000B370000}"/>
    <cellStyle name="SAPBEXheaderItem 9" xfId="800" xr:uid="{00000000-0005-0000-0000-00000C370000}"/>
    <cellStyle name="SAPBEXheaderItem 9 10" xfId="38014" xr:uid="{00000000-0005-0000-0000-00000D370000}"/>
    <cellStyle name="SAPBEXheaderItem 9 2" xfId="801" xr:uid="{00000000-0005-0000-0000-00000E370000}"/>
    <cellStyle name="SAPBEXheaderItem 9 2 2" xfId="5462" xr:uid="{00000000-0005-0000-0000-00000F370000}"/>
    <cellStyle name="SAPBEXheaderItem 9 2 2 2" xfId="37125" xr:uid="{00000000-0005-0000-0000-000010370000}"/>
    <cellStyle name="SAPBEXheaderItem 9 2 3" xfId="6042" xr:uid="{00000000-0005-0000-0000-000011370000}"/>
    <cellStyle name="SAPBEXheaderItem 9 2 4" xfId="7430" xr:uid="{00000000-0005-0000-0000-000012370000}"/>
    <cellStyle name="SAPBEXheaderItem 9 2 5" xfId="14207" xr:uid="{00000000-0005-0000-0000-000013370000}"/>
    <cellStyle name="SAPBEXheaderItem 9 2 6" xfId="15597" xr:uid="{00000000-0005-0000-0000-000014370000}"/>
    <cellStyle name="SAPBEXheaderItem 9 2 7" xfId="18300" xr:uid="{00000000-0005-0000-0000-000015370000}"/>
    <cellStyle name="SAPBEXheaderItem 9 2 8" xfId="22441" xr:uid="{00000000-0005-0000-0000-000016370000}"/>
    <cellStyle name="SAPBEXheaderItem 9 2 9" xfId="38015" xr:uid="{00000000-0005-0000-0000-000017370000}"/>
    <cellStyle name="SAPBEXheaderItem 9 3" xfId="5463" xr:uid="{00000000-0005-0000-0000-000018370000}"/>
    <cellStyle name="SAPBEXheaderItem 9 3 2" xfId="37601" xr:uid="{00000000-0005-0000-0000-000019370000}"/>
    <cellStyle name="SAPBEXheaderItem 9 4" xfId="7266" xr:uid="{00000000-0005-0000-0000-00001A370000}"/>
    <cellStyle name="SAPBEXheaderItem 9 5" xfId="13356" xr:uid="{00000000-0005-0000-0000-00001B370000}"/>
    <cellStyle name="SAPBEXheaderItem 9 6" xfId="13778" xr:uid="{00000000-0005-0000-0000-00001C370000}"/>
    <cellStyle name="SAPBEXheaderItem 9 7" xfId="15585" xr:uid="{00000000-0005-0000-0000-00001D370000}"/>
    <cellStyle name="SAPBEXheaderItem 9 8" xfId="18499" xr:uid="{00000000-0005-0000-0000-00001E370000}"/>
    <cellStyle name="SAPBEXheaderItem 9 9" xfId="22440" xr:uid="{00000000-0005-0000-0000-00001F370000}"/>
    <cellStyle name="SAPBEXheaderItem_CC - Div XRef" xfId="1847" xr:uid="{00000000-0005-0000-0000-000020370000}"/>
    <cellStyle name="SAPBEXheaderText" xfId="90" xr:uid="{00000000-0005-0000-0000-000021370000}"/>
    <cellStyle name="SAPBEXheaderText 10" xfId="802" xr:uid="{00000000-0005-0000-0000-000022370000}"/>
    <cellStyle name="SAPBEXheaderText 11" xfId="803" xr:uid="{00000000-0005-0000-0000-000023370000}"/>
    <cellStyle name="SAPBEXheaderText 11 2" xfId="5460" xr:uid="{00000000-0005-0000-0000-000024370000}"/>
    <cellStyle name="SAPBEXheaderText 11 2 2" xfId="37124" xr:uid="{00000000-0005-0000-0000-000025370000}"/>
    <cellStyle name="SAPBEXheaderText 11 3" xfId="7204" xr:uid="{00000000-0005-0000-0000-000026370000}"/>
    <cellStyle name="SAPBEXheaderText 11 4" xfId="7056" xr:uid="{00000000-0005-0000-0000-000027370000}"/>
    <cellStyle name="SAPBEXheaderText 11 5" xfId="14201" xr:uid="{00000000-0005-0000-0000-000028370000}"/>
    <cellStyle name="SAPBEXheaderText 11 6" xfId="15593" xr:uid="{00000000-0005-0000-0000-000029370000}"/>
    <cellStyle name="SAPBEXheaderText 11 7" xfId="18282" xr:uid="{00000000-0005-0000-0000-00002A370000}"/>
    <cellStyle name="SAPBEXheaderText 11 8" xfId="22442" xr:uid="{00000000-0005-0000-0000-00002B370000}"/>
    <cellStyle name="SAPBEXheaderText 11 9" xfId="38016" xr:uid="{00000000-0005-0000-0000-00002C370000}"/>
    <cellStyle name="SAPBEXheaderText 12" xfId="1848" xr:uid="{00000000-0005-0000-0000-00002D370000}"/>
    <cellStyle name="SAPBEXheaderText 12 2" xfId="7114" xr:uid="{00000000-0005-0000-0000-00002E370000}"/>
    <cellStyle name="SAPBEXheaderText 12 2 2" xfId="37868" xr:uid="{00000000-0005-0000-0000-00002F370000}"/>
    <cellStyle name="SAPBEXheaderText 12 3" xfId="7547" xr:uid="{00000000-0005-0000-0000-000030370000}"/>
    <cellStyle name="SAPBEXheaderText 12 4" xfId="7240" xr:uid="{00000000-0005-0000-0000-000031370000}"/>
    <cellStyle name="SAPBEXheaderText 12 5" xfId="14236" xr:uid="{00000000-0005-0000-0000-000032370000}"/>
    <cellStyle name="SAPBEXheaderText 12 6" xfId="15781" xr:uid="{00000000-0005-0000-0000-000033370000}"/>
    <cellStyle name="SAPBEXheaderText 12 7" xfId="18440" xr:uid="{00000000-0005-0000-0000-000034370000}"/>
    <cellStyle name="SAPBEXheaderText 12 8" xfId="23049" xr:uid="{00000000-0005-0000-0000-000035370000}"/>
    <cellStyle name="SAPBEXheaderText 2" xfId="804" xr:uid="{00000000-0005-0000-0000-000036370000}"/>
    <cellStyle name="SAPBEXheaderText 2 10" xfId="15586" xr:uid="{00000000-0005-0000-0000-000037370000}"/>
    <cellStyle name="SAPBEXheaderText 2 11" xfId="18295" xr:uid="{00000000-0005-0000-0000-000038370000}"/>
    <cellStyle name="SAPBEXheaderText 2 12" xfId="22443" xr:uid="{00000000-0005-0000-0000-000039370000}"/>
    <cellStyle name="SAPBEXheaderText 2 13" xfId="38017" xr:uid="{00000000-0005-0000-0000-00003A370000}"/>
    <cellStyle name="SAPBEXheaderText 2 2" xfId="805" xr:uid="{00000000-0005-0000-0000-00003B370000}"/>
    <cellStyle name="SAPBEXheaderText 2 2 2" xfId="5458" xr:uid="{00000000-0005-0000-0000-00003C370000}"/>
    <cellStyle name="SAPBEXheaderText 2 2 2 2" xfId="22690" xr:uid="{00000000-0005-0000-0000-00003D370000}"/>
    <cellStyle name="SAPBEXheaderText 2 2 3" xfId="6495" xr:uid="{00000000-0005-0000-0000-00003E370000}"/>
    <cellStyle name="SAPBEXheaderText 2 2 3 2" xfId="23101" xr:uid="{00000000-0005-0000-0000-00003F370000}"/>
    <cellStyle name="SAPBEXheaderText 2 2 4" xfId="10602" xr:uid="{00000000-0005-0000-0000-000040370000}"/>
    <cellStyle name="SAPBEXheaderText 2 2 4 2" xfId="26500" xr:uid="{00000000-0005-0000-0000-000041370000}"/>
    <cellStyle name="SAPBEXheaderText 2 2 5" xfId="14203" xr:uid="{00000000-0005-0000-0000-000042370000}"/>
    <cellStyle name="SAPBEXheaderText 2 2 5 2" xfId="29748" xr:uid="{00000000-0005-0000-0000-000043370000}"/>
    <cellStyle name="SAPBEXheaderText 2 2 6" xfId="13768" xr:uid="{00000000-0005-0000-0000-000044370000}"/>
    <cellStyle name="SAPBEXheaderText 2 2 6 2" xfId="29367" xr:uid="{00000000-0005-0000-0000-000045370000}"/>
    <cellStyle name="SAPBEXheaderText 2 2 7" xfId="18292" xr:uid="{00000000-0005-0000-0000-000046370000}"/>
    <cellStyle name="SAPBEXheaderText 2 2 7 2" xfId="33371" xr:uid="{00000000-0005-0000-0000-000047370000}"/>
    <cellStyle name="SAPBEXheaderText 2 2 8" xfId="5035" xr:uid="{00000000-0005-0000-0000-000048370000}"/>
    <cellStyle name="SAPBEXheaderText 2 2 9" xfId="38018" xr:uid="{00000000-0005-0000-0000-000049370000}"/>
    <cellStyle name="SAPBEXheaderText 2 3" xfId="1849" xr:uid="{00000000-0005-0000-0000-00004A370000}"/>
    <cellStyle name="SAPBEXheaderText 2 3 2" xfId="7115" xr:uid="{00000000-0005-0000-0000-00004B370000}"/>
    <cellStyle name="SAPBEXheaderText 2 3 2 2" xfId="37869" xr:uid="{00000000-0005-0000-0000-00004C370000}"/>
    <cellStyle name="SAPBEXheaderText 2 3 3" xfId="7546" xr:uid="{00000000-0005-0000-0000-00004D370000}"/>
    <cellStyle name="SAPBEXheaderText 2 3 4" xfId="10267" xr:uid="{00000000-0005-0000-0000-00004E370000}"/>
    <cellStyle name="SAPBEXheaderText 2 3 5" xfId="13488" xr:uid="{00000000-0005-0000-0000-00004F370000}"/>
    <cellStyle name="SAPBEXheaderText 2 3 6" xfId="15780" xr:uid="{00000000-0005-0000-0000-000050370000}"/>
    <cellStyle name="SAPBEXheaderText 2 3 7" xfId="18439" xr:uid="{00000000-0005-0000-0000-000051370000}"/>
    <cellStyle name="SAPBEXheaderText 2 3 8" xfId="23050" xr:uid="{00000000-0005-0000-0000-000052370000}"/>
    <cellStyle name="SAPBEXheaderText 2 4" xfId="1850" xr:uid="{00000000-0005-0000-0000-000053370000}"/>
    <cellStyle name="SAPBEXheaderText 2 4 2" xfId="7116" xr:uid="{00000000-0005-0000-0000-000054370000}"/>
    <cellStyle name="SAPBEXheaderText 2 4 2 2" xfId="37870" xr:uid="{00000000-0005-0000-0000-000055370000}"/>
    <cellStyle name="SAPBEXheaderText 2 4 3" xfId="7545" xr:uid="{00000000-0005-0000-0000-000056370000}"/>
    <cellStyle name="SAPBEXheaderText 2 4 4" xfId="7257" xr:uid="{00000000-0005-0000-0000-000057370000}"/>
    <cellStyle name="SAPBEXheaderText 2 4 5" xfId="10077" xr:uid="{00000000-0005-0000-0000-000058370000}"/>
    <cellStyle name="SAPBEXheaderText 2 4 6" xfId="15779" xr:uid="{00000000-0005-0000-0000-000059370000}"/>
    <cellStyle name="SAPBEXheaderText 2 4 7" xfId="18438" xr:uid="{00000000-0005-0000-0000-00005A370000}"/>
    <cellStyle name="SAPBEXheaderText 2 4 8" xfId="23051" xr:uid="{00000000-0005-0000-0000-00005B370000}"/>
    <cellStyle name="SAPBEXheaderText 2 5" xfId="2944" xr:uid="{00000000-0005-0000-0000-00005C370000}"/>
    <cellStyle name="SAPBEXheaderText 2 6" xfId="5459" xr:uid="{00000000-0005-0000-0000-00005D370000}"/>
    <cellStyle name="SAPBEXheaderText 2 6 2" xfId="37123" xr:uid="{00000000-0005-0000-0000-00005E370000}"/>
    <cellStyle name="SAPBEXheaderText 2 7" xfId="7643" xr:uid="{00000000-0005-0000-0000-00005F370000}"/>
    <cellStyle name="SAPBEXheaderText 2 8" xfId="13763" xr:uid="{00000000-0005-0000-0000-000060370000}"/>
    <cellStyle name="SAPBEXheaderText 2 9" xfId="13779" xr:uid="{00000000-0005-0000-0000-000061370000}"/>
    <cellStyle name="SAPBEXheaderText 3" xfId="806" xr:uid="{00000000-0005-0000-0000-000062370000}"/>
    <cellStyle name="SAPBEXheaderText 3 2" xfId="807" xr:uid="{00000000-0005-0000-0000-000063370000}"/>
    <cellStyle name="SAPBEXheaderText 3 3" xfId="22226" xr:uid="{00000000-0005-0000-0000-000064370000}"/>
    <cellStyle name="SAPBEXheaderText 3 4" xfId="22140" xr:uid="{00000000-0005-0000-0000-000065370000}"/>
    <cellStyle name="SAPBEXheaderText 3 5" xfId="37908" xr:uid="{00000000-0005-0000-0000-000066370000}"/>
    <cellStyle name="SAPBEXheaderText 4" xfId="808" xr:uid="{00000000-0005-0000-0000-000067370000}"/>
    <cellStyle name="SAPBEXheaderText 4 10" xfId="38019" xr:uid="{00000000-0005-0000-0000-000068370000}"/>
    <cellStyle name="SAPBEXheaderText 4 2" xfId="809" xr:uid="{00000000-0005-0000-0000-000069370000}"/>
    <cellStyle name="SAPBEXheaderText 4 2 2" xfId="5454" xr:uid="{00000000-0005-0000-0000-00006A370000}"/>
    <cellStyle name="SAPBEXheaderText 4 2 2 2" xfId="22686" xr:uid="{00000000-0005-0000-0000-00006B370000}"/>
    <cellStyle name="SAPBEXheaderText 4 2 3" xfId="7292" xr:uid="{00000000-0005-0000-0000-00006C370000}"/>
    <cellStyle name="SAPBEXheaderText 4 2 3 2" xfId="23522" xr:uid="{00000000-0005-0000-0000-00006D370000}"/>
    <cellStyle name="SAPBEXheaderText 4 2 4" xfId="13756" xr:uid="{00000000-0005-0000-0000-00006E370000}"/>
    <cellStyle name="SAPBEXheaderText 4 2 4 2" xfId="29363" xr:uid="{00000000-0005-0000-0000-00006F370000}"/>
    <cellStyle name="SAPBEXheaderText 4 2 5" xfId="13234" xr:uid="{00000000-0005-0000-0000-000070370000}"/>
    <cellStyle name="SAPBEXheaderText 4 2 5 2" xfId="28996" xr:uid="{00000000-0005-0000-0000-000071370000}"/>
    <cellStyle name="SAPBEXheaderText 4 2 6" xfId="15512" xr:uid="{00000000-0005-0000-0000-000072370000}"/>
    <cellStyle name="SAPBEXheaderText 4 2 6 2" xfId="30869" xr:uid="{00000000-0005-0000-0000-000073370000}"/>
    <cellStyle name="SAPBEXheaderText 4 2 7" xfId="18290" xr:uid="{00000000-0005-0000-0000-000074370000}"/>
    <cellStyle name="SAPBEXheaderText 4 2 7 2" xfId="33369" xr:uid="{00000000-0005-0000-0000-000075370000}"/>
    <cellStyle name="SAPBEXheaderText 4 2 8" xfId="5037" xr:uid="{00000000-0005-0000-0000-000076370000}"/>
    <cellStyle name="SAPBEXheaderText 4 2 9" xfId="38020" xr:uid="{00000000-0005-0000-0000-000077370000}"/>
    <cellStyle name="SAPBEXheaderText 4 3" xfId="5455" xr:uid="{00000000-0005-0000-0000-000078370000}"/>
    <cellStyle name="SAPBEXheaderText 4 3 2" xfId="22687" xr:uid="{00000000-0005-0000-0000-000079370000}"/>
    <cellStyle name="SAPBEXheaderText 4 4" xfId="7314" xr:uid="{00000000-0005-0000-0000-00007A370000}"/>
    <cellStyle name="SAPBEXheaderText 4 4 2" xfId="23528" xr:uid="{00000000-0005-0000-0000-00007B370000}"/>
    <cellStyle name="SAPBEXheaderText 4 5" xfId="14444" xr:uid="{00000000-0005-0000-0000-00007C370000}"/>
    <cellStyle name="SAPBEXheaderText 4 5 2" xfId="29963" xr:uid="{00000000-0005-0000-0000-00007D370000}"/>
    <cellStyle name="SAPBEXheaderText 4 6" xfId="7763" xr:uid="{00000000-0005-0000-0000-00007E370000}"/>
    <cellStyle name="SAPBEXheaderText 4 6 2" xfId="23816" xr:uid="{00000000-0005-0000-0000-00007F370000}"/>
    <cellStyle name="SAPBEXheaderText 4 7" xfId="10628" xr:uid="{00000000-0005-0000-0000-000080370000}"/>
    <cellStyle name="SAPBEXheaderText 4 7 2" xfId="26513" xr:uid="{00000000-0005-0000-0000-000081370000}"/>
    <cellStyle name="SAPBEXheaderText 4 8" xfId="18286" xr:uid="{00000000-0005-0000-0000-000082370000}"/>
    <cellStyle name="SAPBEXheaderText 4 8 2" xfId="33368" xr:uid="{00000000-0005-0000-0000-000083370000}"/>
    <cellStyle name="SAPBEXheaderText 4 9" xfId="5036" xr:uid="{00000000-0005-0000-0000-000084370000}"/>
    <cellStyle name="SAPBEXheaderText 5" xfId="810" xr:uid="{00000000-0005-0000-0000-000085370000}"/>
    <cellStyle name="SAPBEXheaderText 5 2" xfId="5453" xr:uid="{00000000-0005-0000-0000-000086370000}"/>
    <cellStyle name="SAPBEXheaderText 5 2 2" xfId="22685" xr:uid="{00000000-0005-0000-0000-000087370000}"/>
    <cellStyle name="SAPBEXheaderText 5 3" xfId="7291" xr:uid="{00000000-0005-0000-0000-000088370000}"/>
    <cellStyle name="SAPBEXheaderText 5 3 2" xfId="23521" xr:uid="{00000000-0005-0000-0000-000089370000}"/>
    <cellStyle name="SAPBEXheaderText 5 4" xfId="10272" xr:uid="{00000000-0005-0000-0000-00008A370000}"/>
    <cellStyle name="SAPBEXheaderText 5 4 2" xfId="26222" xr:uid="{00000000-0005-0000-0000-00008B370000}"/>
    <cellStyle name="SAPBEXheaderText 5 5" xfId="7587" xr:uid="{00000000-0005-0000-0000-00008C370000}"/>
    <cellStyle name="SAPBEXheaderText 5 5 2" xfId="23733" xr:uid="{00000000-0005-0000-0000-00008D370000}"/>
    <cellStyle name="SAPBEXheaderText 5 6" xfId="14181" xr:uid="{00000000-0005-0000-0000-00008E370000}"/>
    <cellStyle name="SAPBEXheaderText 5 6 2" xfId="29737" xr:uid="{00000000-0005-0000-0000-00008F370000}"/>
    <cellStyle name="SAPBEXheaderText 5 7" xfId="18283" xr:uid="{00000000-0005-0000-0000-000090370000}"/>
    <cellStyle name="SAPBEXheaderText 5 7 2" xfId="33367" xr:uid="{00000000-0005-0000-0000-000091370000}"/>
    <cellStyle name="SAPBEXheaderText 5 8" xfId="5038" xr:uid="{00000000-0005-0000-0000-000092370000}"/>
    <cellStyle name="SAPBEXheaderText 5 9" xfId="38021" xr:uid="{00000000-0005-0000-0000-000093370000}"/>
    <cellStyle name="SAPBEXheaderText 6" xfId="811" xr:uid="{00000000-0005-0000-0000-000094370000}"/>
    <cellStyle name="SAPBEXheaderText 6 10" xfId="38022" xr:uid="{00000000-0005-0000-0000-000095370000}"/>
    <cellStyle name="SAPBEXheaderText 6 2" xfId="812" xr:uid="{00000000-0005-0000-0000-000096370000}"/>
    <cellStyle name="SAPBEXheaderText 6 2 2" xfId="5451" xr:uid="{00000000-0005-0000-0000-000097370000}"/>
    <cellStyle name="SAPBEXheaderText 6 2 2 2" xfId="37121" xr:uid="{00000000-0005-0000-0000-000098370000}"/>
    <cellStyle name="SAPBEXheaderText 6 2 3" xfId="7305" xr:uid="{00000000-0005-0000-0000-000099370000}"/>
    <cellStyle name="SAPBEXheaderText 6 2 4" xfId="7598" xr:uid="{00000000-0005-0000-0000-00009A370000}"/>
    <cellStyle name="SAPBEXheaderText 6 2 5" xfId="10641" xr:uid="{00000000-0005-0000-0000-00009B370000}"/>
    <cellStyle name="SAPBEXheaderText 6 2 6" xfId="15587" xr:uid="{00000000-0005-0000-0000-00009C370000}"/>
    <cellStyle name="SAPBEXheaderText 6 2 7" xfId="12962" xr:uid="{00000000-0005-0000-0000-00009D370000}"/>
    <cellStyle name="SAPBEXheaderText 6 2 8" xfId="22445" xr:uid="{00000000-0005-0000-0000-00009E370000}"/>
    <cellStyle name="SAPBEXheaderText 6 2 9" xfId="38023" xr:uid="{00000000-0005-0000-0000-00009F370000}"/>
    <cellStyle name="SAPBEXheaderText 6 3" xfId="5452" xr:uid="{00000000-0005-0000-0000-0000A0370000}"/>
    <cellStyle name="SAPBEXheaderText 6 3 2" xfId="37122" xr:uid="{00000000-0005-0000-0000-0000A1370000}"/>
    <cellStyle name="SAPBEXheaderText 6 4" xfId="7308" xr:uid="{00000000-0005-0000-0000-0000A2370000}"/>
    <cellStyle name="SAPBEXheaderText 6 5" xfId="15109" xr:uid="{00000000-0005-0000-0000-0000A3370000}"/>
    <cellStyle name="SAPBEXheaderText 6 6" xfId="15097" xr:uid="{00000000-0005-0000-0000-0000A4370000}"/>
    <cellStyle name="SAPBEXheaderText 6 7" xfId="15367" xr:uid="{00000000-0005-0000-0000-0000A5370000}"/>
    <cellStyle name="SAPBEXheaderText 6 8" xfId="7817" xr:uid="{00000000-0005-0000-0000-0000A6370000}"/>
    <cellStyle name="SAPBEXheaderText 6 9" xfId="22444" xr:uid="{00000000-0005-0000-0000-0000A7370000}"/>
    <cellStyle name="SAPBEXheaderText 7" xfId="813" xr:uid="{00000000-0005-0000-0000-0000A8370000}"/>
    <cellStyle name="SAPBEXheaderText 7 10" xfId="38024" xr:uid="{00000000-0005-0000-0000-0000A9370000}"/>
    <cellStyle name="SAPBEXheaderText 7 2" xfId="814" xr:uid="{00000000-0005-0000-0000-0000AA370000}"/>
    <cellStyle name="SAPBEXheaderText 7 2 2" xfId="5449" xr:uid="{00000000-0005-0000-0000-0000AB370000}"/>
    <cellStyle name="SAPBEXheaderText 7 2 2 2" xfId="37059" xr:uid="{00000000-0005-0000-0000-0000AC370000}"/>
    <cellStyle name="SAPBEXheaderText 7 2 3" xfId="7306" xr:uid="{00000000-0005-0000-0000-0000AD370000}"/>
    <cellStyle name="SAPBEXheaderText 7 2 4" xfId="10603" xr:uid="{00000000-0005-0000-0000-0000AE370000}"/>
    <cellStyle name="SAPBEXheaderText 7 2 5" xfId="13258" xr:uid="{00000000-0005-0000-0000-0000AF370000}"/>
    <cellStyle name="SAPBEXheaderText 7 2 6" xfId="15606" xr:uid="{00000000-0005-0000-0000-0000B0370000}"/>
    <cellStyle name="SAPBEXheaderText 7 2 7" xfId="12955" xr:uid="{00000000-0005-0000-0000-0000B1370000}"/>
    <cellStyle name="SAPBEXheaderText 7 2 8" xfId="22447" xr:uid="{00000000-0005-0000-0000-0000B2370000}"/>
    <cellStyle name="SAPBEXheaderText 7 2 9" xfId="38025" xr:uid="{00000000-0005-0000-0000-0000B3370000}"/>
    <cellStyle name="SAPBEXheaderText 7 3" xfId="5450" xr:uid="{00000000-0005-0000-0000-0000B4370000}"/>
    <cellStyle name="SAPBEXheaderText 7 3 2" xfId="37120" xr:uid="{00000000-0005-0000-0000-0000B5370000}"/>
    <cellStyle name="SAPBEXheaderText 7 4" xfId="7293" xr:uid="{00000000-0005-0000-0000-0000B6370000}"/>
    <cellStyle name="SAPBEXheaderText 7 5" xfId="10137" xr:uid="{00000000-0005-0000-0000-0000B7370000}"/>
    <cellStyle name="SAPBEXheaderText 7 6" xfId="13423" xr:uid="{00000000-0005-0000-0000-0000B8370000}"/>
    <cellStyle name="SAPBEXheaderText 7 7" xfId="15591" xr:uid="{00000000-0005-0000-0000-0000B9370000}"/>
    <cellStyle name="SAPBEXheaderText 7 8" xfId="14508" xr:uid="{00000000-0005-0000-0000-0000BA370000}"/>
    <cellStyle name="SAPBEXheaderText 7 9" xfId="22446" xr:uid="{00000000-0005-0000-0000-0000BB370000}"/>
    <cellStyle name="SAPBEXheaderText 8" xfId="815" xr:uid="{00000000-0005-0000-0000-0000BC370000}"/>
    <cellStyle name="SAPBEXheaderText 8 10" xfId="38026" xr:uid="{00000000-0005-0000-0000-0000BD370000}"/>
    <cellStyle name="SAPBEXheaderText 8 2" xfId="816" xr:uid="{00000000-0005-0000-0000-0000BE370000}"/>
    <cellStyle name="SAPBEXheaderText 8 2 2" xfId="5447" xr:uid="{00000000-0005-0000-0000-0000BF370000}"/>
    <cellStyle name="SAPBEXheaderText 8 2 2 2" xfId="37057" xr:uid="{00000000-0005-0000-0000-0000C0370000}"/>
    <cellStyle name="SAPBEXheaderText 8 2 3" xfId="7303" xr:uid="{00000000-0005-0000-0000-0000C1370000}"/>
    <cellStyle name="SAPBEXheaderText 8 2 4" xfId="14741" xr:uid="{00000000-0005-0000-0000-0000C2370000}"/>
    <cellStyle name="SAPBEXheaderText 8 2 5" xfId="14204" xr:uid="{00000000-0005-0000-0000-0000C3370000}"/>
    <cellStyle name="SAPBEXheaderText 8 2 6" xfId="15567" xr:uid="{00000000-0005-0000-0000-0000C4370000}"/>
    <cellStyle name="SAPBEXheaderText 8 2 7" xfId="12959" xr:uid="{00000000-0005-0000-0000-0000C5370000}"/>
    <cellStyle name="SAPBEXheaderText 8 2 8" xfId="22449" xr:uid="{00000000-0005-0000-0000-0000C6370000}"/>
    <cellStyle name="SAPBEXheaderText 8 2 9" xfId="38027" xr:uid="{00000000-0005-0000-0000-0000C7370000}"/>
    <cellStyle name="SAPBEXheaderText 8 3" xfId="5448" xr:uid="{00000000-0005-0000-0000-0000C8370000}"/>
    <cellStyle name="SAPBEXheaderText 8 3 2" xfId="37058" xr:uid="{00000000-0005-0000-0000-0000C9370000}"/>
    <cellStyle name="SAPBEXheaderText 8 4" xfId="7299" xr:uid="{00000000-0005-0000-0000-0000CA370000}"/>
    <cellStyle name="SAPBEXheaderText 8 5" xfId="15436" xr:uid="{00000000-0005-0000-0000-0000CB370000}"/>
    <cellStyle name="SAPBEXheaderText 8 6" xfId="14706" xr:uid="{00000000-0005-0000-0000-0000CC370000}"/>
    <cellStyle name="SAPBEXheaderText 8 7" xfId="15594" xr:uid="{00000000-0005-0000-0000-0000CD370000}"/>
    <cellStyle name="SAPBEXheaderText 8 8" xfId="5690" xr:uid="{00000000-0005-0000-0000-0000CE370000}"/>
    <cellStyle name="SAPBEXheaderText 8 9" xfId="22448" xr:uid="{00000000-0005-0000-0000-0000CF370000}"/>
    <cellStyle name="SAPBEXheaderText 9" xfId="817" xr:uid="{00000000-0005-0000-0000-0000D0370000}"/>
    <cellStyle name="SAPBEXheaderText 9 10" xfId="38028" xr:uid="{00000000-0005-0000-0000-0000D1370000}"/>
    <cellStyle name="SAPBEXheaderText 9 2" xfId="818" xr:uid="{00000000-0005-0000-0000-0000D2370000}"/>
    <cellStyle name="SAPBEXheaderText 9 2 2" xfId="5445" xr:uid="{00000000-0005-0000-0000-0000D3370000}"/>
    <cellStyle name="SAPBEXheaderText 9 2 2 2" xfId="37599" xr:uid="{00000000-0005-0000-0000-0000D4370000}"/>
    <cellStyle name="SAPBEXheaderText 9 2 3" xfId="6887" xr:uid="{00000000-0005-0000-0000-0000D5370000}"/>
    <cellStyle name="SAPBEXheaderText 9 2 4" xfId="6488" xr:uid="{00000000-0005-0000-0000-0000D6370000}"/>
    <cellStyle name="SAPBEXheaderText 9 2 5" xfId="14206" xr:uid="{00000000-0005-0000-0000-0000D7370000}"/>
    <cellStyle name="SAPBEXheaderText 9 2 6" xfId="15580" xr:uid="{00000000-0005-0000-0000-0000D8370000}"/>
    <cellStyle name="SAPBEXheaderText 9 2 7" xfId="18284" xr:uid="{00000000-0005-0000-0000-0000D9370000}"/>
    <cellStyle name="SAPBEXheaderText 9 2 8" xfId="22451" xr:uid="{00000000-0005-0000-0000-0000DA370000}"/>
    <cellStyle name="SAPBEXheaderText 9 2 9" xfId="38029" xr:uid="{00000000-0005-0000-0000-0000DB370000}"/>
    <cellStyle name="SAPBEXheaderText 9 3" xfId="5446" xr:uid="{00000000-0005-0000-0000-0000DC370000}"/>
    <cellStyle name="SAPBEXheaderText 9 3 2" xfId="37119" xr:uid="{00000000-0005-0000-0000-0000DD370000}"/>
    <cellStyle name="SAPBEXheaderText 9 4" xfId="7295" xr:uid="{00000000-0005-0000-0000-0000DE370000}"/>
    <cellStyle name="SAPBEXheaderText 9 5" xfId="10604" xr:uid="{00000000-0005-0000-0000-0000DF370000}"/>
    <cellStyle name="SAPBEXheaderText 9 6" xfId="6996" xr:uid="{00000000-0005-0000-0000-0000E0370000}"/>
    <cellStyle name="SAPBEXheaderText 9 7" xfId="15601" xr:uid="{00000000-0005-0000-0000-0000E1370000}"/>
    <cellStyle name="SAPBEXheaderText 9 8" xfId="15994" xr:uid="{00000000-0005-0000-0000-0000E2370000}"/>
    <cellStyle name="SAPBEXheaderText 9 9" xfId="22450" xr:uid="{00000000-0005-0000-0000-0000E3370000}"/>
    <cellStyle name="SAPBEXheaderText_CC - Div XRef" xfId="1851" xr:uid="{00000000-0005-0000-0000-0000E4370000}"/>
    <cellStyle name="SAPBEXHLevel0" xfId="91" xr:uid="{00000000-0005-0000-0000-0000E5370000}"/>
    <cellStyle name="SAPBEXHLevel0 10" xfId="1852" xr:uid="{00000000-0005-0000-0000-0000E6370000}"/>
    <cellStyle name="SAPBEXHLevel0 10 10" xfId="18437" xr:uid="{00000000-0005-0000-0000-0000E7370000}"/>
    <cellStyle name="SAPBEXHLevel0 10 11" xfId="23052" xr:uid="{00000000-0005-0000-0000-0000E8370000}"/>
    <cellStyle name="SAPBEXHLevel0 10 2" xfId="2946" xr:uid="{00000000-0005-0000-0000-0000E9370000}"/>
    <cellStyle name="SAPBEXHLevel0 10 2 2" xfId="4562" xr:uid="{00000000-0005-0000-0000-0000EA370000}"/>
    <cellStyle name="SAPBEXHLevel0 10 2 2 2" xfId="9717" xr:uid="{00000000-0005-0000-0000-0000EB370000}"/>
    <cellStyle name="SAPBEXHLevel0 10 2 2 2 2" xfId="25708" xr:uid="{00000000-0005-0000-0000-0000EC370000}"/>
    <cellStyle name="SAPBEXHLevel0 10 2 2 3" xfId="12535" xr:uid="{00000000-0005-0000-0000-0000ED370000}"/>
    <cellStyle name="SAPBEXHLevel0 10 2 2 3 2" xfId="28379" xr:uid="{00000000-0005-0000-0000-0000EE370000}"/>
    <cellStyle name="SAPBEXHLevel0 10 2 2 4" xfId="14047" xr:uid="{00000000-0005-0000-0000-0000EF370000}"/>
    <cellStyle name="SAPBEXHLevel0 10 2 2 4 2" xfId="29628" xr:uid="{00000000-0005-0000-0000-0000F0370000}"/>
    <cellStyle name="SAPBEXHLevel0 10 2 2 5" xfId="17858" xr:uid="{00000000-0005-0000-0000-0000F1370000}"/>
    <cellStyle name="SAPBEXHLevel0 10 2 2 5 2" xfId="32974" xr:uid="{00000000-0005-0000-0000-0000F2370000}"/>
    <cellStyle name="SAPBEXHLevel0 10 2 2 6" xfId="20466" xr:uid="{00000000-0005-0000-0000-0000F3370000}"/>
    <cellStyle name="SAPBEXHLevel0 10 2 2 6 2" xfId="35403" xr:uid="{00000000-0005-0000-0000-0000F4370000}"/>
    <cellStyle name="SAPBEXHLevel0 10 2 2 7" xfId="21897" xr:uid="{00000000-0005-0000-0000-0000F5370000}"/>
    <cellStyle name="SAPBEXHLevel0 10 2 2 7 2" xfId="36816" xr:uid="{00000000-0005-0000-0000-0000F6370000}"/>
    <cellStyle name="SAPBEXHLevel0 10 2 3" xfId="8118" xr:uid="{00000000-0005-0000-0000-0000F7370000}"/>
    <cellStyle name="SAPBEXHLevel0 10 2 3 2" xfId="24147" xr:uid="{00000000-0005-0000-0000-0000F8370000}"/>
    <cellStyle name="SAPBEXHLevel0 10 2 4" xfId="10945" xr:uid="{00000000-0005-0000-0000-0000F9370000}"/>
    <cellStyle name="SAPBEXHLevel0 10 2 4 2" xfId="26812" xr:uid="{00000000-0005-0000-0000-0000FA370000}"/>
    <cellStyle name="SAPBEXHLevel0 10 2 5" xfId="10525" xr:uid="{00000000-0005-0000-0000-0000FB370000}"/>
    <cellStyle name="SAPBEXHLevel0 10 2 5 2" xfId="26447" xr:uid="{00000000-0005-0000-0000-0000FC370000}"/>
    <cellStyle name="SAPBEXHLevel0 10 2 6" xfId="16297" xr:uid="{00000000-0005-0000-0000-0000FD370000}"/>
    <cellStyle name="SAPBEXHLevel0 10 2 6 2" xfId="31435" xr:uid="{00000000-0005-0000-0000-0000FE370000}"/>
    <cellStyle name="SAPBEXHLevel0 10 2 7" xfId="18907" xr:uid="{00000000-0005-0000-0000-0000FF370000}"/>
    <cellStyle name="SAPBEXHLevel0 10 2 7 2" xfId="33855" xr:uid="{00000000-0005-0000-0000-000000380000}"/>
    <cellStyle name="SAPBEXHLevel0 10 3" xfId="2945" xr:uid="{00000000-0005-0000-0000-000001380000}"/>
    <cellStyle name="SAPBEXHLevel0 10 3 2" xfId="8117" xr:uid="{00000000-0005-0000-0000-000002380000}"/>
    <cellStyle name="SAPBEXHLevel0 10 3 2 2" xfId="24146" xr:uid="{00000000-0005-0000-0000-000003380000}"/>
    <cellStyle name="SAPBEXHLevel0 10 3 3" xfId="10944" xr:uid="{00000000-0005-0000-0000-000004380000}"/>
    <cellStyle name="SAPBEXHLevel0 10 3 3 2" xfId="26811" xr:uid="{00000000-0005-0000-0000-000005380000}"/>
    <cellStyle name="SAPBEXHLevel0 10 3 4" xfId="13120" xr:uid="{00000000-0005-0000-0000-000006380000}"/>
    <cellStyle name="SAPBEXHLevel0 10 3 4 2" xfId="28900" xr:uid="{00000000-0005-0000-0000-000007380000}"/>
    <cellStyle name="SAPBEXHLevel0 10 3 5" xfId="16296" xr:uid="{00000000-0005-0000-0000-000008380000}"/>
    <cellStyle name="SAPBEXHLevel0 10 3 5 2" xfId="31434" xr:uid="{00000000-0005-0000-0000-000009380000}"/>
    <cellStyle name="SAPBEXHLevel0 10 3 6" xfId="18906" xr:uid="{00000000-0005-0000-0000-00000A380000}"/>
    <cellStyle name="SAPBEXHLevel0 10 3 6 2" xfId="33854" xr:uid="{00000000-0005-0000-0000-00000B380000}"/>
    <cellStyle name="SAPBEXHLevel0 10 3 7" xfId="21147" xr:uid="{00000000-0005-0000-0000-00000C380000}"/>
    <cellStyle name="SAPBEXHLevel0 10 3 7 2" xfId="36073" xr:uid="{00000000-0005-0000-0000-00000D380000}"/>
    <cellStyle name="SAPBEXHLevel0 10 3 8" xfId="6303" xr:uid="{00000000-0005-0000-0000-00000E380000}"/>
    <cellStyle name="SAPBEXHLevel0 10 4" xfId="4563" xr:uid="{00000000-0005-0000-0000-00000F380000}"/>
    <cellStyle name="SAPBEXHLevel0 10 4 2" xfId="9718" xr:uid="{00000000-0005-0000-0000-000010380000}"/>
    <cellStyle name="SAPBEXHLevel0 10 4 2 2" xfId="25709" xr:uid="{00000000-0005-0000-0000-000011380000}"/>
    <cellStyle name="SAPBEXHLevel0 10 4 3" xfId="12536" xr:uid="{00000000-0005-0000-0000-000012380000}"/>
    <cellStyle name="SAPBEXHLevel0 10 4 3 2" xfId="28380" xr:uid="{00000000-0005-0000-0000-000013380000}"/>
    <cellStyle name="SAPBEXHLevel0 10 4 4" xfId="15502" xr:uid="{00000000-0005-0000-0000-000014380000}"/>
    <cellStyle name="SAPBEXHLevel0 10 4 4 2" xfId="30863" xr:uid="{00000000-0005-0000-0000-000015380000}"/>
    <cellStyle name="SAPBEXHLevel0 10 4 5" xfId="17859" xr:uid="{00000000-0005-0000-0000-000016380000}"/>
    <cellStyle name="SAPBEXHLevel0 10 4 5 2" xfId="32975" xr:uid="{00000000-0005-0000-0000-000017380000}"/>
    <cellStyle name="SAPBEXHLevel0 10 4 6" xfId="20467" xr:uid="{00000000-0005-0000-0000-000018380000}"/>
    <cellStyle name="SAPBEXHLevel0 10 4 6 2" xfId="35404" xr:uid="{00000000-0005-0000-0000-000019380000}"/>
    <cellStyle name="SAPBEXHLevel0 10 4 7" xfId="21290" xr:uid="{00000000-0005-0000-0000-00001A380000}"/>
    <cellStyle name="SAPBEXHLevel0 10 4 7 2" xfId="36216" xr:uid="{00000000-0005-0000-0000-00001B380000}"/>
    <cellStyle name="SAPBEXHLevel0 10 5" xfId="7117" xr:uid="{00000000-0005-0000-0000-00001C380000}"/>
    <cellStyle name="SAPBEXHLevel0 10 5 2" xfId="37871" xr:uid="{00000000-0005-0000-0000-00001D380000}"/>
    <cellStyle name="SAPBEXHLevel0 10 6" xfId="7544" xr:uid="{00000000-0005-0000-0000-00001E380000}"/>
    <cellStyle name="SAPBEXHLevel0 10 7" xfId="6047" xr:uid="{00000000-0005-0000-0000-00001F380000}"/>
    <cellStyle name="SAPBEXHLevel0 10 8" xfId="7390" xr:uid="{00000000-0005-0000-0000-000020380000}"/>
    <cellStyle name="SAPBEXHLevel0 10 9" xfId="15778" xr:uid="{00000000-0005-0000-0000-000021380000}"/>
    <cellStyle name="SAPBEXHLevel0 11" xfId="1853" xr:uid="{00000000-0005-0000-0000-000022380000}"/>
    <cellStyle name="SAPBEXHLevel0 11 2" xfId="2947" xr:uid="{00000000-0005-0000-0000-000023380000}"/>
    <cellStyle name="SAPBEXHLevel0 11 2 2" xfId="4560" xr:uid="{00000000-0005-0000-0000-000024380000}"/>
    <cellStyle name="SAPBEXHLevel0 11 2 2 2" xfId="9715" xr:uid="{00000000-0005-0000-0000-000025380000}"/>
    <cellStyle name="SAPBEXHLevel0 11 2 2 2 2" xfId="25706" xr:uid="{00000000-0005-0000-0000-000026380000}"/>
    <cellStyle name="SAPBEXHLevel0 11 2 2 3" xfId="12533" xr:uid="{00000000-0005-0000-0000-000027380000}"/>
    <cellStyle name="SAPBEXHLevel0 11 2 2 3 2" xfId="28377" xr:uid="{00000000-0005-0000-0000-000028380000}"/>
    <cellStyle name="SAPBEXHLevel0 11 2 2 4" xfId="7453" xr:uid="{00000000-0005-0000-0000-000029380000}"/>
    <cellStyle name="SAPBEXHLevel0 11 2 2 4 2" xfId="23639" xr:uid="{00000000-0005-0000-0000-00002A380000}"/>
    <cellStyle name="SAPBEXHLevel0 11 2 2 5" xfId="17856" xr:uid="{00000000-0005-0000-0000-00002B380000}"/>
    <cellStyle name="SAPBEXHLevel0 11 2 2 5 2" xfId="32972" xr:uid="{00000000-0005-0000-0000-00002C380000}"/>
    <cellStyle name="SAPBEXHLevel0 11 2 2 6" xfId="20464" xr:uid="{00000000-0005-0000-0000-00002D380000}"/>
    <cellStyle name="SAPBEXHLevel0 11 2 2 6 2" xfId="35401" xr:uid="{00000000-0005-0000-0000-00002E380000}"/>
    <cellStyle name="SAPBEXHLevel0 11 2 2 7" xfId="21898" xr:uid="{00000000-0005-0000-0000-00002F380000}"/>
    <cellStyle name="SAPBEXHLevel0 11 2 2 7 2" xfId="36817" xr:uid="{00000000-0005-0000-0000-000030380000}"/>
    <cellStyle name="SAPBEXHLevel0 11 2 3" xfId="8119" xr:uid="{00000000-0005-0000-0000-000031380000}"/>
    <cellStyle name="SAPBEXHLevel0 11 2 3 2" xfId="24148" xr:uid="{00000000-0005-0000-0000-000032380000}"/>
    <cellStyle name="SAPBEXHLevel0 11 2 4" xfId="10946" xr:uid="{00000000-0005-0000-0000-000033380000}"/>
    <cellStyle name="SAPBEXHLevel0 11 2 4 2" xfId="26813" xr:uid="{00000000-0005-0000-0000-000034380000}"/>
    <cellStyle name="SAPBEXHLevel0 11 2 5" xfId="14412" xr:uid="{00000000-0005-0000-0000-000035380000}"/>
    <cellStyle name="SAPBEXHLevel0 11 2 5 2" xfId="29931" xr:uid="{00000000-0005-0000-0000-000036380000}"/>
    <cellStyle name="SAPBEXHLevel0 11 2 6" xfId="16298" xr:uid="{00000000-0005-0000-0000-000037380000}"/>
    <cellStyle name="SAPBEXHLevel0 11 2 6 2" xfId="31436" xr:uid="{00000000-0005-0000-0000-000038380000}"/>
    <cellStyle name="SAPBEXHLevel0 11 2 7" xfId="18908" xr:uid="{00000000-0005-0000-0000-000039380000}"/>
    <cellStyle name="SAPBEXHLevel0 11 2 7 2" xfId="33856" xr:uid="{00000000-0005-0000-0000-00003A380000}"/>
    <cellStyle name="SAPBEXHLevel0 11 3" xfId="4561" xr:uid="{00000000-0005-0000-0000-00003B380000}"/>
    <cellStyle name="SAPBEXHLevel0 11 3 2" xfId="9716" xr:uid="{00000000-0005-0000-0000-00003C380000}"/>
    <cellStyle name="SAPBEXHLevel0 11 3 2 2" xfId="25707" xr:uid="{00000000-0005-0000-0000-00003D380000}"/>
    <cellStyle name="SAPBEXHLevel0 11 3 3" xfId="12534" xr:uid="{00000000-0005-0000-0000-00003E380000}"/>
    <cellStyle name="SAPBEXHLevel0 11 3 3 2" xfId="28378" xr:uid="{00000000-0005-0000-0000-00003F380000}"/>
    <cellStyle name="SAPBEXHLevel0 11 3 4" xfId="13647" xr:uid="{00000000-0005-0000-0000-000040380000}"/>
    <cellStyle name="SAPBEXHLevel0 11 3 4 2" xfId="29268" xr:uid="{00000000-0005-0000-0000-000041380000}"/>
    <cellStyle name="SAPBEXHLevel0 11 3 5" xfId="17857" xr:uid="{00000000-0005-0000-0000-000042380000}"/>
    <cellStyle name="SAPBEXHLevel0 11 3 5 2" xfId="32973" xr:uid="{00000000-0005-0000-0000-000043380000}"/>
    <cellStyle name="SAPBEXHLevel0 11 3 6" xfId="20465" xr:uid="{00000000-0005-0000-0000-000044380000}"/>
    <cellStyle name="SAPBEXHLevel0 11 3 6 2" xfId="35402" xr:uid="{00000000-0005-0000-0000-000045380000}"/>
    <cellStyle name="SAPBEXHLevel0 11 3 7" xfId="21289" xr:uid="{00000000-0005-0000-0000-000046380000}"/>
    <cellStyle name="SAPBEXHLevel0 11 3 7 2" xfId="36215" xr:uid="{00000000-0005-0000-0000-000047380000}"/>
    <cellStyle name="SAPBEXHLevel0 11 4" xfId="7118" xr:uid="{00000000-0005-0000-0000-000048380000}"/>
    <cellStyle name="SAPBEXHLevel0 11 4 2" xfId="23411" xr:uid="{00000000-0005-0000-0000-000049380000}"/>
    <cellStyle name="SAPBEXHLevel0 11 5" xfId="7543" xr:uid="{00000000-0005-0000-0000-00004A380000}"/>
    <cellStyle name="SAPBEXHLevel0 11 5 2" xfId="23708" xr:uid="{00000000-0005-0000-0000-00004B380000}"/>
    <cellStyle name="SAPBEXHLevel0 11 6" xfId="13445" xr:uid="{00000000-0005-0000-0000-00004C380000}"/>
    <cellStyle name="SAPBEXHLevel0 11 6 2" xfId="29099" xr:uid="{00000000-0005-0000-0000-00004D380000}"/>
    <cellStyle name="SAPBEXHLevel0 11 7" xfId="6730" xr:uid="{00000000-0005-0000-0000-00004E380000}"/>
    <cellStyle name="SAPBEXHLevel0 11 7 2" xfId="23213" xr:uid="{00000000-0005-0000-0000-00004F380000}"/>
    <cellStyle name="SAPBEXHLevel0 11 8" xfId="15777" xr:uid="{00000000-0005-0000-0000-000050380000}"/>
    <cellStyle name="SAPBEXHLevel0 11 8 2" xfId="31039" xr:uid="{00000000-0005-0000-0000-000051380000}"/>
    <cellStyle name="SAPBEXHLevel0 11_48MW CMSI CAPEX Budget rev 11Jun10-rev16b (Updated Forecast cash flow)" xfId="2948" xr:uid="{00000000-0005-0000-0000-000052380000}"/>
    <cellStyle name="SAPBEXHLevel0 12" xfId="1854" xr:uid="{00000000-0005-0000-0000-000053380000}"/>
    <cellStyle name="SAPBEXHLevel0 12 2" xfId="4559" xr:uid="{00000000-0005-0000-0000-000054380000}"/>
    <cellStyle name="SAPBEXHLevel0 12 2 2" xfId="9714" xr:uid="{00000000-0005-0000-0000-000055380000}"/>
    <cellStyle name="SAPBEXHLevel0 12 2 2 2" xfId="25705" xr:uid="{00000000-0005-0000-0000-000056380000}"/>
    <cellStyle name="SAPBEXHLevel0 12 2 3" xfId="12532" xr:uid="{00000000-0005-0000-0000-000057380000}"/>
    <cellStyle name="SAPBEXHLevel0 12 2 3 2" xfId="28376" xr:uid="{00000000-0005-0000-0000-000058380000}"/>
    <cellStyle name="SAPBEXHLevel0 12 2 4" xfId="13018" xr:uid="{00000000-0005-0000-0000-000059380000}"/>
    <cellStyle name="SAPBEXHLevel0 12 2 4 2" xfId="28818" xr:uid="{00000000-0005-0000-0000-00005A380000}"/>
    <cellStyle name="SAPBEXHLevel0 12 2 5" xfId="17855" xr:uid="{00000000-0005-0000-0000-00005B380000}"/>
    <cellStyle name="SAPBEXHLevel0 12 2 5 2" xfId="32971" xr:uid="{00000000-0005-0000-0000-00005C380000}"/>
    <cellStyle name="SAPBEXHLevel0 12 2 6" xfId="20463" xr:uid="{00000000-0005-0000-0000-00005D380000}"/>
    <cellStyle name="SAPBEXHLevel0 12 2 6 2" xfId="35400" xr:uid="{00000000-0005-0000-0000-00005E380000}"/>
    <cellStyle name="SAPBEXHLevel0 12 2 7" xfId="21288" xr:uid="{00000000-0005-0000-0000-00005F380000}"/>
    <cellStyle name="SAPBEXHLevel0 12 2 7 2" xfId="36214" xr:uid="{00000000-0005-0000-0000-000060380000}"/>
    <cellStyle name="SAPBEXHLevel0 12 3" xfId="7119" xr:uid="{00000000-0005-0000-0000-000061380000}"/>
    <cellStyle name="SAPBEXHLevel0 12 3 2" xfId="23412" xr:uid="{00000000-0005-0000-0000-000062380000}"/>
    <cellStyle name="SAPBEXHLevel0 12 4" xfId="7542" xr:uid="{00000000-0005-0000-0000-000063380000}"/>
    <cellStyle name="SAPBEXHLevel0 12 4 2" xfId="23707" xr:uid="{00000000-0005-0000-0000-000064380000}"/>
    <cellStyle name="SAPBEXHLevel0 12 5" xfId="14191" xr:uid="{00000000-0005-0000-0000-000065380000}"/>
    <cellStyle name="SAPBEXHLevel0 12 5 2" xfId="29742" xr:uid="{00000000-0005-0000-0000-000066380000}"/>
    <cellStyle name="SAPBEXHLevel0 12 6" xfId="14677" xr:uid="{00000000-0005-0000-0000-000067380000}"/>
    <cellStyle name="SAPBEXHLevel0 12 6 2" xfId="30168" xr:uid="{00000000-0005-0000-0000-000068380000}"/>
    <cellStyle name="SAPBEXHLevel0 12 7" xfId="15776" xr:uid="{00000000-0005-0000-0000-000069380000}"/>
    <cellStyle name="SAPBEXHLevel0 12 7 2" xfId="31038" xr:uid="{00000000-0005-0000-0000-00006A380000}"/>
    <cellStyle name="SAPBEXHLevel0 13" xfId="2949" xr:uid="{00000000-0005-0000-0000-00006B380000}"/>
    <cellStyle name="SAPBEXHLevel0 13 2" xfId="4558" xr:uid="{00000000-0005-0000-0000-00006C380000}"/>
    <cellStyle name="SAPBEXHLevel0 13 2 2" xfId="9713" xr:uid="{00000000-0005-0000-0000-00006D380000}"/>
    <cellStyle name="SAPBEXHLevel0 13 2 2 2" xfId="25704" xr:uid="{00000000-0005-0000-0000-00006E380000}"/>
    <cellStyle name="SAPBEXHLevel0 13 2 3" xfId="12531" xr:uid="{00000000-0005-0000-0000-00006F380000}"/>
    <cellStyle name="SAPBEXHLevel0 13 2 3 2" xfId="28375" xr:uid="{00000000-0005-0000-0000-000070380000}"/>
    <cellStyle name="SAPBEXHLevel0 13 2 4" xfId="14045" xr:uid="{00000000-0005-0000-0000-000071380000}"/>
    <cellStyle name="SAPBEXHLevel0 13 2 4 2" xfId="29626" xr:uid="{00000000-0005-0000-0000-000072380000}"/>
    <cellStyle name="SAPBEXHLevel0 13 2 5" xfId="17854" xr:uid="{00000000-0005-0000-0000-000073380000}"/>
    <cellStyle name="SAPBEXHLevel0 13 2 5 2" xfId="32970" xr:uid="{00000000-0005-0000-0000-000074380000}"/>
    <cellStyle name="SAPBEXHLevel0 13 2 6" xfId="20462" xr:uid="{00000000-0005-0000-0000-000075380000}"/>
    <cellStyle name="SAPBEXHLevel0 13 2 6 2" xfId="35399" xr:uid="{00000000-0005-0000-0000-000076380000}"/>
    <cellStyle name="SAPBEXHLevel0 13 2 7" xfId="21899" xr:uid="{00000000-0005-0000-0000-000077380000}"/>
    <cellStyle name="SAPBEXHLevel0 13 2 7 2" xfId="36818" xr:uid="{00000000-0005-0000-0000-000078380000}"/>
    <cellStyle name="SAPBEXHLevel0 13 3" xfId="8120" xr:uid="{00000000-0005-0000-0000-000079380000}"/>
    <cellStyle name="SAPBEXHLevel0 13 3 2" xfId="24149" xr:uid="{00000000-0005-0000-0000-00007A380000}"/>
    <cellStyle name="SAPBEXHLevel0 13 4" xfId="10947" xr:uid="{00000000-0005-0000-0000-00007B380000}"/>
    <cellStyle name="SAPBEXHLevel0 13 4 2" xfId="26814" xr:uid="{00000000-0005-0000-0000-00007C380000}"/>
    <cellStyle name="SAPBEXHLevel0 13 5" xfId="13118" xr:uid="{00000000-0005-0000-0000-00007D380000}"/>
    <cellStyle name="SAPBEXHLevel0 13 5 2" xfId="28898" xr:uid="{00000000-0005-0000-0000-00007E380000}"/>
    <cellStyle name="SAPBEXHLevel0 13 6" xfId="16299" xr:uid="{00000000-0005-0000-0000-00007F380000}"/>
    <cellStyle name="SAPBEXHLevel0 13 6 2" xfId="31437" xr:uid="{00000000-0005-0000-0000-000080380000}"/>
    <cellStyle name="SAPBEXHLevel0 13 7" xfId="18909" xr:uid="{00000000-0005-0000-0000-000081380000}"/>
    <cellStyle name="SAPBEXHLevel0 13 7 2" xfId="33857" xr:uid="{00000000-0005-0000-0000-000082380000}"/>
    <cellStyle name="SAPBEXHLevel0 14" xfId="2950" xr:uid="{00000000-0005-0000-0000-000083380000}"/>
    <cellStyle name="SAPBEXHLevel0 14 2" xfId="4557" xr:uid="{00000000-0005-0000-0000-000084380000}"/>
    <cellStyle name="SAPBEXHLevel0 14 2 2" xfId="9712" xr:uid="{00000000-0005-0000-0000-000085380000}"/>
    <cellStyle name="SAPBEXHLevel0 14 2 2 2" xfId="25703" xr:uid="{00000000-0005-0000-0000-000086380000}"/>
    <cellStyle name="SAPBEXHLevel0 14 2 3" xfId="12530" xr:uid="{00000000-0005-0000-0000-000087380000}"/>
    <cellStyle name="SAPBEXHLevel0 14 2 3 2" xfId="28374" xr:uid="{00000000-0005-0000-0000-000088380000}"/>
    <cellStyle name="SAPBEXHLevel0 14 2 4" xfId="14836" xr:uid="{00000000-0005-0000-0000-000089380000}"/>
    <cellStyle name="SAPBEXHLevel0 14 2 4 2" xfId="30288" xr:uid="{00000000-0005-0000-0000-00008A380000}"/>
    <cellStyle name="SAPBEXHLevel0 14 2 5" xfId="17853" xr:uid="{00000000-0005-0000-0000-00008B380000}"/>
    <cellStyle name="SAPBEXHLevel0 14 2 5 2" xfId="32969" xr:uid="{00000000-0005-0000-0000-00008C380000}"/>
    <cellStyle name="SAPBEXHLevel0 14 2 6" xfId="20461" xr:uid="{00000000-0005-0000-0000-00008D380000}"/>
    <cellStyle name="SAPBEXHLevel0 14 2 6 2" xfId="35398" xr:uid="{00000000-0005-0000-0000-00008E380000}"/>
    <cellStyle name="SAPBEXHLevel0 14 2 7" xfId="21287" xr:uid="{00000000-0005-0000-0000-00008F380000}"/>
    <cellStyle name="SAPBEXHLevel0 14 2 7 2" xfId="36213" xr:uid="{00000000-0005-0000-0000-000090380000}"/>
    <cellStyle name="SAPBEXHLevel0 14 3" xfId="8121" xr:uid="{00000000-0005-0000-0000-000091380000}"/>
    <cellStyle name="SAPBEXHLevel0 14 3 2" xfId="24150" xr:uid="{00000000-0005-0000-0000-000092380000}"/>
    <cellStyle name="SAPBEXHLevel0 14 4" xfId="10948" xr:uid="{00000000-0005-0000-0000-000093380000}"/>
    <cellStyle name="SAPBEXHLevel0 14 4 2" xfId="26815" xr:uid="{00000000-0005-0000-0000-000094380000}"/>
    <cellStyle name="SAPBEXHLevel0 14 5" xfId="13548" xr:uid="{00000000-0005-0000-0000-000095380000}"/>
    <cellStyle name="SAPBEXHLevel0 14 5 2" xfId="29173" xr:uid="{00000000-0005-0000-0000-000096380000}"/>
    <cellStyle name="SAPBEXHLevel0 14 6" xfId="16300" xr:uid="{00000000-0005-0000-0000-000097380000}"/>
    <cellStyle name="SAPBEXHLevel0 14 6 2" xfId="31438" xr:uid="{00000000-0005-0000-0000-000098380000}"/>
    <cellStyle name="SAPBEXHLevel0 14 7" xfId="18910" xr:uid="{00000000-0005-0000-0000-000099380000}"/>
    <cellStyle name="SAPBEXHLevel0 14 7 2" xfId="33858" xr:uid="{00000000-0005-0000-0000-00009A380000}"/>
    <cellStyle name="SAPBEXHLevel0 15" xfId="2951" xr:uid="{00000000-0005-0000-0000-00009B380000}"/>
    <cellStyle name="SAPBEXHLevel0 15 2" xfId="4556" xr:uid="{00000000-0005-0000-0000-00009C380000}"/>
    <cellStyle name="SAPBEXHLevel0 15 2 2" xfId="9711" xr:uid="{00000000-0005-0000-0000-00009D380000}"/>
    <cellStyle name="SAPBEXHLevel0 15 2 2 2" xfId="25702" xr:uid="{00000000-0005-0000-0000-00009E380000}"/>
    <cellStyle name="SAPBEXHLevel0 15 2 3" xfId="12529" xr:uid="{00000000-0005-0000-0000-00009F380000}"/>
    <cellStyle name="SAPBEXHLevel0 15 2 3 2" xfId="28373" xr:uid="{00000000-0005-0000-0000-0000A0380000}"/>
    <cellStyle name="SAPBEXHLevel0 15 2 4" xfId="14044" xr:uid="{00000000-0005-0000-0000-0000A1380000}"/>
    <cellStyle name="SAPBEXHLevel0 15 2 4 2" xfId="29625" xr:uid="{00000000-0005-0000-0000-0000A2380000}"/>
    <cellStyle name="SAPBEXHLevel0 15 2 5" xfId="17852" xr:uid="{00000000-0005-0000-0000-0000A3380000}"/>
    <cellStyle name="SAPBEXHLevel0 15 2 5 2" xfId="32968" xr:uid="{00000000-0005-0000-0000-0000A4380000}"/>
    <cellStyle name="SAPBEXHLevel0 15 2 6" xfId="20460" xr:uid="{00000000-0005-0000-0000-0000A5380000}"/>
    <cellStyle name="SAPBEXHLevel0 15 2 6 2" xfId="35397" xr:uid="{00000000-0005-0000-0000-0000A6380000}"/>
    <cellStyle name="SAPBEXHLevel0 15 2 7" xfId="21900" xr:uid="{00000000-0005-0000-0000-0000A7380000}"/>
    <cellStyle name="SAPBEXHLevel0 15 2 7 2" xfId="36819" xr:uid="{00000000-0005-0000-0000-0000A8380000}"/>
    <cellStyle name="SAPBEXHLevel0 15 3" xfId="8122" xr:uid="{00000000-0005-0000-0000-0000A9380000}"/>
    <cellStyle name="SAPBEXHLevel0 15 3 2" xfId="24151" xr:uid="{00000000-0005-0000-0000-0000AA380000}"/>
    <cellStyle name="SAPBEXHLevel0 15 4" xfId="10949" xr:uid="{00000000-0005-0000-0000-0000AB380000}"/>
    <cellStyle name="SAPBEXHLevel0 15 4 2" xfId="26816" xr:uid="{00000000-0005-0000-0000-0000AC380000}"/>
    <cellStyle name="SAPBEXHLevel0 15 5" xfId="13119" xr:uid="{00000000-0005-0000-0000-0000AD380000}"/>
    <cellStyle name="SAPBEXHLevel0 15 5 2" xfId="28899" xr:uid="{00000000-0005-0000-0000-0000AE380000}"/>
    <cellStyle name="SAPBEXHLevel0 15 6" xfId="16301" xr:uid="{00000000-0005-0000-0000-0000AF380000}"/>
    <cellStyle name="SAPBEXHLevel0 15 6 2" xfId="31439" xr:uid="{00000000-0005-0000-0000-0000B0380000}"/>
    <cellStyle name="SAPBEXHLevel0 15 7" xfId="18911" xr:uid="{00000000-0005-0000-0000-0000B1380000}"/>
    <cellStyle name="SAPBEXHLevel0 15 7 2" xfId="33859" xr:uid="{00000000-0005-0000-0000-0000B2380000}"/>
    <cellStyle name="SAPBEXHLevel0 16" xfId="2952" xr:uid="{00000000-0005-0000-0000-0000B3380000}"/>
    <cellStyle name="SAPBEXHLevel0 16 2" xfId="4555" xr:uid="{00000000-0005-0000-0000-0000B4380000}"/>
    <cellStyle name="SAPBEXHLevel0 16 2 2" xfId="9710" xr:uid="{00000000-0005-0000-0000-0000B5380000}"/>
    <cellStyle name="SAPBEXHLevel0 16 2 2 2" xfId="25701" xr:uid="{00000000-0005-0000-0000-0000B6380000}"/>
    <cellStyle name="SAPBEXHLevel0 16 2 3" xfId="12528" xr:uid="{00000000-0005-0000-0000-0000B7380000}"/>
    <cellStyle name="SAPBEXHLevel0 16 2 3 2" xfId="28372" xr:uid="{00000000-0005-0000-0000-0000B8380000}"/>
    <cellStyle name="SAPBEXHLevel0 16 2 4" xfId="14217" xr:uid="{00000000-0005-0000-0000-0000B9380000}"/>
    <cellStyle name="SAPBEXHLevel0 16 2 4 2" xfId="29758" xr:uid="{00000000-0005-0000-0000-0000BA380000}"/>
    <cellStyle name="SAPBEXHLevel0 16 2 5" xfId="17851" xr:uid="{00000000-0005-0000-0000-0000BB380000}"/>
    <cellStyle name="SAPBEXHLevel0 16 2 5 2" xfId="32967" xr:uid="{00000000-0005-0000-0000-0000BC380000}"/>
    <cellStyle name="SAPBEXHLevel0 16 2 6" xfId="20459" xr:uid="{00000000-0005-0000-0000-0000BD380000}"/>
    <cellStyle name="SAPBEXHLevel0 16 2 6 2" xfId="35396" xr:uid="{00000000-0005-0000-0000-0000BE380000}"/>
    <cellStyle name="SAPBEXHLevel0 16 2 7" xfId="21286" xr:uid="{00000000-0005-0000-0000-0000BF380000}"/>
    <cellStyle name="SAPBEXHLevel0 16 2 7 2" xfId="36212" xr:uid="{00000000-0005-0000-0000-0000C0380000}"/>
    <cellStyle name="SAPBEXHLevel0 16 3" xfId="8123" xr:uid="{00000000-0005-0000-0000-0000C1380000}"/>
    <cellStyle name="SAPBEXHLevel0 16 3 2" xfId="24152" xr:uid="{00000000-0005-0000-0000-0000C2380000}"/>
    <cellStyle name="SAPBEXHLevel0 16 4" xfId="10950" xr:uid="{00000000-0005-0000-0000-0000C3380000}"/>
    <cellStyle name="SAPBEXHLevel0 16 4 2" xfId="26817" xr:uid="{00000000-0005-0000-0000-0000C4380000}"/>
    <cellStyle name="SAPBEXHLevel0 16 5" xfId="10524" xr:uid="{00000000-0005-0000-0000-0000C5380000}"/>
    <cellStyle name="SAPBEXHLevel0 16 5 2" xfId="26446" xr:uid="{00000000-0005-0000-0000-0000C6380000}"/>
    <cellStyle name="SAPBEXHLevel0 16 6" xfId="16302" xr:uid="{00000000-0005-0000-0000-0000C7380000}"/>
    <cellStyle name="SAPBEXHLevel0 16 6 2" xfId="31440" xr:uid="{00000000-0005-0000-0000-0000C8380000}"/>
    <cellStyle name="SAPBEXHLevel0 16 7" xfId="18912" xr:uid="{00000000-0005-0000-0000-0000C9380000}"/>
    <cellStyle name="SAPBEXHLevel0 16 7 2" xfId="33860" xr:uid="{00000000-0005-0000-0000-0000CA380000}"/>
    <cellStyle name="SAPBEXHLevel0 17" xfId="2953" xr:uid="{00000000-0005-0000-0000-0000CB380000}"/>
    <cellStyle name="SAPBEXHLevel0 17 2" xfId="4554" xr:uid="{00000000-0005-0000-0000-0000CC380000}"/>
    <cellStyle name="SAPBEXHLevel0 17 2 2" xfId="9709" xr:uid="{00000000-0005-0000-0000-0000CD380000}"/>
    <cellStyle name="SAPBEXHLevel0 17 2 2 2" xfId="25700" xr:uid="{00000000-0005-0000-0000-0000CE380000}"/>
    <cellStyle name="SAPBEXHLevel0 17 2 3" xfId="12527" xr:uid="{00000000-0005-0000-0000-0000CF380000}"/>
    <cellStyle name="SAPBEXHLevel0 17 2 3 2" xfId="28371" xr:uid="{00000000-0005-0000-0000-0000D0380000}"/>
    <cellStyle name="SAPBEXHLevel0 17 2 4" xfId="14043" xr:uid="{00000000-0005-0000-0000-0000D1380000}"/>
    <cellStyle name="SAPBEXHLevel0 17 2 4 2" xfId="29624" xr:uid="{00000000-0005-0000-0000-0000D2380000}"/>
    <cellStyle name="SAPBEXHLevel0 17 2 5" xfId="17850" xr:uid="{00000000-0005-0000-0000-0000D3380000}"/>
    <cellStyle name="SAPBEXHLevel0 17 2 5 2" xfId="32966" xr:uid="{00000000-0005-0000-0000-0000D4380000}"/>
    <cellStyle name="SAPBEXHLevel0 17 2 6" xfId="20458" xr:uid="{00000000-0005-0000-0000-0000D5380000}"/>
    <cellStyle name="SAPBEXHLevel0 17 2 6 2" xfId="35395" xr:uid="{00000000-0005-0000-0000-0000D6380000}"/>
    <cellStyle name="SAPBEXHLevel0 17 2 7" xfId="21901" xr:uid="{00000000-0005-0000-0000-0000D7380000}"/>
    <cellStyle name="SAPBEXHLevel0 17 2 7 2" xfId="36820" xr:uid="{00000000-0005-0000-0000-0000D8380000}"/>
    <cellStyle name="SAPBEXHLevel0 17 3" xfId="8124" xr:uid="{00000000-0005-0000-0000-0000D9380000}"/>
    <cellStyle name="SAPBEXHLevel0 17 3 2" xfId="24153" xr:uid="{00000000-0005-0000-0000-0000DA380000}"/>
    <cellStyle name="SAPBEXHLevel0 17 4" xfId="10951" xr:uid="{00000000-0005-0000-0000-0000DB380000}"/>
    <cellStyle name="SAPBEXHLevel0 17 4 2" xfId="26818" xr:uid="{00000000-0005-0000-0000-0000DC380000}"/>
    <cellStyle name="SAPBEXHLevel0 17 5" xfId="14418" xr:uid="{00000000-0005-0000-0000-0000DD380000}"/>
    <cellStyle name="SAPBEXHLevel0 17 5 2" xfId="29937" xr:uid="{00000000-0005-0000-0000-0000DE380000}"/>
    <cellStyle name="SAPBEXHLevel0 17 6" xfId="16303" xr:uid="{00000000-0005-0000-0000-0000DF380000}"/>
    <cellStyle name="SAPBEXHLevel0 17 6 2" xfId="31441" xr:uid="{00000000-0005-0000-0000-0000E0380000}"/>
    <cellStyle name="SAPBEXHLevel0 17 7" xfId="18913" xr:uid="{00000000-0005-0000-0000-0000E1380000}"/>
    <cellStyle name="SAPBEXHLevel0 17 7 2" xfId="33861" xr:uid="{00000000-0005-0000-0000-0000E2380000}"/>
    <cellStyle name="SAPBEXHLevel0 18" xfId="2954" xr:uid="{00000000-0005-0000-0000-0000E3380000}"/>
    <cellStyle name="SAPBEXHLevel0 18 2" xfId="4553" xr:uid="{00000000-0005-0000-0000-0000E4380000}"/>
    <cellStyle name="SAPBEXHLevel0 18 2 2" xfId="9708" xr:uid="{00000000-0005-0000-0000-0000E5380000}"/>
    <cellStyle name="SAPBEXHLevel0 18 2 2 2" xfId="25699" xr:uid="{00000000-0005-0000-0000-0000E6380000}"/>
    <cellStyle name="SAPBEXHLevel0 18 2 3" xfId="12526" xr:uid="{00000000-0005-0000-0000-0000E7380000}"/>
    <cellStyle name="SAPBEXHLevel0 18 2 3 2" xfId="28370" xr:uid="{00000000-0005-0000-0000-0000E8380000}"/>
    <cellStyle name="SAPBEXHLevel0 18 2 4" xfId="14837" xr:uid="{00000000-0005-0000-0000-0000E9380000}"/>
    <cellStyle name="SAPBEXHLevel0 18 2 4 2" xfId="30289" xr:uid="{00000000-0005-0000-0000-0000EA380000}"/>
    <cellStyle name="SAPBEXHLevel0 18 2 5" xfId="17849" xr:uid="{00000000-0005-0000-0000-0000EB380000}"/>
    <cellStyle name="SAPBEXHLevel0 18 2 5 2" xfId="32965" xr:uid="{00000000-0005-0000-0000-0000EC380000}"/>
    <cellStyle name="SAPBEXHLevel0 18 2 6" xfId="20457" xr:uid="{00000000-0005-0000-0000-0000ED380000}"/>
    <cellStyle name="SAPBEXHLevel0 18 2 6 2" xfId="35394" xr:uid="{00000000-0005-0000-0000-0000EE380000}"/>
    <cellStyle name="SAPBEXHLevel0 18 2 7" xfId="21285" xr:uid="{00000000-0005-0000-0000-0000EF380000}"/>
    <cellStyle name="SAPBEXHLevel0 18 2 7 2" xfId="36211" xr:uid="{00000000-0005-0000-0000-0000F0380000}"/>
    <cellStyle name="SAPBEXHLevel0 18 3" xfId="8125" xr:uid="{00000000-0005-0000-0000-0000F1380000}"/>
    <cellStyle name="SAPBEXHLevel0 18 3 2" xfId="24154" xr:uid="{00000000-0005-0000-0000-0000F2380000}"/>
    <cellStyle name="SAPBEXHLevel0 18 4" xfId="10952" xr:uid="{00000000-0005-0000-0000-0000F3380000}"/>
    <cellStyle name="SAPBEXHLevel0 18 4 2" xfId="26819" xr:uid="{00000000-0005-0000-0000-0000F4380000}"/>
    <cellStyle name="SAPBEXHLevel0 18 5" xfId="7568" xr:uid="{00000000-0005-0000-0000-0000F5380000}"/>
    <cellStyle name="SAPBEXHLevel0 18 5 2" xfId="23720" xr:uid="{00000000-0005-0000-0000-0000F6380000}"/>
    <cellStyle name="SAPBEXHLevel0 18 6" xfId="16304" xr:uid="{00000000-0005-0000-0000-0000F7380000}"/>
    <cellStyle name="SAPBEXHLevel0 18 6 2" xfId="31442" xr:uid="{00000000-0005-0000-0000-0000F8380000}"/>
    <cellStyle name="SAPBEXHLevel0 18 7" xfId="18914" xr:uid="{00000000-0005-0000-0000-0000F9380000}"/>
    <cellStyle name="SAPBEXHLevel0 18 7 2" xfId="33862" xr:uid="{00000000-0005-0000-0000-0000FA380000}"/>
    <cellStyle name="SAPBEXHLevel0 19" xfId="2955" xr:uid="{00000000-0005-0000-0000-0000FB380000}"/>
    <cellStyle name="SAPBEXHLevel0 19 2" xfId="4552" xr:uid="{00000000-0005-0000-0000-0000FC380000}"/>
    <cellStyle name="SAPBEXHLevel0 19 2 2" xfId="9707" xr:uid="{00000000-0005-0000-0000-0000FD380000}"/>
    <cellStyle name="SAPBEXHLevel0 19 2 2 2" xfId="25698" xr:uid="{00000000-0005-0000-0000-0000FE380000}"/>
    <cellStyle name="SAPBEXHLevel0 19 2 3" xfId="12525" xr:uid="{00000000-0005-0000-0000-0000FF380000}"/>
    <cellStyle name="SAPBEXHLevel0 19 2 3 2" xfId="28369" xr:uid="{00000000-0005-0000-0000-000000390000}"/>
    <cellStyle name="SAPBEXHLevel0 19 2 4" xfId="14042" xr:uid="{00000000-0005-0000-0000-000001390000}"/>
    <cellStyle name="SAPBEXHLevel0 19 2 4 2" xfId="29623" xr:uid="{00000000-0005-0000-0000-000002390000}"/>
    <cellStyle name="SAPBEXHLevel0 19 2 5" xfId="17848" xr:uid="{00000000-0005-0000-0000-000003390000}"/>
    <cellStyle name="SAPBEXHLevel0 19 2 5 2" xfId="32964" xr:uid="{00000000-0005-0000-0000-000004390000}"/>
    <cellStyle name="SAPBEXHLevel0 19 2 6" xfId="20456" xr:uid="{00000000-0005-0000-0000-000005390000}"/>
    <cellStyle name="SAPBEXHLevel0 19 2 6 2" xfId="35393" xr:uid="{00000000-0005-0000-0000-000006390000}"/>
    <cellStyle name="SAPBEXHLevel0 19 2 7" xfId="21902" xr:uid="{00000000-0005-0000-0000-000007390000}"/>
    <cellStyle name="SAPBEXHLevel0 19 2 7 2" xfId="36821" xr:uid="{00000000-0005-0000-0000-000008390000}"/>
    <cellStyle name="SAPBEXHLevel0 19 3" xfId="8126" xr:uid="{00000000-0005-0000-0000-000009390000}"/>
    <cellStyle name="SAPBEXHLevel0 19 3 2" xfId="24155" xr:uid="{00000000-0005-0000-0000-00000A390000}"/>
    <cellStyle name="SAPBEXHLevel0 19 4" xfId="10953" xr:uid="{00000000-0005-0000-0000-00000B390000}"/>
    <cellStyle name="SAPBEXHLevel0 19 4 2" xfId="26820" xr:uid="{00000000-0005-0000-0000-00000C390000}"/>
    <cellStyle name="SAPBEXHLevel0 19 5" xfId="13116" xr:uid="{00000000-0005-0000-0000-00000D390000}"/>
    <cellStyle name="SAPBEXHLevel0 19 5 2" xfId="28896" xr:uid="{00000000-0005-0000-0000-00000E390000}"/>
    <cellStyle name="SAPBEXHLevel0 19 6" xfId="16305" xr:uid="{00000000-0005-0000-0000-00000F390000}"/>
    <cellStyle name="SAPBEXHLevel0 19 6 2" xfId="31443" xr:uid="{00000000-0005-0000-0000-000010390000}"/>
    <cellStyle name="SAPBEXHLevel0 19 7" xfId="18915" xr:uid="{00000000-0005-0000-0000-000011390000}"/>
    <cellStyle name="SAPBEXHLevel0 19 7 2" xfId="33863" xr:uid="{00000000-0005-0000-0000-000012390000}"/>
    <cellStyle name="SAPBEXHLevel0 2" xfId="819" xr:uid="{00000000-0005-0000-0000-000013390000}"/>
    <cellStyle name="SAPBEXHLevel0 2 10" xfId="2957" xr:uid="{00000000-0005-0000-0000-000014390000}"/>
    <cellStyle name="SAPBEXHLevel0 2 10 2" xfId="4550" xr:uid="{00000000-0005-0000-0000-000015390000}"/>
    <cellStyle name="SAPBEXHLevel0 2 10 2 2" xfId="9705" xr:uid="{00000000-0005-0000-0000-000016390000}"/>
    <cellStyle name="SAPBEXHLevel0 2 10 2 2 2" xfId="25696" xr:uid="{00000000-0005-0000-0000-000017390000}"/>
    <cellStyle name="SAPBEXHLevel0 2 10 2 3" xfId="12523" xr:uid="{00000000-0005-0000-0000-000018390000}"/>
    <cellStyle name="SAPBEXHLevel0 2 10 2 3 2" xfId="28367" xr:uid="{00000000-0005-0000-0000-000019390000}"/>
    <cellStyle name="SAPBEXHLevel0 2 10 2 4" xfId="5940" xr:uid="{00000000-0005-0000-0000-00001A390000}"/>
    <cellStyle name="SAPBEXHLevel0 2 10 2 4 2" xfId="22914" xr:uid="{00000000-0005-0000-0000-00001B390000}"/>
    <cellStyle name="SAPBEXHLevel0 2 10 2 5" xfId="17846" xr:uid="{00000000-0005-0000-0000-00001C390000}"/>
    <cellStyle name="SAPBEXHLevel0 2 10 2 5 2" xfId="32962" xr:uid="{00000000-0005-0000-0000-00001D390000}"/>
    <cellStyle name="SAPBEXHLevel0 2 10 2 6" xfId="20454" xr:uid="{00000000-0005-0000-0000-00001E390000}"/>
    <cellStyle name="SAPBEXHLevel0 2 10 2 6 2" xfId="35391" xr:uid="{00000000-0005-0000-0000-00001F390000}"/>
    <cellStyle name="SAPBEXHLevel0 2 10 2 7" xfId="18426" xr:uid="{00000000-0005-0000-0000-000020390000}"/>
    <cellStyle name="SAPBEXHLevel0 2 10 2 7 2" xfId="33478" xr:uid="{00000000-0005-0000-0000-000021390000}"/>
    <cellStyle name="SAPBEXHLevel0 2 10 3" xfId="8128" xr:uid="{00000000-0005-0000-0000-000022390000}"/>
    <cellStyle name="SAPBEXHLevel0 2 10 3 2" xfId="24157" xr:uid="{00000000-0005-0000-0000-000023390000}"/>
    <cellStyle name="SAPBEXHLevel0 2 10 4" xfId="10955" xr:uid="{00000000-0005-0000-0000-000024390000}"/>
    <cellStyle name="SAPBEXHLevel0 2 10 4 2" xfId="26822" xr:uid="{00000000-0005-0000-0000-000025390000}"/>
    <cellStyle name="SAPBEXHLevel0 2 10 5" xfId="13117" xr:uid="{00000000-0005-0000-0000-000026390000}"/>
    <cellStyle name="SAPBEXHLevel0 2 10 5 2" xfId="28897" xr:uid="{00000000-0005-0000-0000-000027390000}"/>
    <cellStyle name="SAPBEXHLevel0 2 10 6" xfId="16307" xr:uid="{00000000-0005-0000-0000-000028390000}"/>
    <cellStyle name="SAPBEXHLevel0 2 10 6 2" xfId="31445" xr:uid="{00000000-0005-0000-0000-000029390000}"/>
    <cellStyle name="SAPBEXHLevel0 2 10 7" xfId="18917" xr:uid="{00000000-0005-0000-0000-00002A390000}"/>
    <cellStyle name="SAPBEXHLevel0 2 10 7 2" xfId="33865" xr:uid="{00000000-0005-0000-0000-00002B390000}"/>
    <cellStyle name="SAPBEXHLevel0 2 11" xfId="2958" xr:uid="{00000000-0005-0000-0000-00002C390000}"/>
    <cellStyle name="SAPBEXHLevel0 2 11 2" xfId="4549" xr:uid="{00000000-0005-0000-0000-00002D390000}"/>
    <cellStyle name="SAPBEXHLevel0 2 11 2 2" xfId="9704" xr:uid="{00000000-0005-0000-0000-00002E390000}"/>
    <cellStyle name="SAPBEXHLevel0 2 11 2 2 2" xfId="25695" xr:uid="{00000000-0005-0000-0000-00002F390000}"/>
    <cellStyle name="SAPBEXHLevel0 2 11 2 3" xfId="12522" xr:uid="{00000000-0005-0000-0000-000030390000}"/>
    <cellStyle name="SAPBEXHLevel0 2 11 2 3 2" xfId="28366" xr:uid="{00000000-0005-0000-0000-000031390000}"/>
    <cellStyle name="SAPBEXHLevel0 2 11 2 4" xfId="14041" xr:uid="{00000000-0005-0000-0000-000032390000}"/>
    <cellStyle name="SAPBEXHLevel0 2 11 2 4 2" xfId="29622" xr:uid="{00000000-0005-0000-0000-000033390000}"/>
    <cellStyle name="SAPBEXHLevel0 2 11 2 5" xfId="17845" xr:uid="{00000000-0005-0000-0000-000034390000}"/>
    <cellStyle name="SAPBEXHLevel0 2 11 2 5 2" xfId="32961" xr:uid="{00000000-0005-0000-0000-000035390000}"/>
    <cellStyle name="SAPBEXHLevel0 2 11 2 6" xfId="20453" xr:uid="{00000000-0005-0000-0000-000036390000}"/>
    <cellStyle name="SAPBEXHLevel0 2 11 2 6 2" xfId="35390" xr:uid="{00000000-0005-0000-0000-000037390000}"/>
    <cellStyle name="SAPBEXHLevel0 2 11 2 7" xfId="21904" xr:uid="{00000000-0005-0000-0000-000038390000}"/>
    <cellStyle name="SAPBEXHLevel0 2 11 2 7 2" xfId="36823" xr:uid="{00000000-0005-0000-0000-000039390000}"/>
    <cellStyle name="SAPBEXHLevel0 2 11 3" xfId="8129" xr:uid="{00000000-0005-0000-0000-00003A390000}"/>
    <cellStyle name="SAPBEXHLevel0 2 11 3 2" xfId="24158" xr:uid="{00000000-0005-0000-0000-00003B390000}"/>
    <cellStyle name="SAPBEXHLevel0 2 11 4" xfId="10956" xr:uid="{00000000-0005-0000-0000-00003C390000}"/>
    <cellStyle name="SAPBEXHLevel0 2 11 4 2" xfId="26823" xr:uid="{00000000-0005-0000-0000-00003D390000}"/>
    <cellStyle name="SAPBEXHLevel0 2 11 5" xfId="15331" xr:uid="{00000000-0005-0000-0000-00003E390000}"/>
    <cellStyle name="SAPBEXHLevel0 2 11 5 2" xfId="30740" xr:uid="{00000000-0005-0000-0000-00003F390000}"/>
    <cellStyle name="SAPBEXHLevel0 2 11 6" xfId="16308" xr:uid="{00000000-0005-0000-0000-000040390000}"/>
    <cellStyle name="SAPBEXHLevel0 2 11 6 2" xfId="31446" xr:uid="{00000000-0005-0000-0000-000041390000}"/>
    <cellStyle name="SAPBEXHLevel0 2 11 7" xfId="18918" xr:uid="{00000000-0005-0000-0000-000042390000}"/>
    <cellStyle name="SAPBEXHLevel0 2 11 7 2" xfId="33866" xr:uid="{00000000-0005-0000-0000-000043390000}"/>
    <cellStyle name="SAPBEXHLevel0 2 12" xfId="2959" xr:uid="{00000000-0005-0000-0000-000044390000}"/>
    <cellStyle name="SAPBEXHLevel0 2 12 2" xfId="4548" xr:uid="{00000000-0005-0000-0000-000045390000}"/>
    <cellStyle name="SAPBEXHLevel0 2 12 2 2" xfId="9703" xr:uid="{00000000-0005-0000-0000-000046390000}"/>
    <cellStyle name="SAPBEXHLevel0 2 12 2 2 2" xfId="25694" xr:uid="{00000000-0005-0000-0000-000047390000}"/>
    <cellStyle name="SAPBEXHLevel0 2 12 2 3" xfId="12521" xr:uid="{00000000-0005-0000-0000-000048390000}"/>
    <cellStyle name="SAPBEXHLevel0 2 12 2 3 2" xfId="28365" xr:uid="{00000000-0005-0000-0000-000049390000}"/>
    <cellStyle name="SAPBEXHLevel0 2 12 2 4" xfId="15503" xr:uid="{00000000-0005-0000-0000-00004A390000}"/>
    <cellStyle name="SAPBEXHLevel0 2 12 2 4 2" xfId="30864" xr:uid="{00000000-0005-0000-0000-00004B390000}"/>
    <cellStyle name="SAPBEXHLevel0 2 12 2 5" xfId="17844" xr:uid="{00000000-0005-0000-0000-00004C390000}"/>
    <cellStyle name="SAPBEXHLevel0 2 12 2 5 2" xfId="32960" xr:uid="{00000000-0005-0000-0000-00004D390000}"/>
    <cellStyle name="SAPBEXHLevel0 2 12 2 6" xfId="20452" xr:uid="{00000000-0005-0000-0000-00004E390000}"/>
    <cellStyle name="SAPBEXHLevel0 2 12 2 6 2" xfId="35389" xr:uid="{00000000-0005-0000-0000-00004F390000}"/>
    <cellStyle name="SAPBEXHLevel0 2 12 2 7" xfId="21903" xr:uid="{00000000-0005-0000-0000-000050390000}"/>
    <cellStyle name="SAPBEXHLevel0 2 12 2 7 2" xfId="36822" xr:uid="{00000000-0005-0000-0000-000051390000}"/>
    <cellStyle name="SAPBEXHLevel0 2 12 3" xfId="8130" xr:uid="{00000000-0005-0000-0000-000052390000}"/>
    <cellStyle name="SAPBEXHLevel0 2 12 3 2" xfId="24159" xr:uid="{00000000-0005-0000-0000-000053390000}"/>
    <cellStyle name="SAPBEXHLevel0 2 12 4" xfId="10957" xr:uid="{00000000-0005-0000-0000-000054390000}"/>
    <cellStyle name="SAPBEXHLevel0 2 12 4 2" xfId="26824" xr:uid="{00000000-0005-0000-0000-000055390000}"/>
    <cellStyle name="SAPBEXHLevel0 2 12 5" xfId="14290" xr:uid="{00000000-0005-0000-0000-000056390000}"/>
    <cellStyle name="SAPBEXHLevel0 2 12 5 2" xfId="29813" xr:uid="{00000000-0005-0000-0000-000057390000}"/>
    <cellStyle name="SAPBEXHLevel0 2 12 6" xfId="16309" xr:uid="{00000000-0005-0000-0000-000058390000}"/>
    <cellStyle name="SAPBEXHLevel0 2 12 6 2" xfId="31447" xr:uid="{00000000-0005-0000-0000-000059390000}"/>
    <cellStyle name="SAPBEXHLevel0 2 12 7" xfId="18919" xr:uid="{00000000-0005-0000-0000-00005A390000}"/>
    <cellStyle name="SAPBEXHLevel0 2 12 7 2" xfId="33867" xr:uid="{00000000-0005-0000-0000-00005B390000}"/>
    <cellStyle name="SAPBEXHLevel0 2 13" xfId="2960" xr:uid="{00000000-0005-0000-0000-00005C390000}"/>
    <cellStyle name="SAPBEXHLevel0 2 13 2" xfId="3194" xr:uid="{00000000-0005-0000-0000-00005D390000}"/>
    <cellStyle name="SAPBEXHLevel0 2 13 2 2" xfId="8363" xr:uid="{00000000-0005-0000-0000-00005E390000}"/>
    <cellStyle name="SAPBEXHLevel0 2 13 2 2 2" xfId="24392" xr:uid="{00000000-0005-0000-0000-00005F390000}"/>
    <cellStyle name="SAPBEXHLevel0 2 13 2 3" xfId="11190" xr:uid="{00000000-0005-0000-0000-000060390000}"/>
    <cellStyle name="SAPBEXHLevel0 2 13 2 3 2" xfId="27057" xr:uid="{00000000-0005-0000-0000-000061390000}"/>
    <cellStyle name="SAPBEXHLevel0 2 13 2 4" xfId="14625" xr:uid="{00000000-0005-0000-0000-000062390000}"/>
    <cellStyle name="SAPBEXHLevel0 2 13 2 4 2" xfId="30126" xr:uid="{00000000-0005-0000-0000-000063390000}"/>
    <cellStyle name="SAPBEXHLevel0 2 13 2 5" xfId="16542" xr:uid="{00000000-0005-0000-0000-000064390000}"/>
    <cellStyle name="SAPBEXHLevel0 2 13 2 5 2" xfId="31680" xr:uid="{00000000-0005-0000-0000-000065390000}"/>
    <cellStyle name="SAPBEXHLevel0 2 13 2 6" xfId="19152" xr:uid="{00000000-0005-0000-0000-000066390000}"/>
    <cellStyle name="SAPBEXHLevel0 2 13 2 6 2" xfId="34099" xr:uid="{00000000-0005-0000-0000-000067390000}"/>
    <cellStyle name="SAPBEXHLevel0 2 13 2 7" xfId="21640" xr:uid="{00000000-0005-0000-0000-000068390000}"/>
    <cellStyle name="SAPBEXHLevel0 2 13 2 7 2" xfId="36566" xr:uid="{00000000-0005-0000-0000-000069390000}"/>
    <cellStyle name="SAPBEXHLevel0 2 13 3" xfId="8131" xr:uid="{00000000-0005-0000-0000-00006A390000}"/>
    <cellStyle name="SAPBEXHLevel0 2 13 3 2" xfId="24160" xr:uid="{00000000-0005-0000-0000-00006B390000}"/>
    <cellStyle name="SAPBEXHLevel0 2 13 4" xfId="10958" xr:uid="{00000000-0005-0000-0000-00006C390000}"/>
    <cellStyle name="SAPBEXHLevel0 2 13 4 2" xfId="26825" xr:uid="{00000000-0005-0000-0000-00006D390000}"/>
    <cellStyle name="SAPBEXHLevel0 2 13 5" xfId="13114" xr:uid="{00000000-0005-0000-0000-00006E390000}"/>
    <cellStyle name="SAPBEXHLevel0 2 13 5 2" xfId="28894" xr:uid="{00000000-0005-0000-0000-00006F390000}"/>
    <cellStyle name="SAPBEXHLevel0 2 13 6" xfId="16310" xr:uid="{00000000-0005-0000-0000-000070390000}"/>
    <cellStyle name="SAPBEXHLevel0 2 13 6 2" xfId="31448" xr:uid="{00000000-0005-0000-0000-000071390000}"/>
    <cellStyle name="SAPBEXHLevel0 2 13 7" xfId="18920" xr:uid="{00000000-0005-0000-0000-000072390000}"/>
    <cellStyle name="SAPBEXHLevel0 2 13 7 2" xfId="33868" xr:uid="{00000000-0005-0000-0000-000073390000}"/>
    <cellStyle name="SAPBEXHLevel0 2 14" xfId="2961" xr:uid="{00000000-0005-0000-0000-000074390000}"/>
    <cellStyle name="SAPBEXHLevel0 2 14 2" xfId="2130" xr:uid="{00000000-0005-0000-0000-000075390000}"/>
    <cellStyle name="SAPBEXHLevel0 2 14 2 2" xfId="7370" xr:uid="{00000000-0005-0000-0000-000076390000}"/>
    <cellStyle name="SAPBEXHLevel0 2 14 2 2 2" xfId="23572" xr:uid="{00000000-0005-0000-0000-000077390000}"/>
    <cellStyle name="SAPBEXHLevel0 2 14 2 3" xfId="10211" xr:uid="{00000000-0005-0000-0000-000078390000}"/>
    <cellStyle name="SAPBEXHLevel0 2 14 2 3 2" xfId="26175" xr:uid="{00000000-0005-0000-0000-000079390000}"/>
    <cellStyle name="SAPBEXHLevel0 2 14 2 4" xfId="8965" xr:uid="{00000000-0005-0000-0000-00007A390000}"/>
    <cellStyle name="SAPBEXHLevel0 2 14 2 4 2" xfId="24985" xr:uid="{00000000-0005-0000-0000-00007B390000}"/>
    <cellStyle name="SAPBEXHLevel0 2 14 2 5" xfId="15659" xr:uid="{00000000-0005-0000-0000-00007C390000}"/>
    <cellStyle name="SAPBEXHLevel0 2 14 2 5 2" xfId="30957" xr:uid="{00000000-0005-0000-0000-00007D390000}"/>
    <cellStyle name="SAPBEXHLevel0 2 14 2 6" xfId="18345" xr:uid="{00000000-0005-0000-0000-00007E390000}"/>
    <cellStyle name="SAPBEXHLevel0 2 14 2 6 2" xfId="33409" xr:uid="{00000000-0005-0000-0000-00007F390000}"/>
    <cellStyle name="SAPBEXHLevel0 2 14 2 7" xfId="21789" xr:uid="{00000000-0005-0000-0000-000080390000}"/>
    <cellStyle name="SAPBEXHLevel0 2 14 2 7 2" xfId="36709" xr:uid="{00000000-0005-0000-0000-000081390000}"/>
    <cellStyle name="SAPBEXHLevel0 2 14 3" xfId="8132" xr:uid="{00000000-0005-0000-0000-000082390000}"/>
    <cellStyle name="SAPBEXHLevel0 2 14 3 2" xfId="24161" xr:uid="{00000000-0005-0000-0000-000083390000}"/>
    <cellStyle name="SAPBEXHLevel0 2 14 4" xfId="10959" xr:uid="{00000000-0005-0000-0000-000084390000}"/>
    <cellStyle name="SAPBEXHLevel0 2 14 4 2" xfId="26826" xr:uid="{00000000-0005-0000-0000-000085390000}"/>
    <cellStyle name="SAPBEXHLevel0 2 14 5" xfId="13547" xr:uid="{00000000-0005-0000-0000-000086390000}"/>
    <cellStyle name="SAPBEXHLevel0 2 14 5 2" xfId="29172" xr:uid="{00000000-0005-0000-0000-000087390000}"/>
    <cellStyle name="SAPBEXHLevel0 2 14 6" xfId="16311" xr:uid="{00000000-0005-0000-0000-000088390000}"/>
    <cellStyle name="SAPBEXHLevel0 2 14 6 2" xfId="31449" xr:uid="{00000000-0005-0000-0000-000089390000}"/>
    <cellStyle name="SAPBEXHLevel0 2 14 7" xfId="18921" xr:uid="{00000000-0005-0000-0000-00008A390000}"/>
    <cellStyle name="SAPBEXHLevel0 2 14 7 2" xfId="33869" xr:uid="{00000000-0005-0000-0000-00008B390000}"/>
    <cellStyle name="SAPBEXHLevel0 2 15" xfId="2962" xr:uid="{00000000-0005-0000-0000-00008C390000}"/>
    <cellStyle name="SAPBEXHLevel0 2 15 2" xfId="3268" xr:uid="{00000000-0005-0000-0000-00008D390000}"/>
    <cellStyle name="SAPBEXHLevel0 2 15 2 2" xfId="8437" xr:uid="{00000000-0005-0000-0000-00008E390000}"/>
    <cellStyle name="SAPBEXHLevel0 2 15 2 2 2" xfId="24466" xr:uid="{00000000-0005-0000-0000-00008F390000}"/>
    <cellStyle name="SAPBEXHLevel0 2 15 2 3" xfId="11264" xr:uid="{00000000-0005-0000-0000-000090390000}"/>
    <cellStyle name="SAPBEXHLevel0 2 15 2 3 2" xfId="27131" xr:uid="{00000000-0005-0000-0000-000091390000}"/>
    <cellStyle name="SAPBEXHLevel0 2 15 2 4" xfId="15163" xr:uid="{00000000-0005-0000-0000-000092390000}"/>
    <cellStyle name="SAPBEXHLevel0 2 15 2 4 2" xfId="30581" xr:uid="{00000000-0005-0000-0000-000093390000}"/>
    <cellStyle name="SAPBEXHLevel0 2 15 2 5" xfId="16616" xr:uid="{00000000-0005-0000-0000-000094390000}"/>
    <cellStyle name="SAPBEXHLevel0 2 15 2 5 2" xfId="31754" xr:uid="{00000000-0005-0000-0000-000095390000}"/>
    <cellStyle name="SAPBEXHLevel0 2 15 2 6" xfId="19226" xr:uid="{00000000-0005-0000-0000-000096390000}"/>
    <cellStyle name="SAPBEXHLevel0 2 15 2 6 2" xfId="34173" xr:uid="{00000000-0005-0000-0000-000097390000}"/>
    <cellStyle name="SAPBEXHLevel0 2 15 2 7" xfId="21622" xr:uid="{00000000-0005-0000-0000-000098390000}"/>
    <cellStyle name="SAPBEXHLevel0 2 15 2 7 2" xfId="36548" xr:uid="{00000000-0005-0000-0000-000099390000}"/>
    <cellStyle name="SAPBEXHLevel0 2 15 3" xfId="8133" xr:uid="{00000000-0005-0000-0000-00009A390000}"/>
    <cellStyle name="SAPBEXHLevel0 2 15 3 2" xfId="24162" xr:uid="{00000000-0005-0000-0000-00009B390000}"/>
    <cellStyle name="SAPBEXHLevel0 2 15 4" xfId="10960" xr:uid="{00000000-0005-0000-0000-00009C390000}"/>
    <cellStyle name="SAPBEXHLevel0 2 15 4 2" xfId="26827" xr:uid="{00000000-0005-0000-0000-00009D390000}"/>
    <cellStyle name="SAPBEXHLevel0 2 15 5" xfId="13115" xr:uid="{00000000-0005-0000-0000-00009E390000}"/>
    <cellStyle name="SAPBEXHLevel0 2 15 5 2" xfId="28895" xr:uid="{00000000-0005-0000-0000-00009F390000}"/>
    <cellStyle name="SAPBEXHLevel0 2 15 6" xfId="16312" xr:uid="{00000000-0005-0000-0000-0000A0390000}"/>
    <cellStyle name="SAPBEXHLevel0 2 15 6 2" xfId="31450" xr:uid="{00000000-0005-0000-0000-0000A1390000}"/>
    <cellStyle name="SAPBEXHLevel0 2 15 7" xfId="18922" xr:uid="{00000000-0005-0000-0000-0000A2390000}"/>
    <cellStyle name="SAPBEXHLevel0 2 15 7 2" xfId="33870" xr:uid="{00000000-0005-0000-0000-0000A3390000}"/>
    <cellStyle name="SAPBEXHLevel0 2 16" xfId="2963" xr:uid="{00000000-0005-0000-0000-0000A4390000}"/>
    <cellStyle name="SAPBEXHLevel0 2 16 2" xfId="3270" xr:uid="{00000000-0005-0000-0000-0000A5390000}"/>
    <cellStyle name="SAPBEXHLevel0 2 16 2 2" xfId="8439" xr:uid="{00000000-0005-0000-0000-0000A6390000}"/>
    <cellStyle name="SAPBEXHLevel0 2 16 2 2 2" xfId="24468" xr:uid="{00000000-0005-0000-0000-0000A7390000}"/>
    <cellStyle name="SAPBEXHLevel0 2 16 2 3" xfId="11266" xr:uid="{00000000-0005-0000-0000-0000A8390000}"/>
    <cellStyle name="SAPBEXHLevel0 2 16 2 3 2" xfId="27133" xr:uid="{00000000-0005-0000-0000-0000A9390000}"/>
    <cellStyle name="SAPBEXHLevel0 2 16 2 4" xfId="10131" xr:uid="{00000000-0005-0000-0000-0000AA390000}"/>
    <cellStyle name="SAPBEXHLevel0 2 16 2 4 2" xfId="26102" xr:uid="{00000000-0005-0000-0000-0000AB390000}"/>
    <cellStyle name="SAPBEXHLevel0 2 16 2 5" xfId="16618" xr:uid="{00000000-0005-0000-0000-0000AC390000}"/>
    <cellStyle name="SAPBEXHLevel0 2 16 2 5 2" xfId="31756" xr:uid="{00000000-0005-0000-0000-0000AD390000}"/>
    <cellStyle name="SAPBEXHLevel0 2 16 2 6" xfId="19228" xr:uid="{00000000-0005-0000-0000-0000AE390000}"/>
    <cellStyle name="SAPBEXHLevel0 2 16 2 6 2" xfId="34175" xr:uid="{00000000-0005-0000-0000-0000AF390000}"/>
    <cellStyle name="SAPBEXHLevel0 2 16 2 7" xfId="21784" xr:uid="{00000000-0005-0000-0000-0000B0390000}"/>
    <cellStyle name="SAPBEXHLevel0 2 16 2 7 2" xfId="36706" xr:uid="{00000000-0005-0000-0000-0000B1390000}"/>
    <cellStyle name="SAPBEXHLevel0 2 16 3" xfId="8134" xr:uid="{00000000-0005-0000-0000-0000B2390000}"/>
    <cellStyle name="SAPBEXHLevel0 2 16 3 2" xfId="24163" xr:uid="{00000000-0005-0000-0000-0000B3390000}"/>
    <cellStyle name="SAPBEXHLevel0 2 16 4" xfId="10961" xr:uid="{00000000-0005-0000-0000-0000B4390000}"/>
    <cellStyle name="SAPBEXHLevel0 2 16 4 2" xfId="26828" xr:uid="{00000000-0005-0000-0000-0000B5390000}"/>
    <cellStyle name="SAPBEXHLevel0 2 16 5" xfId="5789" xr:uid="{00000000-0005-0000-0000-0000B6390000}"/>
    <cellStyle name="SAPBEXHLevel0 2 16 5 2" xfId="22824" xr:uid="{00000000-0005-0000-0000-0000B7390000}"/>
    <cellStyle name="SAPBEXHLevel0 2 16 6" xfId="16313" xr:uid="{00000000-0005-0000-0000-0000B8390000}"/>
    <cellStyle name="SAPBEXHLevel0 2 16 6 2" xfId="31451" xr:uid="{00000000-0005-0000-0000-0000B9390000}"/>
    <cellStyle name="SAPBEXHLevel0 2 16 7" xfId="18923" xr:uid="{00000000-0005-0000-0000-0000BA390000}"/>
    <cellStyle name="SAPBEXHLevel0 2 16 7 2" xfId="33871" xr:uid="{00000000-0005-0000-0000-0000BB390000}"/>
    <cellStyle name="SAPBEXHLevel0 2 17" xfId="2956" xr:uid="{00000000-0005-0000-0000-0000BC390000}"/>
    <cellStyle name="SAPBEXHLevel0 2 17 2" xfId="8127" xr:uid="{00000000-0005-0000-0000-0000BD390000}"/>
    <cellStyle name="SAPBEXHLevel0 2 17 2 2" xfId="24156" xr:uid="{00000000-0005-0000-0000-0000BE390000}"/>
    <cellStyle name="SAPBEXHLevel0 2 17 3" xfId="10954" xr:uid="{00000000-0005-0000-0000-0000BF390000}"/>
    <cellStyle name="SAPBEXHLevel0 2 17 3 2" xfId="26821" xr:uid="{00000000-0005-0000-0000-0000C0390000}"/>
    <cellStyle name="SAPBEXHLevel0 2 17 4" xfId="7365" xr:uid="{00000000-0005-0000-0000-0000C1390000}"/>
    <cellStyle name="SAPBEXHLevel0 2 17 4 2" xfId="23568" xr:uid="{00000000-0005-0000-0000-0000C2390000}"/>
    <cellStyle name="SAPBEXHLevel0 2 17 5" xfId="16306" xr:uid="{00000000-0005-0000-0000-0000C3390000}"/>
    <cellStyle name="SAPBEXHLevel0 2 17 5 2" xfId="31444" xr:uid="{00000000-0005-0000-0000-0000C4390000}"/>
    <cellStyle name="SAPBEXHLevel0 2 17 6" xfId="18916" xr:uid="{00000000-0005-0000-0000-0000C5390000}"/>
    <cellStyle name="SAPBEXHLevel0 2 17 6 2" xfId="33864" xr:uid="{00000000-0005-0000-0000-0000C6390000}"/>
    <cellStyle name="SAPBEXHLevel0 2 17 7" xfId="21148" xr:uid="{00000000-0005-0000-0000-0000C7390000}"/>
    <cellStyle name="SAPBEXHLevel0 2 17 7 2" xfId="36074" xr:uid="{00000000-0005-0000-0000-0000C8390000}"/>
    <cellStyle name="SAPBEXHLevel0 2 17 8" xfId="6304" xr:uid="{00000000-0005-0000-0000-0000C9390000}"/>
    <cellStyle name="SAPBEXHLevel0 2 18" xfId="4551" xr:uid="{00000000-0005-0000-0000-0000CA390000}"/>
    <cellStyle name="SAPBEXHLevel0 2 18 2" xfId="9706" xr:uid="{00000000-0005-0000-0000-0000CB390000}"/>
    <cellStyle name="SAPBEXHLevel0 2 18 2 2" xfId="25697" xr:uid="{00000000-0005-0000-0000-0000CC390000}"/>
    <cellStyle name="SAPBEXHLevel0 2 18 3" xfId="12524" xr:uid="{00000000-0005-0000-0000-0000CD390000}"/>
    <cellStyle name="SAPBEXHLevel0 2 18 3 2" xfId="28368" xr:uid="{00000000-0005-0000-0000-0000CE390000}"/>
    <cellStyle name="SAPBEXHLevel0 2 18 4" xfId="14838" xr:uid="{00000000-0005-0000-0000-0000CF390000}"/>
    <cellStyle name="SAPBEXHLevel0 2 18 4 2" xfId="30290" xr:uid="{00000000-0005-0000-0000-0000D0390000}"/>
    <cellStyle name="SAPBEXHLevel0 2 18 5" xfId="17847" xr:uid="{00000000-0005-0000-0000-0000D1390000}"/>
    <cellStyle name="SAPBEXHLevel0 2 18 5 2" xfId="32963" xr:uid="{00000000-0005-0000-0000-0000D2390000}"/>
    <cellStyle name="SAPBEXHLevel0 2 18 6" xfId="20455" xr:uid="{00000000-0005-0000-0000-0000D3390000}"/>
    <cellStyle name="SAPBEXHLevel0 2 18 6 2" xfId="35392" xr:uid="{00000000-0005-0000-0000-0000D4390000}"/>
    <cellStyle name="SAPBEXHLevel0 2 18 7" xfId="20921" xr:uid="{00000000-0005-0000-0000-0000D5390000}"/>
    <cellStyle name="SAPBEXHLevel0 2 18 7 2" xfId="35847" xr:uid="{00000000-0005-0000-0000-0000D6390000}"/>
    <cellStyle name="SAPBEXHLevel0 2 19" xfId="5444" xr:uid="{00000000-0005-0000-0000-0000D7390000}"/>
    <cellStyle name="SAPBEXHLevel0 2 19 2" xfId="37118" xr:uid="{00000000-0005-0000-0000-0000D8390000}"/>
    <cellStyle name="SAPBEXHLevel0 2 2" xfId="820" xr:uid="{00000000-0005-0000-0000-0000D9390000}"/>
    <cellStyle name="SAPBEXHLevel0 2 2 10" xfId="18301" xr:uid="{00000000-0005-0000-0000-0000DA390000}"/>
    <cellStyle name="SAPBEXHLevel0 2 2 10 2" xfId="33373" xr:uid="{00000000-0005-0000-0000-0000DB390000}"/>
    <cellStyle name="SAPBEXHLevel0 2 2 11" xfId="5039" xr:uid="{00000000-0005-0000-0000-0000DC390000}"/>
    <cellStyle name="SAPBEXHLevel0 2 2 2" xfId="821" xr:uid="{00000000-0005-0000-0000-0000DD390000}"/>
    <cellStyle name="SAPBEXHLevel0 2 2 2 10" xfId="5040" xr:uid="{00000000-0005-0000-0000-0000DE390000}"/>
    <cellStyle name="SAPBEXHLevel0 2 2 2 2" xfId="2965" xr:uid="{00000000-0005-0000-0000-0000DF390000}"/>
    <cellStyle name="SAPBEXHLevel0 2 2 2 2 2" xfId="8136" xr:uid="{00000000-0005-0000-0000-0000E0390000}"/>
    <cellStyle name="SAPBEXHLevel0 2 2 2 2 2 2" xfId="24165" xr:uid="{00000000-0005-0000-0000-0000E1390000}"/>
    <cellStyle name="SAPBEXHLevel0 2 2 2 2 3" xfId="10963" xr:uid="{00000000-0005-0000-0000-0000E2390000}"/>
    <cellStyle name="SAPBEXHLevel0 2 2 2 2 3 2" xfId="26830" xr:uid="{00000000-0005-0000-0000-0000E3390000}"/>
    <cellStyle name="SAPBEXHLevel0 2 2 2 2 4" xfId="14291" xr:uid="{00000000-0005-0000-0000-0000E4390000}"/>
    <cellStyle name="SAPBEXHLevel0 2 2 2 2 4 2" xfId="29814" xr:uid="{00000000-0005-0000-0000-0000E5390000}"/>
    <cellStyle name="SAPBEXHLevel0 2 2 2 2 5" xfId="16315" xr:uid="{00000000-0005-0000-0000-0000E6390000}"/>
    <cellStyle name="SAPBEXHLevel0 2 2 2 2 5 2" xfId="31453" xr:uid="{00000000-0005-0000-0000-0000E7390000}"/>
    <cellStyle name="SAPBEXHLevel0 2 2 2 2 6" xfId="18925" xr:uid="{00000000-0005-0000-0000-0000E8390000}"/>
    <cellStyle name="SAPBEXHLevel0 2 2 2 2 6 2" xfId="33873" xr:uid="{00000000-0005-0000-0000-0000E9390000}"/>
    <cellStyle name="SAPBEXHLevel0 2 2 2 2 7" xfId="21152" xr:uid="{00000000-0005-0000-0000-0000EA390000}"/>
    <cellStyle name="SAPBEXHLevel0 2 2 2 2 7 2" xfId="36078" xr:uid="{00000000-0005-0000-0000-0000EB390000}"/>
    <cellStyle name="SAPBEXHLevel0 2 2 2 2 8" xfId="6306" xr:uid="{00000000-0005-0000-0000-0000EC390000}"/>
    <cellStyle name="SAPBEXHLevel0 2 2 2 3" xfId="4547" xr:uid="{00000000-0005-0000-0000-0000ED390000}"/>
    <cellStyle name="SAPBEXHLevel0 2 2 2 3 2" xfId="9702" xr:uid="{00000000-0005-0000-0000-0000EE390000}"/>
    <cellStyle name="SAPBEXHLevel0 2 2 2 3 2 2" xfId="25693" xr:uid="{00000000-0005-0000-0000-0000EF390000}"/>
    <cellStyle name="SAPBEXHLevel0 2 2 2 3 3" xfId="12520" xr:uid="{00000000-0005-0000-0000-0000F0390000}"/>
    <cellStyle name="SAPBEXHLevel0 2 2 2 3 3 2" xfId="28364" xr:uid="{00000000-0005-0000-0000-0000F1390000}"/>
    <cellStyle name="SAPBEXHLevel0 2 2 2 3 4" xfId="14040" xr:uid="{00000000-0005-0000-0000-0000F2390000}"/>
    <cellStyle name="SAPBEXHLevel0 2 2 2 3 4 2" xfId="29621" xr:uid="{00000000-0005-0000-0000-0000F3390000}"/>
    <cellStyle name="SAPBEXHLevel0 2 2 2 3 5" xfId="17843" xr:uid="{00000000-0005-0000-0000-0000F4390000}"/>
    <cellStyle name="SAPBEXHLevel0 2 2 2 3 5 2" xfId="32959" xr:uid="{00000000-0005-0000-0000-0000F5390000}"/>
    <cellStyle name="SAPBEXHLevel0 2 2 2 3 6" xfId="20451" xr:uid="{00000000-0005-0000-0000-0000F6390000}"/>
    <cellStyle name="SAPBEXHLevel0 2 2 2 3 6 2" xfId="35388" xr:uid="{00000000-0005-0000-0000-0000F7390000}"/>
    <cellStyle name="SAPBEXHLevel0 2 2 2 3 7" xfId="21284" xr:uid="{00000000-0005-0000-0000-0000F8390000}"/>
    <cellStyle name="SAPBEXHLevel0 2 2 2 3 7 2" xfId="36210" xr:uid="{00000000-0005-0000-0000-0000F9390000}"/>
    <cellStyle name="SAPBEXHLevel0 2 2 2 4" xfId="5442" xr:uid="{00000000-0005-0000-0000-0000FA390000}"/>
    <cellStyle name="SAPBEXHLevel0 2 2 2 4 2" xfId="22683" xr:uid="{00000000-0005-0000-0000-0000FB390000}"/>
    <cellStyle name="SAPBEXHLevel0 2 2 2 5" xfId="6884" xr:uid="{00000000-0005-0000-0000-0000FC390000}"/>
    <cellStyle name="SAPBEXHLevel0 2 2 2 5 2" xfId="23320" xr:uid="{00000000-0005-0000-0000-0000FD390000}"/>
    <cellStyle name="SAPBEXHLevel0 2 2 2 6" xfId="10605" xr:uid="{00000000-0005-0000-0000-0000FE390000}"/>
    <cellStyle name="SAPBEXHLevel0 2 2 2 6 2" xfId="26501" xr:uid="{00000000-0005-0000-0000-0000FF390000}"/>
    <cellStyle name="SAPBEXHLevel0 2 2 2 7" xfId="14709" xr:uid="{00000000-0005-0000-0000-0000003A0000}"/>
    <cellStyle name="SAPBEXHLevel0 2 2 2 7 2" xfId="30188" xr:uid="{00000000-0005-0000-0000-0000013A0000}"/>
    <cellStyle name="SAPBEXHLevel0 2 2 2 8" xfId="15611" xr:uid="{00000000-0005-0000-0000-0000023A0000}"/>
    <cellStyle name="SAPBEXHLevel0 2 2 2 8 2" xfId="30918" xr:uid="{00000000-0005-0000-0000-0000033A0000}"/>
    <cellStyle name="SAPBEXHLevel0 2 2 2 9" xfId="18291" xr:uid="{00000000-0005-0000-0000-0000043A0000}"/>
    <cellStyle name="SAPBEXHLevel0 2 2 2 9 2" xfId="33370" xr:uid="{00000000-0005-0000-0000-0000053A0000}"/>
    <cellStyle name="SAPBEXHLevel0 2 2 3" xfId="2964" xr:uid="{00000000-0005-0000-0000-0000063A0000}"/>
    <cellStyle name="SAPBEXHLevel0 2 2 3 2" xfId="8135" xr:uid="{00000000-0005-0000-0000-0000073A0000}"/>
    <cellStyle name="SAPBEXHLevel0 2 2 3 2 2" xfId="24164" xr:uid="{00000000-0005-0000-0000-0000083A0000}"/>
    <cellStyle name="SAPBEXHLevel0 2 2 3 3" xfId="10962" xr:uid="{00000000-0005-0000-0000-0000093A0000}"/>
    <cellStyle name="SAPBEXHLevel0 2 2 3 3 2" xfId="26829" xr:uid="{00000000-0005-0000-0000-00000A3A0000}"/>
    <cellStyle name="SAPBEXHLevel0 2 2 3 4" xfId="14632" xr:uid="{00000000-0005-0000-0000-00000B3A0000}"/>
    <cellStyle name="SAPBEXHLevel0 2 2 3 4 2" xfId="30133" xr:uid="{00000000-0005-0000-0000-00000C3A0000}"/>
    <cellStyle name="SAPBEXHLevel0 2 2 3 5" xfId="16314" xr:uid="{00000000-0005-0000-0000-00000D3A0000}"/>
    <cellStyle name="SAPBEXHLevel0 2 2 3 5 2" xfId="31452" xr:uid="{00000000-0005-0000-0000-00000E3A0000}"/>
    <cellStyle name="SAPBEXHLevel0 2 2 3 6" xfId="18924" xr:uid="{00000000-0005-0000-0000-00000F3A0000}"/>
    <cellStyle name="SAPBEXHLevel0 2 2 3 6 2" xfId="33872" xr:uid="{00000000-0005-0000-0000-0000103A0000}"/>
    <cellStyle name="SAPBEXHLevel0 2 2 3 7" xfId="21151" xr:uid="{00000000-0005-0000-0000-0000113A0000}"/>
    <cellStyle name="SAPBEXHLevel0 2 2 3 7 2" xfId="36077" xr:uid="{00000000-0005-0000-0000-0000123A0000}"/>
    <cellStyle name="SAPBEXHLevel0 2 2 3 8" xfId="6305" xr:uid="{00000000-0005-0000-0000-0000133A0000}"/>
    <cellStyle name="SAPBEXHLevel0 2 2 4" xfId="3273" xr:uid="{00000000-0005-0000-0000-0000143A0000}"/>
    <cellStyle name="SAPBEXHLevel0 2 2 4 2" xfId="8441" xr:uid="{00000000-0005-0000-0000-0000153A0000}"/>
    <cellStyle name="SAPBEXHLevel0 2 2 4 2 2" xfId="24470" xr:uid="{00000000-0005-0000-0000-0000163A0000}"/>
    <cellStyle name="SAPBEXHLevel0 2 2 4 3" xfId="11268" xr:uid="{00000000-0005-0000-0000-0000173A0000}"/>
    <cellStyle name="SAPBEXHLevel0 2 2 4 3 2" xfId="27135" xr:uid="{00000000-0005-0000-0000-0000183A0000}"/>
    <cellStyle name="SAPBEXHLevel0 2 2 4 4" xfId="13569" xr:uid="{00000000-0005-0000-0000-0000193A0000}"/>
    <cellStyle name="SAPBEXHLevel0 2 2 4 4 2" xfId="29193" xr:uid="{00000000-0005-0000-0000-00001A3A0000}"/>
    <cellStyle name="SAPBEXHLevel0 2 2 4 5" xfId="16620" xr:uid="{00000000-0005-0000-0000-00001B3A0000}"/>
    <cellStyle name="SAPBEXHLevel0 2 2 4 5 2" xfId="31758" xr:uid="{00000000-0005-0000-0000-00001C3A0000}"/>
    <cellStyle name="SAPBEXHLevel0 2 2 4 6" xfId="19230" xr:uid="{00000000-0005-0000-0000-00001D3A0000}"/>
    <cellStyle name="SAPBEXHLevel0 2 2 4 6 2" xfId="34177" xr:uid="{00000000-0005-0000-0000-00001E3A0000}"/>
    <cellStyle name="SAPBEXHLevel0 2 2 4 7" xfId="13404" xr:uid="{00000000-0005-0000-0000-00001F3A0000}"/>
    <cellStyle name="SAPBEXHLevel0 2 2 4 7 2" xfId="29080" xr:uid="{00000000-0005-0000-0000-0000203A0000}"/>
    <cellStyle name="SAPBEXHLevel0 2 2 5" xfId="5443" xr:uid="{00000000-0005-0000-0000-0000213A0000}"/>
    <cellStyle name="SAPBEXHLevel0 2 2 5 2" xfId="22684" xr:uid="{00000000-0005-0000-0000-0000223A0000}"/>
    <cellStyle name="SAPBEXHLevel0 2 2 6" xfId="6885" xr:uid="{00000000-0005-0000-0000-0000233A0000}"/>
    <cellStyle name="SAPBEXHLevel0 2 2 6 2" xfId="23321" xr:uid="{00000000-0005-0000-0000-0000243A0000}"/>
    <cellStyle name="SAPBEXHLevel0 2 2 7" xfId="14167" xr:uid="{00000000-0005-0000-0000-0000253A0000}"/>
    <cellStyle name="SAPBEXHLevel0 2 2 7 2" xfId="29730" xr:uid="{00000000-0005-0000-0000-0000263A0000}"/>
    <cellStyle name="SAPBEXHLevel0 2 2 8" xfId="14702" xr:uid="{00000000-0005-0000-0000-0000273A0000}"/>
    <cellStyle name="SAPBEXHLevel0 2 2 8 2" xfId="30185" xr:uid="{00000000-0005-0000-0000-0000283A0000}"/>
    <cellStyle name="SAPBEXHLevel0 2 2 9" xfId="15573" xr:uid="{00000000-0005-0000-0000-0000293A0000}"/>
    <cellStyle name="SAPBEXHLevel0 2 2 9 2" xfId="30909" xr:uid="{00000000-0005-0000-0000-00002A3A0000}"/>
    <cellStyle name="SAPBEXHLevel0 2 20" xfId="6886" xr:uid="{00000000-0005-0000-0000-00002B3A0000}"/>
    <cellStyle name="SAPBEXHLevel0 2 21" xfId="13765" xr:uid="{00000000-0005-0000-0000-00002C3A0000}"/>
    <cellStyle name="SAPBEXHLevel0 2 22" xfId="5997" xr:uid="{00000000-0005-0000-0000-00002D3A0000}"/>
    <cellStyle name="SAPBEXHLevel0 2 23" xfId="15570" xr:uid="{00000000-0005-0000-0000-00002E3A0000}"/>
    <cellStyle name="SAPBEXHLevel0 2 24" xfId="18288" xr:uid="{00000000-0005-0000-0000-00002F3A0000}"/>
    <cellStyle name="SAPBEXHLevel0 2 25" xfId="22452" xr:uid="{00000000-0005-0000-0000-0000303A0000}"/>
    <cellStyle name="SAPBEXHLevel0 2 26" xfId="38030" xr:uid="{00000000-0005-0000-0000-0000313A0000}"/>
    <cellStyle name="SAPBEXHLevel0 2 3" xfId="1855" xr:uid="{00000000-0005-0000-0000-0000323A0000}"/>
    <cellStyle name="SAPBEXHLevel0 2 3 10" xfId="18436" xr:uid="{00000000-0005-0000-0000-0000333A0000}"/>
    <cellStyle name="SAPBEXHLevel0 2 3 11" xfId="23053" xr:uid="{00000000-0005-0000-0000-0000343A0000}"/>
    <cellStyle name="SAPBEXHLevel0 2 3 2" xfId="2967" xr:uid="{00000000-0005-0000-0000-0000353A0000}"/>
    <cellStyle name="SAPBEXHLevel0 2 3 2 2" xfId="4545" xr:uid="{00000000-0005-0000-0000-0000363A0000}"/>
    <cellStyle name="SAPBEXHLevel0 2 3 2 2 2" xfId="9700" xr:uid="{00000000-0005-0000-0000-0000373A0000}"/>
    <cellStyle name="SAPBEXHLevel0 2 3 2 2 2 2" xfId="25691" xr:uid="{00000000-0005-0000-0000-0000383A0000}"/>
    <cellStyle name="SAPBEXHLevel0 2 3 2 2 3" xfId="12518" xr:uid="{00000000-0005-0000-0000-0000393A0000}"/>
    <cellStyle name="SAPBEXHLevel0 2 3 2 2 3 2" xfId="28362" xr:uid="{00000000-0005-0000-0000-00003A3A0000}"/>
    <cellStyle name="SAPBEXHLevel0 2 3 2 2 4" xfId="10257" xr:uid="{00000000-0005-0000-0000-00003B3A0000}"/>
    <cellStyle name="SAPBEXHLevel0 2 3 2 2 4 2" xfId="26213" xr:uid="{00000000-0005-0000-0000-00003C3A0000}"/>
    <cellStyle name="SAPBEXHLevel0 2 3 2 2 5" xfId="17841" xr:uid="{00000000-0005-0000-0000-00003D3A0000}"/>
    <cellStyle name="SAPBEXHLevel0 2 3 2 2 5 2" xfId="32957" xr:uid="{00000000-0005-0000-0000-00003E3A0000}"/>
    <cellStyle name="SAPBEXHLevel0 2 3 2 2 6" xfId="20449" xr:uid="{00000000-0005-0000-0000-00003F3A0000}"/>
    <cellStyle name="SAPBEXHLevel0 2 3 2 2 6 2" xfId="35386" xr:uid="{00000000-0005-0000-0000-0000403A0000}"/>
    <cellStyle name="SAPBEXHLevel0 2 3 2 2 7" xfId="18427" xr:uid="{00000000-0005-0000-0000-0000413A0000}"/>
    <cellStyle name="SAPBEXHLevel0 2 3 2 2 7 2" xfId="33479" xr:uid="{00000000-0005-0000-0000-0000423A0000}"/>
    <cellStyle name="SAPBEXHLevel0 2 3 2 3" xfId="8138" xr:uid="{00000000-0005-0000-0000-0000433A0000}"/>
    <cellStyle name="SAPBEXHLevel0 2 3 2 3 2" xfId="24167" xr:uid="{00000000-0005-0000-0000-0000443A0000}"/>
    <cellStyle name="SAPBEXHLevel0 2 3 2 4" xfId="10965" xr:uid="{00000000-0005-0000-0000-0000453A0000}"/>
    <cellStyle name="SAPBEXHLevel0 2 3 2 4 2" xfId="26832" xr:uid="{00000000-0005-0000-0000-0000463A0000}"/>
    <cellStyle name="SAPBEXHLevel0 2 3 2 5" xfId="13113" xr:uid="{00000000-0005-0000-0000-0000473A0000}"/>
    <cellStyle name="SAPBEXHLevel0 2 3 2 5 2" xfId="28893" xr:uid="{00000000-0005-0000-0000-0000483A0000}"/>
    <cellStyle name="SAPBEXHLevel0 2 3 2 6" xfId="16317" xr:uid="{00000000-0005-0000-0000-0000493A0000}"/>
    <cellStyle name="SAPBEXHLevel0 2 3 2 6 2" xfId="31455" xr:uid="{00000000-0005-0000-0000-00004A3A0000}"/>
    <cellStyle name="SAPBEXHLevel0 2 3 2 7" xfId="18927" xr:uid="{00000000-0005-0000-0000-00004B3A0000}"/>
    <cellStyle name="SAPBEXHLevel0 2 3 2 7 2" xfId="33875" xr:uid="{00000000-0005-0000-0000-00004C3A0000}"/>
    <cellStyle name="SAPBEXHLevel0 2 3 3" xfId="2966" xr:uid="{00000000-0005-0000-0000-00004D3A0000}"/>
    <cellStyle name="SAPBEXHLevel0 2 3 3 2" xfId="8137" xr:uid="{00000000-0005-0000-0000-00004E3A0000}"/>
    <cellStyle name="SAPBEXHLevel0 2 3 3 2 2" xfId="24166" xr:uid="{00000000-0005-0000-0000-00004F3A0000}"/>
    <cellStyle name="SAPBEXHLevel0 2 3 3 3" xfId="10964" xr:uid="{00000000-0005-0000-0000-0000503A0000}"/>
    <cellStyle name="SAPBEXHLevel0 2 3 3 3 2" xfId="26831" xr:uid="{00000000-0005-0000-0000-0000513A0000}"/>
    <cellStyle name="SAPBEXHLevel0 2 3 3 4" xfId="13112" xr:uid="{00000000-0005-0000-0000-0000523A0000}"/>
    <cellStyle name="SAPBEXHLevel0 2 3 3 4 2" xfId="28892" xr:uid="{00000000-0005-0000-0000-0000533A0000}"/>
    <cellStyle name="SAPBEXHLevel0 2 3 3 5" xfId="16316" xr:uid="{00000000-0005-0000-0000-0000543A0000}"/>
    <cellStyle name="SAPBEXHLevel0 2 3 3 5 2" xfId="31454" xr:uid="{00000000-0005-0000-0000-0000553A0000}"/>
    <cellStyle name="SAPBEXHLevel0 2 3 3 6" xfId="18926" xr:uid="{00000000-0005-0000-0000-0000563A0000}"/>
    <cellStyle name="SAPBEXHLevel0 2 3 3 6 2" xfId="33874" xr:uid="{00000000-0005-0000-0000-0000573A0000}"/>
    <cellStyle name="SAPBEXHLevel0 2 3 3 7" xfId="21153" xr:uid="{00000000-0005-0000-0000-0000583A0000}"/>
    <cellStyle name="SAPBEXHLevel0 2 3 3 7 2" xfId="36079" xr:uid="{00000000-0005-0000-0000-0000593A0000}"/>
    <cellStyle name="SAPBEXHLevel0 2 3 3 8" xfId="6307" xr:uid="{00000000-0005-0000-0000-00005A3A0000}"/>
    <cellStyle name="SAPBEXHLevel0 2 3 4" xfId="4546" xr:uid="{00000000-0005-0000-0000-00005B3A0000}"/>
    <cellStyle name="SAPBEXHLevel0 2 3 4 2" xfId="9701" xr:uid="{00000000-0005-0000-0000-00005C3A0000}"/>
    <cellStyle name="SAPBEXHLevel0 2 3 4 2 2" xfId="25692" xr:uid="{00000000-0005-0000-0000-00005D3A0000}"/>
    <cellStyle name="SAPBEXHLevel0 2 3 4 3" xfId="12519" xr:uid="{00000000-0005-0000-0000-00005E3A0000}"/>
    <cellStyle name="SAPBEXHLevel0 2 3 4 3 2" xfId="28363" xr:uid="{00000000-0005-0000-0000-00005F3A0000}"/>
    <cellStyle name="SAPBEXHLevel0 2 3 4 4" xfId="14198" xr:uid="{00000000-0005-0000-0000-0000603A0000}"/>
    <cellStyle name="SAPBEXHLevel0 2 3 4 4 2" xfId="29746" xr:uid="{00000000-0005-0000-0000-0000613A0000}"/>
    <cellStyle name="SAPBEXHLevel0 2 3 4 5" xfId="17842" xr:uid="{00000000-0005-0000-0000-0000623A0000}"/>
    <cellStyle name="SAPBEXHLevel0 2 3 4 5 2" xfId="32958" xr:uid="{00000000-0005-0000-0000-0000633A0000}"/>
    <cellStyle name="SAPBEXHLevel0 2 3 4 6" xfId="20450" xr:uid="{00000000-0005-0000-0000-0000643A0000}"/>
    <cellStyle name="SAPBEXHLevel0 2 3 4 6 2" xfId="35387" xr:uid="{00000000-0005-0000-0000-0000653A0000}"/>
    <cellStyle name="SAPBEXHLevel0 2 3 4 7" xfId="18616" xr:uid="{00000000-0005-0000-0000-0000663A0000}"/>
    <cellStyle name="SAPBEXHLevel0 2 3 4 7 2" xfId="33564" xr:uid="{00000000-0005-0000-0000-0000673A0000}"/>
    <cellStyle name="SAPBEXHLevel0 2 3 5" xfId="7120" xr:uid="{00000000-0005-0000-0000-0000683A0000}"/>
    <cellStyle name="SAPBEXHLevel0 2 3 5 2" xfId="37872" xr:uid="{00000000-0005-0000-0000-0000693A0000}"/>
    <cellStyle name="SAPBEXHLevel0 2 3 6" xfId="7541" xr:uid="{00000000-0005-0000-0000-00006A3A0000}"/>
    <cellStyle name="SAPBEXHLevel0 2 3 7" xfId="6051" xr:uid="{00000000-0005-0000-0000-00006B3A0000}"/>
    <cellStyle name="SAPBEXHLevel0 2 3 8" xfId="13487" xr:uid="{00000000-0005-0000-0000-00006C3A0000}"/>
    <cellStyle name="SAPBEXHLevel0 2 3 9" xfId="15775" xr:uid="{00000000-0005-0000-0000-00006D3A0000}"/>
    <cellStyle name="SAPBEXHLevel0 2 4" xfId="1856" xr:uid="{00000000-0005-0000-0000-00006E3A0000}"/>
    <cellStyle name="SAPBEXHLevel0 2 4 10" xfId="18435" xr:uid="{00000000-0005-0000-0000-00006F3A0000}"/>
    <cellStyle name="SAPBEXHLevel0 2 4 11" xfId="23054" xr:uid="{00000000-0005-0000-0000-0000703A0000}"/>
    <cellStyle name="SAPBEXHLevel0 2 4 2" xfId="2969" xr:uid="{00000000-0005-0000-0000-0000713A0000}"/>
    <cellStyle name="SAPBEXHLevel0 2 4 2 2" xfId="4543" xr:uid="{00000000-0005-0000-0000-0000723A0000}"/>
    <cellStyle name="SAPBEXHLevel0 2 4 2 2 2" xfId="9698" xr:uid="{00000000-0005-0000-0000-0000733A0000}"/>
    <cellStyle name="SAPBEXHLevel0 2 4 2 2 2 2" xfId="25689" xr:uid="{00000000-0005-0000-0000-0000743A0000}"/>
    <cellStyle name="SAPBEXHLevel0 2 4 2 2 3" xfId="12516" xr:uid="{00000000-0005-0000-0000-0000753A0000}"/>
    <cellStyle name="SAPBEXHLevel0 2 4 2 2 3 2" xfId="28360" xr:uid="{00000000-0005-0000-0000-0000763A0000}"/>
    <cellStyle name="SAPBEXHLevel0 2 4 2 2 4" xfId="14038" xr:uid="{00000000-0005-0000-0000-0000773A0000}"/>
    <cellStyle name="SAPBEXHLevel0 2 4 2 2 4 2" xfId="29620" xr:uid="{00000000-0005-0000-0000-0000783A0000}"/>
    <cellStyle name="SAPBEXHLevel0 2 4 2 2 5" xfId="17839" xr:uid="{00000000-0005-0000-0000-0000793A0000}"/>
    <cellStyle name="SAPBEXHLevel0 2 4 2 2 5 2" xfId="32955" xr:uid="{00000000-0005-0000-0000-00007A3A0000}"/>
    <cellStyle name="SAPBEXHLevel0 2 4 2 2 6" xfId="20447" xr:uid="{00000000-0005-0000-0000-00007B3A0000}"/>
    <cellStyle name="SAPBEXHLevel0 2 4 2 2 6 2" xfId="35384" xr:uid="{00000000-0005-0000-0000-00007C3A0000}"/>
    <cellStyle name="SAPBEXHLevel0 2 4 2 2 7" xfId="21905" xr:uid="{00000000-0005-0000-0000-00007D3A0000}"/>
    <cellStyle name="SAPBEXHLevel0 2 4 2 2 7 2" xfId="36824" xr:uid="{00000000-0005-0000-0000-00007E3A0000}"/>
    <cellStyle name="SAPBEXHLevel0 2 4 2 3" xfId="8140" xr:uid="{00000000-0005-0000-0000-00007F3A0000}"/>
    <cellStyle name="SAPBEXHLevel0 2 4 2 3 2" xfId="24169" xr:uid="{00000000-0005-0000-0000-0000803A0000}"/>
    <cellStyle name="SAPBEXHLevel0 2 4 2 4" xfId="10967" xr:uid="{00000000-0005-0000-0000-0000813A0000}"/>
    <cellStyle name="SAPBEXHLevel0 2 4 2 4 2" xfId="26834" xr:uid="{00000000-0005-0000-0000-0000823A0000}"/>
    <cellStyle name="SAPBEXHLevel0 2 4 2 5" xfId="14631" xr:uid="{00000000-0005-0000-0000-0000833A0000}"/>
    <cellStyle name="SAPBEXHLevel0 2 4 2 5 2" xfId="30132" xr:uid="{00000000-0005-0000-0000-0000843A0000}"/>
    <cellStyle name="SAPBEXHLevel0 2 4 2 6" xfId="16319" xr:uid="{00000000-0005-0000-0000-0000853A0000}"/>
    <cellStyle name="SAPBEXHLevel0 2 4 2 6 2" xfId="31457" xr:uid="{00000000-0005-0000-0000-0000863A0000}"/>
    <cellStyle name="SAPBEXHLevel0 2 4 2 7" xfId="18929" xr:uid="{00000000-0005-0000-0000-0000873A0000}"/>
    <cellStyle name="SAPBEXHLevel0 2 4 2 7 2" xfId="33877" xr:uid="{00000000-0005-0000-0000-0000883A0000}"/>
    <cellStyle name="SAPBEXHLevel0 2 4 3" xfId="2968" xr:uid="{00000000-0005-0000-0000-0000893A0000}"/>
    <cellStyle name="SAPBEXHLevel0 2 4 3 2" xfId="8139" xr:uid="{00000000-0005-0000-0000-00008A3A0000}"/>
    <cellStyle name="SAPBEXHLevel0 2 4 3 2 2" xfId="24168" xr:uid="{00000000-0005-0000-0000-00008B3A0000}"/>
    <cellStyle name="SAPBEXHLevel0 2 4 3 3" xfId="10966" xr:uid="{00000000-0005-0000-0000-00008C3A0000}"/>
    <cellStyle name="SAPBEXHLevel0 2 4 3 3 2" xfId="26833" xr:uid="{00000000-0005-0000-0000-00008D3A0000}"/>
    <cellStyle name="SAPBEXHLevel0 2 4 3 4" xfId="15332" xr:uid="{00000000-0005-0000-0000-00008E3A0000}"/>
    <cellStyle name="SAPBEXHLevel0 2 4 3 4 2" xfId="30741" xr:uid="{00000000-0005-0000-0000-00008F3A0000}"/>
    <cellStyle name="SAPBEXHLevel0 2 4 3 5" xfId="16318" xr:uid="{00000000-0005-0000-0000-0000903A0000}"/>
    <cellStyle name="SAPBEXHLevel0 2 4 3 5 2" xfId="31456" xr:uid="{00000000-0005-0000-0000-0000913A0000}"/>
    <cellStyle name="SAPBEXHLevel0 2 4 3 6" xfId="18928" xr:uid="{00000000-0005-0000-0000-0000923A0000}"/>
    <cellStyle name="SAPBEXHLevel0 2 4 3 6 2" xfId="33876" xr:uid="{00000000-0005-0000-0000-0000933A0000}"/>
    <cellStyle name="SAPBEXHLevel0 2 4 3 7" xfId="21154" xr:uid="{00000000-0005-0000-0000-0000943A0000}"/>
    <cellStyle name="SAPBEXHLevel0 2 4 3 7 2" xfId="36080" xr:uid="{00000000-0005-0000-0000-0000953A0000}"/>
    <cellStyle name="SAPBEXHLevel0 2 4 3 8" xfId="6308" xr:uid="{00000000-0005-0000-0000-0000963A0000}"/>
    <cellStyle name="SAPBEXHLevel0 2 4 4" xfId="4544" xr:uid="{00000000-0005-0000-0000-0000973A0000}"/>
    <cellStyle name="SAPBEXHLevel0 2 4 4 2" xfId="9699" xr:uid="{00000000-0005-0000-0000-0000983A0000}"/>
    <cellStyle name="SAPBEXHLevel0 2 4 4 2 2" xfId="25690" xr:uid="{00000000-0005-0000-0000-0000993A0000}"/>
    <cellStyle name="SAPBEXHLevel0 2 4 4 3" xfId="12517" xr:uid="{00000000-0005-0000-0000-00009A3A0000}"/>
    <cellStyle name="SAPBEXHLevel0 2 4 4 3 2" xfId="28361" xr:uid="{00000000-0005-0000-0000-00009B3A0000}"/>
    <cellStyle name="SAPBEXHLevel0 2 4 4 4" xfId="14197" xr:uid="{00000000-0005-0000-0000-00009C3A0000}"/>
    <cellStyle name="SAPBEXHLevel0 2 4 4 4 2" xfId="29745" xr:uid="{00000000-0005-0000-0000-00009D3A0000}"/>
    <cellStyle name="SAPBEXHLevel0 2 4 4 5" xfId="17840" xr:uid="{00000000-0005-0000-0000-00009E3A0000}"/>
    <cellStyle name="SAPBEXHLevel0 2 4 4 5 2" xfId="32956" xr:uid="{00000000-0005-0000-0000-00009F3A0000}"/>
    <cellStyle name="SAPBEXHLevel0 2 4 4 6" xfId="20448" xr:uid="{00000000-0005-0000-0000-0000A03A0000}"/>
    <cellStyle name="SAPBEXHLevel0 2 4 4 6 2" xfId="35385" xr:uid="{00000000-0005-0000-0000-0000A13A0000}"/>
    <cellStyle name="SAPBEXHLevel0 2 4 4 7" xfId="21906" xr:uid="{00000000-0005-0000-0000-0000A23A0000}"/>
    <cellStyle name="SAPBEXHLevel0 2 4 4 7 2" xfId="36825" xr:uid="{00000000-0005-0000-0000-0000A33A0000}"/>
    <cellStyle name="SAPBEXHLevel0 2 4 5" xfId="7121" xr:uid="{00000000-0005-0000-0000-0000A43A0000}"/>
    <cellStyle name="SAPBEXHLevel0 2 4 5 2" xfId="37873" xr:uid="{00000000-0005-0000-0000-0000A53A0000}"/>
    <cellStyle name="SAPBEXHLevel0 2 4 6" xfId="7540" xr:uid="{00000000-0005-0000-0000-0000A63A0000}"/>
    <cellStyle name="SAPBEXHLevel0 2 4 7" xfId="13444" xr:uid="{00000000-0005-0000-0000-0000A73A0000}"/>
    <cellStyle name="SAPBEXHLevel0 2 4 8" xfId="13212" xr:uid="{00000000-0005-0000-0000-0000A83A0000}"/>
    <cellStyle name="SAPBEXHLevel0 2 4 9" xfId="15774" xr:uid="{00000000-0005-0000-0000-0000A93A0000}"/>
    <cellStyle name="SAPBEXHLevel0 2 5" xfId="2970" xr:uid="{00000000-0005-0000-0000-0000AA3A0000}"/>
    <cellStyle name="SAPBEXHLevel0 2 5 2" xfId="2971" xr:uid="{00000000-0005-0000-0000-0000AB3A0000}"/>
    <cellStyle name="SAPBEXHLevel0 2 5 2 2" xfId="4541" xr:uid="{00000000-0005-0000-0000-0000AC3A0000}"/>
    <cellStyle name="SAPBEXHLevel0 2 5 2 2 2" xfId="9696" xr:uid="{00000000-0005-0000-0000-0000AD3A0000}"/>
    <cellStyle name="SAPBEXHLevel0 2 5 2 2 2 2" xfId="25687" xr:uid="{00000000-0005-0000-0000-0000AE3A0000}"/>
    <cellStyle name="SAPBEXHLevel0 2 5 2 2 3" xfId="12514" xr:uid="{00000000-0005-0000-0000-0000AF3A0000}"/>
    <cellStyle name="SAPBEXHLevel0 2 5 2 2 3 2" xfId="28358" xr:uid="{00000000-0005-0000-0000-0000B03A0000}"/>
    <cellStyle name="SAPBEXHLevel0 2 5 2 2 4" xfId="14845" xr:uid="{00000000-0005-0000-0000-0000B13A0000}"/>
    <cellStyle name="SAPBEXHLevel0 2 5 2 2 4 2" xfId="30297" xr:uid="{00000000-0005-0000-0000-0000B23A0000}"/>
    <cellStyle name="SAPBEXHLevel0 2 5 2 2 5" xfId="17837" xr:uid="{00000000-0005-0000-0000-0000B33A0000}"/>
    <cellStyle name="SAPBEXHLevel0 2 5 2 2 5 2" xfId="32953" xr:uid="{00000000-0005-0000-0000-0000B43A0000}"/>
    <cellStyle name="SAPBEXHLevel0 2 5 2 2 6" xfId="20445" xr:uid="{00000000-0005-0000-0000-0000B53A0000}"/>
    <cellStyle name="SAPBEXHLevel0 2 5 2 2 6 2" xfId="35382" xr:uid="{00000000-0005-0000-0000-0000B63A0000}"/>
    <cellStyle name="SAPBEXHLevel0 2 5 2 2 7" xfId="6726" xr:uid="{00000000-0005-0000-0000-0000B73A0000}"/>
    <cellStyle name="SAPBEXHLevel0 2 5 2 2 7 2" xfId="23210" xr:uid="{00000000-0005-0000-0000-0000B83A0000}"/>
    <cellStyle name="SAPBEXHLevel0 2 5 2 3" xfId="8142" xr:uid="{00000000-0005-0000-0000-0000B93A0000}"/>
    <cellStyle name="SAPBEXHLevel0 2 5 2 3 2" xfId="24171" xr:uid="{00000000-0005-0000-0000-0000BA3A0000}"/>
    <cellStyle name="SAPBEXHLevel0 2 5 2 4" xfId="10969" xr:uid="{00000000-0005-0000-0000-0000BB3A0000}"/>
    <cellStyle name="SAPBEXHLevel0 2 5 2 4 2" xfId="26836" xr:uid="{00000000-0005-0000-0000-0000BC3A0000}"/>
    <cellStyle name="SAPBEXHLevel0 2 5 2 5" xfId="10523" xr:uid="{00000000-0005-0000-0000-0000BD3A0000}"/>
    <cellStyle name="SAPBEXHLevel0 2 5 2 5 2" xfId="26445" xr:uid="{00000000-0005-0000-0000-0000BE3A0000}"/>
    <cellStyle name="SAPBEXHLevel0 2 5 2 6" xfId="16321" xr:uid="{00000000-0005-0000-0000-0000BF3A0000}"/>
    <cellStyle name="SAPBEXHLevel0 2 5 2 6 2" xfId="31459" xr:uid="{00000000-0005-0000-0000-0000C03A0000}"/>
    <cellStyle name="SAPBEXHLevel0 2 5 2 7" xfId="18931" xr:uid="{00000000-0005-0000-0000-0000C13A0000}"/>
    <cellStyle name="SAPBEXHLevel0 2 5 2 7 2" xfId="33879" xr:uid="{00000000-0005-0000-0000-0000C23A0000}"/>
    <cellStyle name="SAPBEXHLevel0 2 5 3" xfId="4542" xr:uid="{00000000-0005-0000-0000-0000C33A0000}"/>
    <cellStyle name="SAPBEXHLevel0 2 5 3 2" xfId="9697" xr:uid="{00000000-0005-0000-0000-0000C43A0000}"/>
    <cellStyle name="SAPBEXHLevel0 2 5 3 2 2" xfId="25688" xr:uid="{00000000-0005-0000-0000-0000C53A0000}"/>
    <cellStyle name="SAPBEXHLevel0 2 5 3 3" xfId="12515" xr:uid="{00000000-0005-0000-0000-0000C63A0000}"/>
    <cellStyle name="SAPBEXHLevel0 2 5 3 3 2" xfId="28359" xr:uid="{00000000-0005-0000-0000-0000C73A0000}"/>
    <cellStyle name="SAPBEXHLevel0 2 5 3 4" xfId="7436" xr:uid="{00000000-0005-0000-0000-0000C83A0000}"/>
    <cellStyle name="SAPBEXHLevel0 2 5 3 4 2" xfId="23628" xr:uid="{00000000-0005-0000-0000-0000C93A0000}"/>
    <cellStyle name="SAPBEXHLevel0 2 5 3 5" xfId="17838" xr:uid="{00000000-0005-0000-0000-0000CA3A0000}"/>
    <cellStyle name="SAPBEXHLevel0 2 5 3 5 2" xfId="32954" xr:uid="{00000000-0005-0000-0000-0000CB3A0000}"/>
    <cellStyle name="SAPBEXHLevel0 2 5 3 6" xfId="20446" xr:uid="{00000000-0005-0000-0000-0000CC3A0000}"/>
    <cellStyle name="SAPBEXHLevel0 2 5 3 6 2" xfId="35383" xr:uid="{00000000-0005-0000-0000-0000CD3A0000}"/>
    <cellStyle name="SAPBEXHLevel0 2 5 3 7" xfId="21283" xr:uid="{00000000-0005-0000-0000-0000CE3A0000}"/>
    <cellStyle name="SAPBEXHLevel0 2 5 3 7 2" xfId="36209" xr:uid="{00000000-0005-0000-0000-0000CF3A0000}"/>
    <cellStyle name="SAPBEXHLevel0 2 5 4" xfId="8141" xr:uid="{00000000-0005-0000-0000-0000D03A0000}"/>
    <cellStyle name="SAPBEXHLevel0 2 5 4 2" xfId="24170" xr:uid="{00000000-0005-0000-0000-0000D13A0000}"/>
    <cellStyle name="SAPBEXHLevel0 2 5 5" xfId="10968" xr:uid="{00000000-0005-0000-0000-0000D23A0000}"/>
    <cellStyle name="SAPBEXHLevel0 2 5 5 2" xfId="26835" xr:uid="{00000000-0005-0000-0000-0000D33A0000}"/>
    <cellStyle name="SAPBEXHLevel0 2 5 6" xfId="13110" xr:uid="{00000000-0005-0000-0000-0000D43A0000}"/>
    <cellStyle name="SAPBEXHLevel0 2 5 6 2" xfId="28890" xr:uid="{00000000-0005-0000-0000-0000D53A0000}"/>
    <cellStyle name="SAPBEXHLevel0 2 5 7" xfId="16320" xr:uid="{00000000-0005-0000-0000-0000D63A0000}"/>
    <cellStyle name="SAPBEXHLevel0 2 5 7 2" xfId="31458" xr:uid="{00000000-0005-0000-0000-0000D73A0000}"/>
    <cellStyle name="SAPBEXHLevel0 2 5 8" xfId="18930" xr:uid="{00000000-0005-0000-0000-0000D83A0000}"/>
    <cellStyle name="SAPBEXHLevel0 2 5 8 2" xfId="33878" xr:uid="{00000000-0005-0000-0000-0000D93A0000}"/>
    <cellStyle name="SAPBEXHLevel0 2 6" xfId="2972" xr:uid="{00000000-0005-0000-0000-0000DA3A0000}"/>
    <cellStyle name="SAPBEXHLevel0 2 6 2" xfId="2973" xr:uid="{00000000-0005-0000-0000-0000DB3A0000}"/>
    <cellStyle name="SAPBEXHLevel0 2 6 2 2" xfId="4539" xr:uid="{00000000-0005-0000-0000-0000DC3A0000}"/>
    <cellStyle name="SAPBEXHLevel0 2 6 2 2 2" xfId="9694" xr:uid="{00000000-0005-0000-0000-0000DD3A0000}"/>
    <cellStyle name="SAPBEXHLevel0 2 6 2 2 2 2" xfId="25685" xr:uid="{00000000-0005-0000-0000-0000DE3A0000}"/>
    <cellStyle name="SAPBEXHLevel0 2 6 2 2 3" xfId="12512" xr:uid="{00000000-0005-0000-0000-0000DF3A0000}"/>
    <cellStyle name="SAPBEXHLevel0 2 6 2 2 3 2" xfId="28356" xr:uid="{00000000-0005-0000-0000-0000E03A0000}"/>
    <cellStyle name="SAPBEXHLevel0 2 6 2 2 4" xfId="14037" xr:uid="{00000000-0005-0000-0000-0000E13A0000}"/>
    <cellStyle name="SAPBEXHLevel0 2 6 2 2 4 2" xfId="29619" xr:uid="{00000000-0005-0000-0000-0000E23A0000}"/>
    <cellStyle name="SAPBEXHLevel0 2 6 2 2 5" xfId="17835" xr:uid="{00000000-0005-0000-0000-0000E33A0000}"/>
    <cellStyle name="SAPBEXHLevel0 2 6 2 2 5 2" xfId="32951" xr:uid="{00000000-0005-0000-0000-0000E43A0000}"/>
    <cellStyle name="SAPBEXHLevel0 2 6 2 2 6" xfId="20443" xr:uid="{00000000-0005-0000-0000-0000E53A0000}"/>
    <cellStyle name="SAPBEXHLevel0 2 6 2 2 6 2" xfId="35380" xr:uid="{00000000-0005-0000-0000-0000E63A0000}"/>
    <cellStyle name="SAPBEXHLevel0 2 6 2 2 7" xfId="21907" xr:uid="{00000000-0005-0000-0000-0000E73A0000}"/>
    <cellStyle name="SAPBEXHLevel0 2 6 2 2 7 2" xfId="36826" xr:uid="{00000000-0005-0000-0000-0000E83A0000}"/>
    <cellStyle name="SAPBEXHLevel0 2 6 2 3" xfId="8144" xr:uid="{00000000-0005-0000-0000-0000E93A0000}"/>
    <cellStyle name="SAPBEXHLevel0 2 6 2 3 2" xfId="24173" xr:uid="{00000000-0005-0000-0000-0000EA3A0000}"/>
    <cellStyle name="SAPBEXHLevel0 2 6 2 4" xfId="10971" xr:uid="{00000000-0005-0000-0000-0000EB3A0000}"/>
    <cellStyle name="SAPBEXHLevel0 2 6 2 4 2" xfId="26838" xr:uid="{00000000-0005-0000-0000-0000EC3A0000}"/>
    <cellStyle name="SAPBEXHLevel0 2 6 2 5" xfId="13111" xr:uid="{00000000-0005-0000-0000-0000ED3A0000}"/>
    <cellStyle name="SAPBEXHLevel0 2 6 2 5 2" xfId="28891" xr:uid="{00000000-0005-0000-0000-0000EE3A0000}"/>
    <cellStyle name="SAPBEXHLevel0 2 6 2 6" xfId="16323" xr:uid="{00000000-0005-0000-0000-0000EF3A0000}"/>
    <cellStyle name="SAPBEXHLevel0 2 6 2 6 2" xfId="31461" xr:uid="{00000000-0005-0000-0000-0000F03A0000}"/>
    <cellStyle name="SAPBEXHLevel0 2 6 2 7" xfId="18933" xr:uid="{00000000-0005-0000-0000-0000F13A0000}"/>
    <cellStyle name="SAPBEXHLevel0 2 6 2 7 2" xfId="33881" xr:uid="{00000000-0005-0000-0000-0000F23A0000}"/>
    <cellStyle name="SAPBEXHLevel0 2 6 3" xfId="4540" xr:uid="{00000000-0005-0000-0000-0000F33A0000}"/>
    <cellStyle name="SAPBEXHLevel0 2 6 3 2" xfId="9695" xr:uid="{00000000-0005-0000-0000-0000F43A0000}"/>
    <cellStyle name="SAPBEXHLevel0 2 6 3 2 2" xfId="25686" xr:uid="{00000000-0005-0000-0000-0000F53A0000}"/>
    <cellStyle name="SAPBEXHLevel0 2 6 3 3" xfId="12513" xr:uid="{00000000-0005-0000-0000-0000F63A0000}"/>
    <cellStyle name="SAPBEXHLevel0 2 6 3 3 2" xfId="28357" xr:uid="{00000000-0005-0000-0000-0000F73A0000}"/>
    <cellStyle name="SAPBEXHLevel0 2 6 3 4" xfId="14839" xr:uid="{00000000-0005-0000-0000-0000F83A0000}"/>
    <cellStyle name="SAPBEXHLevel0 2 6 3 4 2" xfId="30291" xr:uid="{00000000-0005-0000-0000-0000F93A0000}"/>
    <cellStyle name="SAPBEXHLevel0 2 6 3 5" xfId="17836" xr:uid="{00000000-0005-0000-0000-0000FA3A0000}"/>
    <cellStyle name="SAPBEXHLevel0 2 6 3 5 2" xfId="32952" xr:uid="{00000000-0005-0000-0000-0000FB3A0000}"/>
    <cellStyle name="SAPBEXHLevel0 2 6 3 6" xfId="20444" xr:uid="{00000000-0005-0000-0000-0000FC3A0000}"/>
    <cellStyle name="SAPBEXHLevel0 2 6 3 6 2" xfId="35381" xr:uid="{00000000-0005-0000-0000-0000FD3A0000}"/>
    <cellStyle name="SAPBEXHLevel0 2 6 3 7" xfId="21908" xr:uid="{00000000-0005-0000-0000-0000FE3A0000}"/>
    <cellStyle name="SAPBEXHLevel0 2 6 3 7 2" xfId="36827" xr:uid="{00000000-0005-0000-0000-0000FF3A0000}"/>
    <cellStyle name="SAPBEXHLevel0 2 6 4" xfId="8143" xr:uid="{00000000-0005-0000-0000-0000003B0000}"/>
    <cellStyle name="SAPBEXHLevel0 2 6 4 2" xfId="24172" xr:uid="{00000000-0005-0000-0000-0000013B0000}"/>
    <cellStyle name="SAPBEXHLevel0 2 6 5" xfId="10970" xr:uid="{00000000-0005-0000-0000-0000023B0000}"/>
    <cellStyle name="SAPBEXHLevel0 2 6 5 2" xfId="26837" xr:uid="{00000000-0005-0000-0000-0000033B0000}"/>
    <cellStyle name="SAPBEXHLevel0 2 6 6" xfId="14292" xr:uid="{00000000-0005-0000-0000-0000043B0000}"/>
    <cellStyle name="SAPBEXHLevel0 2 6 6 2" xfId="29815" xr:uid="{00000000-0005-0000-0000-0000053B0000}"/>
    <cellStyle name="SAPBEXHLevel0 2 6 7" xfId="16322" xr:uid="{00000000-0005-0000-0000-0000063B0000}"/>
    <cellStyle name="SAPBEXHLevel0 2 6 7 2" xfId="31460" xr:uid="{00000000-0005-0000-0000-0000073B0000}"/>
    <cellStyle name="SAPBEXHLevel0 2 6 8" xfId="18932" xr:uid="{00000000-0005-0000-0000-0000083B0000}"/>
    <cellStyle name="SAPBEXHLevel0 2 6 8 2" xfId="33880" xr:uid="{00000000-0005-0000-0000-0000093B0000}"/>
    <cellStyle name="SAPBEXHLevel0 2 7" xfId="2974" xr:uid="{00000000-0005-0000-0000-00000A3B0000}"/>
    <cellStyle name="SAPBEXHLevel0 2 7 2" xfId="2975" xr:uid="{00000000-0005-0000-0000-00000B3B0000}"/>
    <cellStyle name="SAPBEXHLevel0 2 7 2 2" xfId="4537" xr:uid="{00000000-0005-0000-0000-00000C3B0000}"/>
    <cellStyle name="SAPBEXHLevel0 2 7 2 2 2" xfId="9692" xr:uid="{00000000-0005-0000-0000-00000D3B0000}"/>
    <cellStyle name="SAPBEXHLevel0 2 7 2 2 2 2" xfId="25683" xr:uid="{00000000-0005-0000-0000-00000E3B0000}"/>
    <cellStyle name="SAPBEXHLevel0 2 7 2 2 3" xfId="12510" xr:uid="{00000000-0005-0000-0000-00000F3B0000}"/>
    <cellStyle name="SAPBEXHLevel0 2 7 2 2 3 2" xfId="28354" xr:uid="{00000000-0005-0000-0000-0000103B0000}"/>
    <cellStyle name="SAPBEXHLevel0 2 7 2 2 4" xfId="10488" xr:uid="{00000000-0005-0000-0000-0000113B0000}"/>
    <cellStyle name="SAPBEXHLevel0 2 7 2 2 4 2" xfId="26410" xr:uid="{00000000-0005-0000-0000-0000123B0000}"/>
    <cellStyle name="SAPBEXHLevel0 2 7 2 2 5" xfId="17833" xr:uid="{00000000-0005-0000-0000-0000133B0000}"/>
    <cellStyle name="SAPBEXHLevel0 2 7 2 2 5 2" xfId="32949" xr:uid="{00000000-0005-0000-0000-0000143B0000}"/>
    <cellStyle name="SAPBEXHLevel0 2 7 2 2 6" xfId="20441" xr:uid="{00000000-0005-0000-0000-0000153B0000}"/>
    <cellStyle name="SAPBEXHLevel0 2 7 2 2 6 2" xfId="35378" xr:uid="{00000000-0005-0000-0000-0000163B0000}"/>
    <cellStyle name="SAPBEXHLevel0 2 7 2 2 7" xfId="18429" xr:uid="{00000000-0005-0000-0000-0000173B0000}"/>
    <cellStyle name="SAPBEXHLevel0 2 7 2 2 7 2" xfId="33480" xr:uid="{00000000-0005-0000-0000-0000183B0000}"/>
    <cellStyle name="SAPBEXHLevel0 2 7 2 3" xfId="8146" xr:uid="{00000000-0005-0000-0000-0000193B0000}"/>
    <cellStyle name="SAPBEXHLevel0 2 7 2 3 2" xfId="24175" xr:uid="{00000000-0005-0000-0000-00001A3B0000}"/>
    <cellStyle name="SAPBEXHLevel0 2 7 2 4" xfId="10973" xr:uid="{00000000-0005-0000-0000-00001B3B0000}"/>
    <cellStyle name="SAPBEXHLevel0 2 7 2 4 2" xfId="26840" xr:uid="{00000000-0005-0000-0000-00001C3B0000}"/>
    <cellStyle name="SAPBEXHLevel0 2 7 2 5" xfId="14424" xr:uid="{00000000-0005-0000-0000-00001D3B0000}"/>
    <cellStyle name="SAPBEXHLevel0 2 7 2 5 2" xfId="29943" xr:uid="{00000000-0005-0000-0000-00001E3B0000}"/>
    <cellStyle name="SAPBEXHLevel0 2 7 2 6" xfId="16325" xr:uid="{00000000-0005-0000-0000-00001F3B0000}"/>
    <cellStyle name="SAPBEXHLevel0 2 7 2 6 2" xfId="31463" xr:uid="{00000000-0005-0000-0000-0000203B0000}"/>
    <cellStyle name="SAPBEXHLevel0 2 7 2 7" xfId="18935" xr:uid="{00000000-0005-0000-0000-0000213B0000}"/>
    <cellStyle name="SAPBEXHLevel0 2 7 2 7 2" xfId="33883" xr:uid="{00000000-0005-0000-0000-0000223B0000}"/>
    <cellStyle name="SAPBEXHLevel0 2 7 3" xfId="4538" xr:uid="{00000000-0005-0000-0000-0000233B0000}"/>
    <cellStyle name="SAPBEXHLevel0 2 7 3 2" xfId="9693" xr:uid="{00000000-0005-0000-0000-0000243B0000}"/>
    <cellStyle name="SAPBEXHLevel0 2 7 3 2 2" xfId="25684" xr:uid="{00000000-0005-0000-0000-0000253B0000}"/>
    <cellStyle name="SAPBEXHLevel0 2 7 3 3" xfId="12511" xr:uid="{00000000-0005-0000-0000-0000263B0000}"/>
    <cellStyle name="SAPBEXHLevel0 2 7 3 3 2" xfId="28355" xr:uid="{00000000-0005-0000-0000-0000273B0000}"/>
    <cellStyle name="SAPBEXHLevel0 2 7 3 4" xfId="14840" xr:uid="{00000000-0005-0000-0000-0000283B0000}"/>
    <cellStyle name="SAPBEXHLevel0 2 7 3 4 2" xfId="30292" xr:uid="{00000000-0005-0000-0000-0000293B0000}"/>
    <cellStyle name="SAPBEXHLevel0 2 7 3 5" xfId="17834" xr:uid="{00000000-0005-0000-0000-00002A3B0000}"/>
    <cellStyle name="SAPBEXHLevel0 2 7 3 5 2" xfId="32950" xr:uid="{00000000-0005-0000-0000-00002B3B0000}"/>
    <cellStyle name="SAPBEXHLevel0 2 7 3 6" xfId="20442" xr:uid="{00000000-0005-0000-0000-00002C3B0000}"/>
    <cellStyle name="SAPBEXHLevel0 2 7 3 6 2" xfId="35379" xr:uid="{00000000-0005-0000-0000-00002D3B0000}"/>
    <cellStyle name="SAPBEXHLevel0 2 7 3 7" xfId="21281" xr:uid="{00000000-0005-0000-0000-00002E3B0000}"/>
    <cellStyle name="SAPBEXHLevel0 2 7 3 7 2" xfId="36207" xr:uid="{00000000-0005-0000-0000-00002F3B0000}"/>
    <cellStyle name="SAPBEXHLevel0 2 7 4" xfId="8145" xr:uid="{00000000-0005-0000-0000-0000303B0000}"/>
    <cellStyle name="SAPBEXHLevel0 2 7 4 2" xfId="24174" xr:uid="{00000000-0005-0000-0000-0000313B0000}"/>
    <cellStyle name="SAPBEXHLevel0 2 7 5" xfId="10972" xr:uid="{00000000-0005-0000-0000-0000323B0000}"/>
    <cellStyle name="SAPBEXHLevel0 2 7 5 2" xfId="26839" xr:uid="{00000000-0005-0000-0000-0000333B0000}"/>
    <cellStyle name="SAPBEXHLevel0 2 7 6" xfId="5788" xr:uid="{00000000-0005-0000-0000-0000343B0000}"/>
    <cellStyle name="SAPBEXHLevel0 2 7 6 2" xfId="22823" xr:uid="{00000000-0005-0000-0000-0000353B0000}"/>
    <cellStyle name="SAPBEXHLevel0 2 7 7" xfId="16324" xr:uid="{00000000-0005-0000-0000-0000363B0000}"/>
    <cellStyle name="SAPBEXHLevel0 2 7 7 2" xfId="31462" xr:uid="{00000000-0005-0000-0000-0000373B0000}"/>
    <cellStyle name="SAPBEXHLevel0 2 7 8" xfId="18934" xr:uid="{00000000-0005-0000-0000-0000383B0000}"/>
    <cellStyle name="SAPBEXHLevel0 2 7 8 2" xfId="33882" xr:uid="{00000000-0005-0000-0000-0000393B0000}"/>
    <cellStyle name="SAPBEXHLevel0 2 8" xfId="2976" xr:uid="{00000000-0005-0000-0000-00003A3B0000}"/>
    <cellStyle name="SAPBEXHLevel0 2 8 2" xfId="4536" xr:uid="{00000000-0005-0000-0000-00003B3B0000}"/>
    <cellStyle name="SAPBEXHLevel0 2 8 2 2" xfId="9691" xr:uid="{00000000-0005-0000-0000-00003C3B0000}"/>
    <cellStyle name="SAPBEXHLevel0 2 8 2 2 2" xfId="25682" xr:uid="{00000000-0005-0000-0000-00003D3B0000}"/>
    <cellStyle name="SAPBEXHLevel0 2 8 2 3" xfId="12509" xr:uid="{00000000-0005-0000-0000-00003E3B0000}"/>
    <cellStyle name="SAPBEXHLevel0 2 8 2 3 2" xfId="28353" xr:uid="{00000000-0005-0000-0000-00003F3B0000}"/>
    <cellStyle name="SAPBEXHLevel0 2 8 2 4" xfId="14036" xr:uid="{00000000-0005-0000-0000-0000403B0000}"/>
    <cellStyle name="SAPBEXHLevel0 2 8 2 4 2" xfId="29618" xr:uid="{00000000-0005-0000-0000-0000413B0000}"/>
    <cellStyle name="SAPBEXHLevel0 2 8 2 5" xfId="17832" xr:uid="{00000000-0005-0000-0000-0000423B0000}"/>
    <cellStyle name="SAPBEXHLevel0 2 8 2 5 2" xfId="32948" xr:uid="{00000000-0005-0000-0000-0000433B0000}"/>
    <cellStyle name="SAPBEXHLevel0 2 8 2 6" xfId="20440" xr:uid="{00000000-0005-0000-0000-0000443B0000}"/>
    <cellStyle name="SAPBEXHLevel0 2 8 2 6 2" xfId="35377" xr:uid="{00000000-0005-0000-0000-0000453B0000}"/>
    <cellStyle name="SAPBEXHLevel0 2 8 2 7" xfId="21910" xr:uid="{00000000-0005-0000-0000-0000463B0000}"/>
    <cellStyle name="SAPBEXHLevel0 2 8 2 7 2" xfId="36829" xr:uid="{00000000-0005-0000-0000-0000473B0000}"/>
    <cellStyle name="SAPBEXHLevel0 2 8 3" xfId="8147" xr:uid="{00000000-0005-0000-0000-0000483B0000}"/>
    <cellStyle name="SAPBEXHLevel0 2 8 3 2" xfId="24176" xr:uid="{00000000-0005-0000-0000-0000493B0000}"/>
    <cellStyle name="SAPBEXHLevel0 2 8 4" xfId="10974" xr:uid="{00000000-0005-0000-0000-00004A3B0000}"/>
    <cellStyle name="SAPBEXHLevel0 2 8 4 2" xfId="26841" xr:uid="{00000000-0005-0000-0000-00004B3B0000}"/>
    <cellStyle name="SAPBEXHLevel0 2 8 5" xfId="14293" xr:uid="{00000000-0005-0000-0000-00004C3B0000}"/>
    <cellStyle name="SAPBEXHLevel0 2 8 5 2" xfId="29816" xr:uid="{00000000-0005-0000-0000-00004D3B0000}"/>
    <cellStyle name="SAPBEXHLevel0 2 8 6" xfId="16326" xr:uid="{00000000-0005-0000-0000-00004E3B0000}"/>
    <cellStyle name="SAPBEXHLevel0 2 8 6 2" xfId="31464" xr:uid="{00000000-0005-0000-0000-00004F3B0000}"/>
    <cellStyle name="SAPBEXHLevel0 2 8 7" xfId="18936" xr:uid="{00000000-0005-0000-0000-0000503B0000}"/>
    <cellStyle name="SAPBEXHLevel0 2 8 7 2" xfId="33884" xr:uid="{00000000-0005-0000-0000-0000513B0000}"/>
    <cellStyle name="SAPBEXHLevel0 2 9" xfId="2977" xr:uid="{00000000-0005-0000-0000-0000523B0000}"/>
    <cellStyle name="SAPBEXHLevel0 2 9 2" xfId="4535" xr:uid="{00000000-0005-0000-0000-0000533B0000}"/>
    <cellStyle name="SAPBEXHLevel0 2 9 2 2" xfId="9690" xr:uid="{00000000-0005-0000-0000-0000543B0000}"/>
    <cellStyle name="SAPBEXHLevel0 2 9 2 2 2" xfId="25681" xr:uid="{00000000-0005-0000-0000-0000553B0000}"/>
    <cellStyle name="SAPBEXHLevel0 2 9 2 3" xfId="12508" xr:uid="{00000000-0005-0000-0000-0000563B0000}"/>
    <cellStyle name="SAPBEXHLevel0 2 9 2 3 2" xfId="28352" xr:uid="{00000000-0005-0000-0000-0000573B0000}"/>
    <cellStyle name="SAPBEXHLevel0 2 9 2 4" xfId="14841" xr:uid="{00000000-0005-0000-0000-0000583B0000}"/>
    <cellStyle name="SAPBEXHLevel0 2 9 2 4 2" xfId="30293" xr:uid="{00000000-0005-0000-0000-0000593B0000}"/>
    <cellStyle name="SAPBEXHLevel0 2 9 2 5" xfId="17831" xr:uid="{00000000-0005-0000-0000-00005A3B0000}"/>
    <cellStyle name="SAPBEXHLevel0 2 9 2 5 2" xfId="32947" xr:uid="{00000000-0005-0000-0000-00005B3B0000}"/>
    <cellStyle name="SAPBEXHLevel0 2 9 2 6" xfId="20439" xr:uid="{00000000-0005-0000-0000-00005C3B0000}"/>
    <cellStyle name="SAPBEXHLevel0 2 9 2 6 2" xfId="35376" xr:uid="{00000000-0005-0000-0000-00005D3B0000}"/>
    <cellStyle name="SAPBEXHLevel0 2 9 2 7" xfId="20870" xr:uid="{00000000-0005-0000-0000-00005E3B0000}"/>
    <cellStyle name="SAPBEXHLevel0 2 9 2 7 2" xfId="35797" xr:uid="{00000000-0005-0000-0000-00005F3B0000}"/>
    <cellStyle name="SAPBEXHLevel0 2 9 3" xfId="8148" xr:uid="{00000000-0005-0000-0000-0000603B0000}"/>
    <cellStyle name="SAPBEXHLevel0 2 9 3 2" xfId="24177" xr:uid="{00000000-0005-0000-0000-0000613B0000}"/>
    <cellStyle name="SAPBEXHLevel0 2 9 4" xfId="10975" xr:uid="{00000000-0005-0000-0000-0000623B0000}"/>
    <cellStyle name="SAPBEXHLevel0 2 9 4 2" xfId="26842" xr:uid="{00000000-0005-0000-0000-0000633B0000}"/>
    <cellStyle name="SAPBEXHLevel0 2 9 5" xfId="14425" xr:uid="{00000000-0005-0000-0000-0000643B0000}"/>
    <cellStyle name="SAPBEXHLevel0 2 9 5 2" xfId="29944" xr:uid="{00000000-0005-0000-0000-0000653B0000}"/>
    <cellStyle name="SAPBEXHLevel0 2 9 6" xfId="16327" xr:uid="{00000000-0005-0000-0000-0000663B0000}"/>
    <cellStyle name="SAPBEXHLevel0 2 9 6 2" xfId="31465" xr:uid="{00000000-0005-0000-0000-0000673B0000}"/>
    <cellStyle name="SAPBEXHLevel0 2 9 7" xfId="18937" xr:uid="{00000000-0005-0000-0000-0000683B0000}"/>
    <cellStyle name="SAPBEXHLevel0 2 9 7 2" xfId="33885" xr:uid="{00000000-0005-0000-0000-0000693B0000}"/>
    <cellStyle name="SAPBEXHLevel0 20" xfId="2978" xr:uid="{00000000-0005-0000-0000-00006A3B0000}"/>
    <cellStyle name="SAPBEXHLevel0 20 2" xfId="4534" xr:uid="{00000000-0005-0000-0000-00006B3B0000}"/>
    <cellStyle name="SAPBEXHLevel0 20 2 2" xfId="9689" xr:uid="{00000000-0005-0000-0000-00006C3B0000}"/>
    <cellStyle name="SAPBEXHLevel0 20 2 2 2" xfId="25680" xr:uid="{00000000-0005-0000-0000-00006D3B0000}"/>
    <cellStyle name="SAPBEXHLevel0 20 2 3" xfId="12507" xr:uid="{00000000-0005-0000-0000-00006E3B0000}"/>
    <cellStyle name="SAPBEXHLevel0 20 2 3 2" xfId="28351" xr:uid="{00000000-0005-0000-0000-00006F3B0000}"/>
    <cellStyle name="SAPBEXHLevel0 20 2 4" xfId="14035" xr:uid="{00000000-0005-0000-0000-0000703B0000}"/>
    <cellStyle name="SAPBEXHLevel0 20 2 4 2" xfId="29617" xr:uid="{00000000-0005-0000-0000-0000713B0000}"/>
    <cellStyle name="SAPBEXHLevel0 20 2 5" xfId="17830" xr:uid="{00000000-0005-0000-0000-0000723B0000}"/>
    <cellStyle name="SAPBEXHLevel0 20 2 5 2" xfId="32946" xr:uid="{00000000-0005-0000-0000-0000733B0000}"/>
    <cellStyle name="SAPBEXHLevel0 20 2 6" xfId="20438" xr:uid="{00000000-0005-0000-0000-0000743B0000}"/>
    <cellStyle name="SAPBEXHLevel0 20 2 6 2" xfId="35375" xr:uid="{00000000-0005-0000-0000-0000753B0000}"/>
    <cellStyle name="SAPBEXHLevel0 20 2 7" xfId="21909" xr:uid="{00000000-0005-0000-0000-0000763B0000}"/>
    <cellStyle name="SAPBEXHLevel0 20 2 7 2" xfId="36828" xr:uid="{00000000-0005-0000-0000-0000773B0000}"/>
    <cellStyle name="SAPBEXHLevel0 20 3" xfId="8149" xr:uid="{00000000-0005-0000-0000-0000783B0000}"/>
    <cellStyle name="SAPBEXHLevel0 20 3 2" xfId="24178" xr:uid="{00000000-0005-0000-0000-0000793B0000}"/>
    <cellStyle name="SAPBEXHLevel0 20 4" xfId="10976" xr:uid="{00000000-0005-0000-0000-00007A3B0000}"/>
    <cellStyle name="SAPBEXHLevel0 20 4 2" xfId="26843" xr:uid="{00000000-0005-0000-0000-00007B3B0000}"/>
    <cellStyle name="SAPBEXHLevel0 20 5" xfId="13108" xr:uid="{00000000-0005-0000-0000-00007C3B0000}"/>
    <cellStyle name="SAPBEXHLevel0 20 5 2" xfId="28888" xr:uid="{00000000-0005-0000-0000-00007D3B0000}"/>
    <cellStyle name="SAPBEXHLevel0 20 6" xfId="16328" xr:uid="{00000000-0005-0000-0000-00007E3B0000}"/>
    <cellStyle name="SAPBEXHLevel0 20 6 2" xfId="31466" xr:uid="{00000000-0005-0000-0000-00007F3B0000}"/>
    <cellStyle name="SAPBEXHLevel0 20 7" xfId="18938" xr:uid="{00000000-0005-0000-0000-0000803B0000}"/>
    <cellStyle name="SAPBEXHLevel0 20 7 2" xfId="33886" xr:uid="{00000000-0005-0000-0000-0000813B0000}"/>
    <cellStyle name="SAPBEXHLevel0 21" xfId="2126" xr:uid="{00000000-0005-0000-0000-0000823B0000}"/>
    <cellStyle name="SAPBEXHLevel0 21 2" xfId="7366" xr:uid="{00000000-0005-0000-0000-0000833B0000}"/>
    <cellStyle name="SAPBEXHLevel0 21 2 2" xfId="23569" xr:uid="{00000000-0005-0000-0000-0000843B0000}"/>
    <cellStyle name="SAPBEXHLevel0 21 3" xfId="10207" xr:uid="{00000000-0005-0000-0000-0000853B0000}"/>
    <cellStyle name="SAPBEXHLevel0 21 3 2" xfId="26171" xr:uid="{00000000-0005-0000-0000-0000863B0000}"/>
    <cellStyle name="SAPBEXHLevel0 21 4" xfId="7811" xr:uid="{00000000-0005-0000-0000-0000873B0000}"/>
    <cellStyle name="SAPBEXHLevel0 21 4 2" xfId="23848" xr:uid="{00000000-0005-0000-0000-0000883B0000}"/>
    <cellStyle name="SAPBEXHLevel0 21 5" xfId="15655" xr:uid="{00000000-0005-0000-0000-0000893B0000}"/>
    <cellStyle name="SAPBEXHLevel0 21 5 2" xfId="30954" xr:uid="{00000000-0005-0000-0000-00008A3B0000}"/>
    <cellStyle name="SAPBEXHLevel0 21 6" xfId="18342" xr:uid="{00000000-0005-0000-0000-00008B3B0000}"/>
    <cellStyle name="SAPBEXHLevel0 21 6 2" xfId="33406" xr:uid="{00000000-0005-0000-0000-00008C3B0000}"/>
    <cellStyle name="SAPBEXHLevel0 21 7" xfId="18527" xr:uid="{00000000-0005-0000-0000-00008D3B0000}"/>
    <cellStyle name="SAPBEXHLevel0 21 7 2" xfId="33529" xr:uid="{00000000-0005-0000-0000-00008E3B0000}"/>
    <cellStyle name="SAPBEXHLevel0 22" xfId="5257" xr:uid="{00000000-0005-0000-0000-00008F3B0000}"/>
    <cellStyle name="SAPBEXHLevel0 22 2" xfId="22568" xr:uid="{00000000-0005-0000-0000-0000903B0000}"/>
    <cellStyle name="SAPBEXHLevel0 23" xfId="7163" xr:uid="{00000000-0005-0000-0000-0000913B0000}"/>
    <cellStyle name="SAPBEXHLevel0 23 2" xfId="23445" xr:uid="{00000000-0005-0000-0000-0000923B0000}"/>
    <cellStyle name="SAPBEXHLevel0 24" xfId="10246" xr:uid="{00000000-0005-0000-0000-0000933B0000}"/>
    <cellStyle name="SAPBEXHLevel0 24 2" xfId="26205" xr:uid="{00000000-0005-0000-0000-0000943B0000}"/>
    <cellStyle name="SAPBEXHLevel0 25" xfId="15103" xr:uid="{00000000-0005-0000-0000-0000953B0000}"/>
    <cellStyle name="SAPBEXHLevel0 25 2" xfId="30535" xr:uid="{00000000-0005-0000-0000-0000963B0000}"/>
    <cellStyle name="SAPBEXHLevel0 26" xfId="16295" xr:uid="{00000000-0005-0000-0000-0000973B0000}"/>
    <cellStyle name="SAPBEXHLevel0 26 2" xfId="31433" xr:uid="{00000000-0005-0000-0000-0000983B0000}"/>
    <cellStyle name="SAPBEXHLevel0 3" xfId="822" xr:uid="{00000000-0005-0000-0000-0000993B0000}"/>
    <cellStyle name="SAPBEXHLevel0 3 10" xfId="2979" xr:uid="{00000000-0005-0000-0000-00009A3B0000}"/>
    <cellStyle name="SAPBEXHLevel0 3 10 2" xfId="4532" xr:uid="{00000000-0005-0000-0000-00009B3B0000}"/>
    <cellStyle name="SAPBEXHLevel0 3 10 2 2" xfId="9687" xr:uid="{00000000-0005-0000-0000-00009C3B0000}"/>
    <cellStyle name="SAPBEXHLevel0 3 10 2 2 2" xfId="25678" xr:uid="{00000000-0005-0000-0000-00009D3B0000}"/>
    <cellStyle name="SAPBEXHLevel0 3 10 2 3" xfId="12505" xr:uid="{00000000-0005-0000-0000-00009E3B0000}"/>
    <cellStyle name="SAPBEXHLevel0 3 10 2 3 2" xfId="28349" xr:uid="{00000000-0005-0000-0000-00009F3B0000}"/>
    <cellStyle name="SAPBEXHLevel0 3 10 2 4" xfId="10489" xr:uid="{00000000-0005-0000-0000-0000A03B0000}"/>
    <cellStyle name="SAPBEXHLevel0 3 10 2 4 2" xfId="26411" xr:uid="{00000000-0005-0000-0000-0000A13B0000}"/>
    <cellStyle name="SAPBEXHLevel0 3 10 2 5" xfId="17828" xr:uid="{00000000-0005-0000-0000-0000A23B0000}"/>
    <cellStyle name="SAPBEXHLevel0 3 10 2 5 2" xfId="32944" xr:uid="{00000000-0005-0000-0000-0000A33B0000}"/>
    <cellStyle name="SAPBEXHLevel0 3 10 2 6" xfId="20436" xr:uid="{00000000-0005-0000-0000-0000A43B0000}"/>
    <cellStyle name="SAPBEXHLevel0 3 10 2 6 2" xfId="35373" xr:uid="{00000000-0005-0000-0000-0000A53B0000}"/>
    <cellStyle name="SAPBEXHLevel0 3 10 2 7" xfId="18430" xr:uid="{00000000-0005-0000-0000-0000A63B0000}"/>
    <cellStyle name="SAPBEXHLevel0 3 10 2 7 2" xfId="33481" xr:uid="{00000000-0005-0000-0000-0000A73B0000}"/>
    <cellStyle name="SAPBEXHLevel0 3 10 3" xfId="8150" xr:uid="{00000000-0005-0000-0000-0000A83B0000}"/>
    <cellStyle name="SAPBEXHLevel0 3 10 3 2" xfId="24179" xr:uid="{00000000-0005-0000-0000-0000A93B0000}"/>
    <cellStyle name="SAPBEXHLevel0 3 10 4" xfId="10977" xr:uid="{00000000-0005-0000-0000-0000AA3B0000}"/>
    <cellStyle name="SAPBEXHLevel0 3 10 4 2" xfId="26844" xr:uid="{00000000-0005-0000-0000-0000AB3B0000}"/>
    <cellStyle name="SAPBEXHLevel0 3 10 5" xfId="15329" xr:uid="{00000000-0005-0000-0000-0000AC3B0000}"/>
    <cellStyle name="SAPBEXHLevel0 3 10 5 2" xfId="30738" xr:uid="{00000000-0005-0000-0000-0000AD3B0000}"/>
    <cellStyle name="SAPBEXHLevel0 3 10 6" xfId="16329" xr:uid="{00000000-0005-0000-0000-0000AE3B0000}"/>
    <cellStyle name="SAPBEXHLevel0 3 10 6 2" xfId="31467" xr:uid="{00000000-0005-0000-0000-0000AF3B0000}"/>
    <cellStyle name="SAPBEXHLevel0 3 10 7" xfId="18939" xr:uid="{00000000-0005-0000-0000-0000B03B0000}"/>
    <cellStyle name="SAPBEXHLevel0 3 10 7 2" xfId="33887" xr:uid="{00000000-0005-0000-0000-0000B13B0000}"/>
    <cellStyle name="SAPBEXHLevel0 3 11" xfId="2980" xr:uid="{00000000-0005-0000-0000-0000B23B0000}"/>
    <cellStyle name="SAPBEXHLevel0 3 11 2" xfId="4531" xr:uid="{00000000-0005-0000-0000-0000B33B0000}"/>
    <cellStyle name="SAPBEXHLevel0 3 11 2 2" xfId="9686" xr:uid="{00000000-0005-0000-0000-0000B43B0000}"/>
    <cellStyle name="SAPBEXHLevel0 3 11 2 2 2" xfId="25677" xr:uid="{00000000-0005-0000-0000-0000B53B0000}"/>
    <cellStyle name="SAPBEXHLevel0 3 11 2 3" xfId="12504" xr:uid="{00000000-0005-0000-0000-0000B63B0000}"/>
    <cellStyle name="SAPBEXHLevel0 3 11 2 3 2" xfId="28348" xr:uid="{00000000-0005-0000-0000-0000B73B0000}"/>
    <cellStyle name="SAPBEXHLevel0 3 11 2 4" xfId="14034" xr:uid="{00000000-0005-0000-0000-0000B83B0000}"/>
    <cellStyle name="SAPBEXHLevel0 3 11 2 4 2" xfId="29616" xr:uid="{00000000-0005-0000-0000-0000B93B0000}"/>
    <cellStyle name="SAPBEXHLevel0 3 11 2 5" xfId="17827" xr:uid="{00000000-0005-0000-0000-0000BA3B0000}"/>
    <cellStyle name="SAPBEXHLevel0 3 11 2 5 2" xfId="32943" xr:uid="{00000000-0005-0000-0000-0000BB3B0000}"/>
    <cellStyle name="SAPBEXHLevel0 3 11 2 6" xfId="20435" xr:uid="{00000000-0005-0000-0000-0000BC3B0000}"/>
    <cellStyle name="SAPBEXHLevel0 3 11 2 6 2" xfId="35372" xr:uid="{00000000-0005-0000-0000-0000BD3B0000}"/>
    <cellStyle name="SAPBEXHLevel0 3 11 2 7" xfId="21422" xr:uid="{00000000-0005-0000-0000-0000BE3B0000}"/>
    <cellStyle name="SAPBEXHLevel0 3 11 2 7 2" xfId="36348" xr:uid="{00000000-0005-0000-0000-0000BF3B0000}"/>
    <cellStyle name="SAPBEXHLevel0 3 11 3" xfId="8151" xr:uid="{00000000-0005-0000-0000-0000C03B0000}"/>
    <cellStyle name="SAPBEXHLevel0 3 11 3 2" xfId="24180" xr:uid="{00000000-0005-0000-0000-0000C13B0000}"/>
    <cellStyle name="SAPBEXHLevel0 3 11 4" xfId="10978" xr:uid="{00000000-0005-0000-0000-0000C23B0000}"/>
    <cellStyle name="SAPBEXHLevel0 3 11 4 2" xfId="26845" xr:uid="{00000000-0005-0000-0000-0000C33B0000}"/>
    <cellStyle name="SAPBEXHLevel0 3 11 5" xfId="13798" xr:uid="{00000000-0005-0000-0000-0000C43B0000}"/>
    <cellStyle name="SAPBEXHLevel0 3 11 5 2" xfId="29386" xr:uid="{00000000-0005-0000-0000-0000C53B0000}"/>
    <cellStyle name="SAPBEXHLevel0 3 11 6" xfId="16330" xr:uid="{00000000-0005-0000-0000-0000C63B0000}"/>
    <cellStyle name="SAPBEXHLevel0 3 11 6 2" xfId="31468" xr:uid="{00000000-0005-0000-0000-0000C73B0000}"/>
    <cellStyle name="SAPBEXHLevel0 3 11 7" xfId="18940" xr:uid="{00000000-0005-0000-0000-0000C83B0000}"/>
    <cellStyle name="SAPBEXHLevel0 3 11 7 2" xfId="33888" xr:uid="{00000000-0005-0000-0000-0000C93B0000}"/>
    <cellStyle name="SAPBEXHLevel0 3 12" xfId="2981" xr:uid="{00000000-0005-0000-0000-0000CA3B0000}"/>
    <cellStyle name="SAPBEXHLevel0 3 12 2" xfId="4530" xr:uid="{00000000-0005-0000-0000-0000CB3B0000}"/>
    <cellStyle name="SAPBEXHLevel0 3 12 2 2" xfId="9685" xr:uid="{00000000-0005-0000-0000-0000CC3B0000}"/>
    <cellStyle name="SAPBEXHLevel0 3 12 2 2 2" xfId="25676" xr:uid="{00000000-0005-0000-0000-0000CD3B0000}"/>
    <cellStyle name="SAPBEXHLevel0 3 12 2 3" xfId="12503" xr:uid="{00000000-0005-0000-0000-0000CE3B0000}"/>
    <cellStyle name="SAPBEXHLevel0 3 12 2 3 2" xfId="28347" xr:uid="{00000000-0005-0000-0000-0000CF3B0000}"/>
    <cellStyle name="SAPBEXHLevel0 3 12 2 4" xfId="14843" xr:uid="{00000000-0005-0000-0000-0000D03B0000}"/>
    <cellStyle name="SAPBEXHLevel0 3 12 2 4 2" xfId="30295" xr:uid="{00000000-0005-0000-0000-0000D13B0000}"/>
    <cellStyle name="SAPBEXHLevel0 3 12 2 5" xfId="17826" xr:uid="{00000000-0005-0000-0000-0000D23B0000}"/>
    <cellStyle name="SAPBEXHLevel0 3 12 2 5 2" xfId="32942" xr:uid="{00000000-0005-0000-0000-0000D33B0000}"/>
    <cellStyle name="SAPBEXHLevel0 3 12 2 6" xfId="20434" xr:uid="{00000000-0005-0000-0000-0000D43B0000}"/>
    <cellStyle name="SAPBEXHLevel0 3 12 2 6 2" xfId="35371" xr:uid="{00000000-0005-0000-0000-0000D53B0000}"/>
    <cellStyle name="SAPBEXHLevel0 3 12 2 7" xfId="21911" xr:uid="{00000000-0005-0000-0000-0000D63B0000}"/>
    <cellStyle name="SAPBEXHLevel0 3 12 2 7 2" xfId="36830" xr:uid="{00000000-0005-0000-0000-0000D73B0000}"/>
    <cellStyle name="SAPBEXHLevel0 3 12 3" xfId="8152" xr:uid="{00000000-0005-0000-0000-0000D83B0000}"/>
    <cellStyle name="SAPBEXHLevel0 3 12 3 2" xfId="24181" xr:uid="{00000000-0005-0000-0000-0000D93B0000}"/>
    <cellStyle name="SAPBEXHLevel0 3 12 4" xfId="10979" xr:uid="{00000000-0005-0000-0000-0000DA3B0000}"/>
    <cellStyle name="SAPBEXHLevel0 3 12 4 2" xfId="26846" xr:uid="{00000000-0005-0000-0000-0000DB3B0000}"/>
    <cellStyle name="SAPBEXHLevel0 3 12 5" xfId="10367" xr:uid="{00000000-0005-0000-0000-0000DC3B0000}"/>
    <cellStyle name="SAPBEXHLevel0 3 12 5 2" xfId="26305" xr:uid="{00000000-0005-0000-0000-0000DD3B0000}"/>
    <cellStyle name="SAPBEXHLevel0 3 12 6" xfId="16331" xr:uid="{00000000-0005-0000-0000-0000DE3B0000}"/>
    <cellStyle name="SAPBEXHLevel0 3 12 6 2" xfId="31469" xr:uid="{00000000-0005-0000-0000-0000DF3B0000}"/>
    <cellStyle name="SAPBEXHLevel0 3 12 7" xfId="18941" xr:uid="{00000000-0005-0000-0000-0000E03B0000}"/>
    <cellStyle name="SAPBEXHLevel0 3 12 7 2" xfId="33889" xr:uid="{00000000-0005-0000-0000-0000E13B0000}"/>
    <cellStyle name="SAPBEXHLevel0 3 13" xfId="2982" xr:uid="{00000000-0005-0000-0000-0000E23B0000}"/>
    <cellStyle name="SAPBEXHLevel0 3 13 2" xfId="4529" xr:uid="{00000000-0005-0000-0000-0000E33B0000}"/>
    <cellStyle name="SAPBEXHLevel0 3 13 2 2" xfId="9684" xr:uid="{00000000-0005-0000-0000-0000E43B0000}"/>
    <cellStyle name="SAPBEXHLevel0 3 13 2 2 2" xfId="25675" xr:uid="{00000000-0005-0000-0000-0000E53B0000}"/>
    <cellStyle name="SAPBEXHLevel0 3 13 2 3" xfId="12502" xr:uid="{00000000-0005-0000-0000-0000E63B0000}"/>
    <cellStyle name="SAPBEXHLevel0 3 13 2 3 2" xfId="28346" xr:uid="{00000000-0005-0000-0000-0000E73B0000}"/>
    <cellStyle name="SAPBEXHLevel0 3 13 2 4" xfId="14033" xr:uid="{00000000-0005-0000-0000-0000E83B0000}"/>
    <cellStyle name="SAPBEXHLevel0 3 13 2 4 2" xfId="29615" xr:uid="{00000000-0005-0000-0000-0000E93B0000}"/>
    <cellStyle name="SAPBEXHLevel0 3 13 2 5" xfId="17825" xr:uid="{00000000-0005-0000-0000-0000EA3B0000}"/>
    <cellStyle name="SAPBEXHLevel0 3 13 2 5 2" xfId="32941" xr:uid="{00000000-0005-0000-0000-0000EB3B0000}"/>
    <cellStyle name="SAPBEXHLevel0 3 13 2 6" xfId="20433" xr:uid="{00000000-0005-0000-0000-0000EC3B0000}"/>
    <cellStyle name="SAPBEXHLevel0 3 13 2 6 2" xfId="35370" xr:uid="{00000000-0005-0000-0000-0000ED3B0000}"/>
    <cellStyle name="SAPBEXHLevel0 3 13 2 7" xfId="21279" xr:uid="{00000000-0005-0000-0000-0000EE3B0000}"/>
    <cellStyle name="SAPBEXHLevel0 3 13 2 7 2" xfId="36205" xr:uid="{00000000-0005-0000-0000-0000EF3B0000}"/>
    <cellStyle name="SAPBEXHLevel0 3 13 3" xfId="8153" xr:uid="{00000000-0005-0000-0000-0000F03B0000}"/>
    <cellStyle name="SAPBEXHLevel0 3 13 3 2" xfId="24182" xr:uid="{00000000-0005-0000-0000-0000F13B0000}"/>
    <cellStyle name="SAPBEXHLevel0 3 13 4" xfId="10980" xr:uid="{00000000-0005-0000-0000-0000F23B0000}"/>
    <cellStyle name="SAPBEXHLevel0 3 13 4 2" xfId="26847" xr:uid="{00000000-0005-0000-0000-0000F33B0000}"/>
    <cellStyle name="SAPBEXHLevel0 3 13 5" xfId="13109" xr:uid="{00000000-0005-0000-0000-0000F43B0000}"/>
    <cellStyle name="SAPBEXHLevel0 3 13 5 2" xfId="28889" xr:uid="{00000000-0005-0000-0000-0000F53B0000}"/>
    <cellStyle name="SAPBEXHLevel0 3 13 6" xfId="16332" xr:uid="{00000000-0005-0000-0000-0000F63B0000}"/>
    <cellStyle name="SAPBEXHLevel0 3 13 6 2" xfId="31470" xr:uid="{00000000-0005-0000-0000-0000F73B0000}"/>
    <cellStyle name="SAPBEXHLevel0 3 13 7" xfId="18942" xr:uid="{00000000-0005-0000-0000-0000F83B0000}"/>
    <cellStyle name="SAPBEXHLevel0 3 13 7 2" xfId="33890" xr:uid="{00000000-0005-0000-0000-0000F93B0000}"/>
    <cellStyle name="SAPBEXHLevel0 3 14" xfId="2983" xr:uid="{00000000-0005-0000-0000-0000FA3B0000}"/>
    <cellStyle name="SAPBEXHLevel0 3 14 2" xfId="4528" xr:uid="{00000000-0005-0000-0000-0000FB3B0000}"/>
    <cellStyle name="SAPBEXHLevel0 3 14 2 2" xfId="9683" xr:uid="{00000000-0005-0000-0000-0000FC3B0000}"/>
    <cellStyle name="SAPBEXHLevel0 3 14 2 2 2" xfId="25674" xr:uid="{00000000-0005-0000-0000-0000FD3B0000}"/>
    <cellStyle name="SAPBEXHLevel0 3 14 2 3" xfId="12501" xr:uid="{00000000-0005-0000-0000-0000FE3B0000}"/>
    <cellStyle name="SAPBEXHLevel0 3 14 2 3 2" xfId="28345" xr:uid="{00000000-0005-0000-0000-0000FF3B0000}"/>
    <cellStyle name="SAPBEXHLevel0 3 14 2 4" xfId="14844" xr:uid="{00000000-0005-0000-0000-0000003C0000}"/>
    <cellStyle name="SAPBEXHLevel0 3 14 2 4 2" xfId="30296" xr:uid="{00000000-0005-0000-0000-0000013C0000}"/>
    <cellStyle name="SAPBEXHLevel0 3 14 2 5" xfId="17824" xr:uid="{00000000-0005-0000-0000-0000023C0000}"/>
    <cellStyle name="SAPBEXHLevel0 3 14 2 5 2" xfId="32940" xr:uid="{00000000-0005-0000-0000-0000033C0000}"/>
    <cellStyle name="SAPBEXHLevel0 3 14 2 6" xfId="20432" xr:uid="{00000000-0005-0000-0000-0000043C0000}"/>
    <cellStyle name="SAPBEXHLevel0 3 14 2 6 2" xfId="35369" xr:uid="{00000000-0005-0000-0000-0000053C0000}"/>
    <cellStyle name="SAPBEXHLevel0 3 14 2 7" xfId="21913" xr:uid="{00000000-0005-0000-0000-0000063C0000}"/>
    <cellStyle name="SAPBEXHLevel0 3 14 2 7 2" xfId="36832" xr:uid="{00000000-0005-0000-0000-0000073C0000}"/>
    <cellStyle name="SAPBEXHLevel0 3 14 3" xfId="8154" xr:uid="{00000000-0005-0000-0000-0000083C0000}"/>
    <cellStyle name="SAPBEXHLevel0 3 14 3 2" xfId="24183" xr:uid="{00000000-0005-0000-0000-0000093C0000}"/>
    <cellStyle name="SAPBEXHLevel0 3 14 4" xfId="10981" xr:uid="{00000000-0005-0000-0000-00000A3C0000}"/>
    <cellStyle name="SAPBEXHLevel0 3 14 4 2" xfId="26848" xr:uid="{00000000-0005-0000-0000-00000B3C0000}"/>
    <cellStyle name="SAPBEXHLevel0 3 14 5" xfId="6937" xr:uid="{00000000-0005-0000-0000-00000C3C0000}"/>
    <cellStyle name="SAPBEXHLevel0 3 14 5 2" xfId="23341" xr:uid="{00000000-0005-0000-0000-00000D3C0000}"/>
    <cellStyle name="SAPBEXHLevel0 3 14 6" xfId="16333" xr:uid="{00000000-0005-0000-0000-00000E3C0000}"/>
    <cellStyle name="SAPBEXHLevel0 3 14 6 2" xfId="31471" xr:uid="{00000000-0005-0000-0000-00000F3C0000}"/>
    <cellStyle name="SAPBEXHLevel0 3 14 7" xfId="18943" xr:uid="{00000000-0005-0000-0000-0000103C0000}"/>
    <cellStyle name="SAPBEXHLevel0 3 14 7 2" xfId="33891" xr:uid="{00000000-0005-0000-0000-0000113C0000}"/>
    <cellStyle name="SAPBEXHLevel0 3 15" xfId="2984" xr:uid="{00000000-0005-0000-0000-0000123C0000}"/>
    <cellStyle name="SAPBEXHLevel0 3 15 2" xfId="4527" xr:uid="{00000000-0005-0000-0000-0000133C0000}"/>
    <cellStyle name="SAPBEXHLevel0 3 15 2 2" xfId="9682" xr:uid="{00000000-0005-0000-0000-0000143C0000}"/>
    <cellStyle name="SAPBEXHLevel0 3 15 2 2 2" xfId="25673" xr:uid="{00000000-0005-0000-0000-0000153C0000}"/>
    <cellStyle name="SAPBEXHLevel0 3 15 2 3" xfId="12500" xr:uid="{00000000-0005-0000-0000-0000163C0000}"/>
    <cellStyle name="SAPBEXHLevel0 3 15 2 3 2" xfId="28344" xr:uid="{00000000-0005-0000-0000-0000173C0000}"/>
    <cellStyle name="SAPBEXHLevel0 3 15 2 4" xfId="14032" xr:uid="{00000000-0005-0000-0000-0000183C0000}"/>
    <cellStyle name="SAPBEXHLevel0 3 15 2 4 2" xfId="29614" xr:uid="{00000000-0005-0000-0000-0000193C0000}"/>
    <cellStyle name="SAPBEXHLevel0 3 15 2 5" xfId="17823" xr:uid="{00000000-0005-0000-0000-00001A3C0000}"/>
    <cellStyle name="SAPBEXHLevel0 3 15 2 5 2" xfId="32939" xr:uid="{00000000-0005-0000-0000-00001B3C0000}"/>
    <cellStyle name="SAPBEXHLevel0 3 15 2 6" xfId="20431" xr:uid="{00000000-0005-0000-0000-00001C3C0000}"/>
    <cellStyle name="SAPBEXHLevel0 3 15 2 6 2" xfId="35368" xr:uid="{00000000-0005-0000-0000-00001D3C0000}"/>
    <cellStyle name="SAPBEXHLevel0 3 15 2 7" xfId="21912" xr:uid="{00000000-0005-0000-0000-00001E3C0000}"/>
    <cellStyle name="SAPBEXHLevel0 3 15 2 7 2" xfId="36831" xr:uid="{00000000-0005-0000-0000-00001F3C0000}"/>
    <cellStyle name="SAPBEXHLevel0 3 15 3" xfId="8155" xr:uid="{00000000-0005-0000-0000-0000203C0000}"/>
    <cellStyle name="SAPBEXHLevel0 3 15 3 2" xfId="24184" xr:uid="{00000000-0005-0000-0000-0000213C0000}"/>
    <cellStyle name="SAPBEXHLevel0 3 15 4" xfId="10982" xr:uid="{00000000-0005-0000-0000-0000223C0000}"/>
    <cellStyle name="SAPBEXHLevel0 3 15 4 2" xfId="26849" xr:uid="{00000000-0005-0000-0000-0000233C0000}"/>
    <cellStyle name="SAPBEXHLevel0 3 15 5" xfId="14294" xr:uid="{00000000-0005-0000-0000-0000243C0000}"/>
    <cellStyle name="SAPBEXHLevel0 3 15 5 2" xfId="29817" xr:uid="{00000000-0005-0000-0000-0000253C0000}"/>
    <cellStyle name="SAPBEXHLevel0 3 15 6" xfId="16334" xr:uid="{00000000-0005-0000-0000-0000263C0000}"/>
    <cellStyle name="SAPBEXHLevel0 3 15 6 2" xfId="31472" xr:uid="{00000000-0005-0000-0000-0000273C0000}"/>
    <cellStyle name="SAPBEXHLevel0 3 15 7" xfId="18944" xr:uid="{00000000-0005-0000-0000-0000283C0000}"/>
    <cellStyle name="SAPBEXHLevel0 3 15 7 2" xfId="33892" xr:uid="{00000000-0005-0000-0000-0000293C0000}"/>
    <cellStyle name="SAPBEXHLevel0 3 16" xfId="2985" xr:uid="{00000000-0005-0000-0000-00002A3C0000}"/>
    <cellStyle name="SAPBEXHLevel0 3 16 2" xfId="4526" xr:uid="{00000000-0005-0000-0000-00002B3C0000}"/>
    <cellStyle name="SAPBEXHLevel0 3 16 2 2" xfId="9681" xr:uid="{00000000-0005-0000-0000-00002C3C0000}"/>
    <cellStyle name="SAPBEXHLevel0 3 16 2 2 2" xfId="25672" xr:uid="{00000000-0005-0000-0000-00002D3C0000}"/>
    <cellStyle name="SAPBEXHLevel0 3 16 2 3" xfId="12499" xr:uid="{00000000-0005-0000-0000-00002E3C0000}"/>
    <cellStyle name="SAPBEXHLevel0 3 16 2 3 2" xfId="28343" xr:uid="{00000000-0005-0000-0000-00002F3C0000}"/>
    <cellStyle name="SAPBEXHLevel0 3 16 2 4" xfId="7400" xr:uid="{00000000-0005-0000-0000-0000303C0000}"/>
    <cellStyle name="SAPBEXHLevel0 3 16 2 4 2" xfId="23598" xr:uid="{00000000-0005-0000-0000-0000313C0000}"/>
    <cellStyle name="SAPBEXHLevel0 3 16 2 5" xfId="17822" xr:uid="{00000000-0005-0000-0000-0000323C0000}"/>
    <cellStyle name="SAPBEXHLevel0 3 16 2 5 2" xfId="32938" xr:uid="{00000000-0005-0000-0000-0000333C0000}"/>
    <cellStyle name="SAPBEXHLevel0 3 16 2 6" xfId="20430" xr:uid="{00000000-0005-0000-0000-0000343C0000}"/>
    <cellStyle name="SAPBEXHLevel0 3 16 2 6 2" xfId="35367" xr:uid="{00000000-0005-0000-0000-0000353C0000}"/>
    <cellStyle name="SAPBEXHLevel0 3 16 2 7" xfId="21914" xr:uid="{00000000-0005-0000-0000-0000363C0000}"/>
    <cellStyle name="SAPBEXHLevel0 3 16 2 7 2" xfId="36833" xr:uid="{00000000-0005-0000-0000-0000373C0000}"/>
    <cellStyle name="SAPBEXHLevel0 3 16 3" xfId="8156" xr:uid="{00000000-0005-0000-0000-0000383C0000}"/>
    <cellStyle name="SAPBEXHLevel0 3 16 3 2" xfId="24185" xr:uid="{00000000-0005-0000-0000-0000393C0000}"/>
    <cellStyle name="SAPBEXHLevel0 3 16 4" xfId="10983" xr:uid="{00000000-0005-0000-0000-00003A3C0000}"/>
    <cellStyle name="SAPBEXHLevel0 3 16 4 2" xfId="26850" xr:uid="{00000000-0005-0000-0000-00003B3C0000}"/>
    <cellStyle name="SAPBEXHLevel0 3 16 5" xfId="13027" xr:uid="{00000000-0005-0000-0000-00003C3C0000}"/>
    <cellStyle name="SAPBEXHLevel0 3 16 5 2" xfId="28826" xr:uid="{00000000-0005-0000-0000-00003D3C0000}"/>
    <cellStyle name="SAPBEXHLevel0 3 16 6" xfId="16335" xr:uid="{00000000-0005-0000-0000-00003E3C0000}"/>
    <cellStyle name="SAPBEXHLevel0 3 16 6 2" xfId="31473" xr:uid="{00000000-0005-0000-0000-00003F3C0000}"/>
    <cellStyle name="SAPBEXHLevel0 3 16 7" xfId="18945" xr:uid="{00000000-0005-0000-0000-0000403C0000}"/>
    <cellStyle name="SAPBEXHLevel0 3 16 7 2" xfId="33893" xr:uid="{00000000-0005-0000-0000-0000413C0000}"/>
    <cellStyle name="SAPBEXHLevel0 3 17" xfId="4533" xr:uid="{00000000-0005-0000-0000-0000423C0000}"/>
    <cellStyle name="SAPBEXHLevel0 3 17 2" xfId="9688" xr:uid="{00000000-0005-0000-0000-0000433C0000}"/>
    <cellStyle name="SAPBEXHLevel0 3 17 2 2" xfId="25679" xr:uid="{00000000-0005-0000-0000-0000443C0000}"/>
    <cellStyle name="SAPBEXHLevel0 3 17 3" xfId="12506" xr:uid="{00000000-0005-0000-0000-0000453C0000}"/>
    <cellStyle name="SAPBEXHLevel0 3 17 3 2" xfId="28350" xr:uid="{00000000-0005-0000-0000-0000463C0000}"/>
    <cellStyle name="SAPBEXHLevel0 3 17 4" xfId="14842" xr:uid="{00000000-0005-0000-0000-0000473C0000}"/>
    <cellStyle name="SAPBEXHLevel0 3 17 4 2" xfId="30294" xr:uid="{00000000-0005-0000-0000-0000483C0000}"/>
    <cellStyle name="SAPBEXHLevel0 3 17 5" xfId="17829" xr:uid="{00000000-0005-0000-0000-0000493C0000}"/>
    <cellStyle name="SAPBEXHLevel0 3 17 5 2" xfId="32945" xr:uid="{00000000-0005-0000-0000-00004A3C0000}"/>
    <cellStyle name="SAPBEXHLevel0 3 17 6" xfId="20437" xr:uid="{00000000-0005-0000-0000-00004B3C0000}"/>
    <cellStyle name="SAPBEXHLevel0 3 17 6 2" xfId="35374" xr:uid="{00000000-0005-0000-0000-00004C3C0000}"/>
    <cellStyle name="SAPBEXHLevel0 3 17 7" xfId="21280" xr:uid="{00000000-0005-0000-0000-00004D3C0000}"/>
    <cellStyle name="SAPBEXHLevel0 3 17 7 2" xfId="36206" xr:uid="{00000000-0005-0000-0000-00004E3C0000}"/>
    <cellStyle name="SAPBEXHLevel0 3 18" xfId="5441" xr:uid="{00000000-0005-0000-0000-00004F3C0000}"/>
    <cellStyle name="SAPBEXHLevel0 3 18 2" xfId="22682" xr:uid="{00000000-0005-0000-0000-0000503C0000}"/>
    <cellStyle name="SAPBEXHLevel0 3 19" xfId="6883" xr:uid="{00000000-0005-0000-0000-0000513C0000}"/>
    <cellStyle name="SAPBEXHLevel0 3 19 2" xfId="23319" xr:uid="{00000000-0005-0000-0000-0000523C0000}"/>
    <cellStyle name="SAPBEXHLevel0 3 2" xfId="2986" xr:uid="{00000000-0005-0000-0000-0000533C0000}"/>
    <cellStyle name="SAPBEXHLevel0 3 2 2" xfId="2987" xr:uid="{00000000-0005-0000-0000-0000543C0000}"/>
    <cellStyle name="SAPBEXHLevel0 3 2 2 2" xfId="3297" xr:uid="{00000000-0005-0000-0000-0000553C0000}"/>
    <cellStyle name="SAPBEXHLevel0 3 2 2 2 2" xfId="8465" xr:uid="{00000000-0005-0000-0000-0000563C0000}"/>
    <cellStyle name="SAPBEXHLevel0 3 2 2 2 2 2" xfId="24494" xr:uid="{00000000-0005-0000-0000-0000573C0000}"/>
    <cellStyle name="SAPBEXHLevel0 3 2 2 2 3" xfId="11292" xr:uid="{00000000-0005-0000-0000-0000583C0000}"/>
    <cellStyle name="SAPBEXHLevel0 3 2 2 2 3 2" xfId="27159" xr:uid="{00000000-0005-0000-0000-0000593C0000}"/>
    <cellStyle name="SAPBEXHLevel0 3 2 2 2 4" xfId="15016" xr:uid="{00000000-0005-0000-0000-00005A3C0000}"/>
    <cellStyle name="SAPBEXHLevel0 3 2 2 2 4 2" xfId="30463" xr:uid="{00000000-0005-0000-0000-00005B3C0000}"/>
    <cellStyle name="SAPBEXHLevel0 3 2 2 2 5" xfId="16644" xr:uid="{00000000-0005-0000-0000-00005C3C0000}"/>
    <cellStyle name="SAPBEXHLevel0 3 2 2 2 5 2" xfId="31782" xr:uid="{00000000-0005-0000-0000-00005D3C0000}"/>
    <cellStyle name="SAPBEXHLevel0 3 2 2 2 6" xfId="19254" xr:uid="{00000000-0005-0000-0000-00005E3C0000}"/>
    <cellStyle name="SAPBEXHLevel0 3 2 2 2 6 2" xfId="34201" xr:uid="{00000000-0005-0000-0000-00005F3C0000}"/>
    <cellStyle name="SAPBEXHLevel0 3 2 2 2 7" xfId="15997" xr:uid="{00000000-0005-0000-0000-0000603C0000}"/>
    <cellStyle name="SAPBEXHLevel0 3 2 2 2 7 2" xfId="31141" xr:uid="{00000000-0005-0000-0000-0000613C0000}"/>
    <cellStyle name="SAPBEXHLevel0 3 2 2 3" xfId="8158" xr:uid="{00000000-0005-0000-0000-0000623C0000}"/>
    <cellStyle name="SAPBEXHLevel0 3 2 2 3 2" xfId="24187" xr:uid="{00000000-0005-0000-0000-0000633C0000}"/>
    <cellStyle name="SAPBEXHLevel0 3 2 2 4" xfId="10985" xr:uid="{00000000-0005-0000-0000-0000643C0000}"/>
    <cellStyle name="SAPBEXHLevel0 3 2 2 4 2" xfId="26852" xr:uid="{00000000-0005-0000-0000-0000653C0000}"/>
    <cellStyle name="SAPBEXHLevel0 3 2 2 5" xfId="13107" xr:uid="{00000000-0005-0000-0000-0000663C0000}"/>
    <cellStyle name="SAPBEXHLevel0 3 2 2 5 2" xfId="28887" xr:uid="{00000000-0005-0000-0000-0000673C0000}"/>
    <cellStyle name="SAPBEXHLevel0 3 2 2 6" xfId="16337" xr:uid="{00000000-0005-0000-0000-0000683C0000}"/>
    <cellStyle name="SAPBEXHLevel0 3 2 2 6 2" xfId="31475" xr:uid="{00000000-0005-0000-0000-0000693C0000}"/>
    <cellStyle name="SAPBEXHLevel0 3 2 2 7" xfId="18947" xr:uid="{00000000-0005-0000-0000-00006A3C0000}"/>
    <cellStyle name="SAPBEXHLevel0 3 2 2 7 2" xfId="33895" xr:uid="{00000000-0005-0000-0000-00006B3C0000}"/>
    <cellStyle name="SAPBEXHLevel0 3 2 3" xfId="4525" xr:uid="{00000000-0005-0000-0000-00006C3C0000}"/>
    <cellStyle name="SAPBEXHLevel0 3 2 3 2" xfId="9680" xr:uid="{00000000-0005-0000-0000-00006D3C0000}"/>
    <cellStyle name="SAPBEXHLevel0 3 2 3 2 2" xfId="25671" xr:uid="{00000000-0005-0000-0000-00006E3C0000}"/>
    <cellStyle name="SAPBEXHLevel0 3 2 3 3" xfId="12498" xr:uid="{00000000-0005-0000-0000-00006F3C0000}"/>
    <cellStyle name="SAPBEXHLevel0 3 2 3 3 2" xfId="28342" xr:uid="{00000000-0005-0000-0000-0000703C0000}"/>
    <cellStyle name="SAPBEXHLevel0 3 2 3 4" xfId="15459" xr:uid="{00000000-0005-0000-0000-0000713C0000}"/>
    <cellStyle name="SAPBEXHLevel0 3 2 3 4 2" xfId="30827" xr:uid="{00000000-0005-0000-0000-0000723C0000}"/>
    <cellStyle name="SAPBEXHLevel0 3 2 3 5" xfId="17821" xr:uid="{00000000-0005-0000-0000-0000733C0000}"/>
    <cellStyle name="SAPBEXHLevel0 3 2 3 5 2" xfId="32937" xr:uid="{00000000-0005-0000-0000-0000743C0000}"/>
    <cellStyle name="SAPBEXHLevel0 3 2 3 6" xfId="20429" xr:uid="{00000000-0005-0000-0000-0000753C0000}"/>
    <cellStyle name="SAPBEXHLevel0 3 2 3 6 2" xfId="35366" xr:uid="{00000000-0005-0000-0000-0000763C0000}"/>
    <cellStyle name="SAPBEXHLevel0 3 2 3 7" xfId="21275" xr:uid="{00000000-0005-0000-0000-0000773C0000}"/>
    <cellStyle name="SAPBEXHLevel0 3 2 3 7 2" xfId="36201" xr:uid="{00000000-0005-0000-0000-0000783C0000}"/>
    <cellStyle name="SAPBEXHLevel0 3 2 4" xfId="8157" xr:uid="{00000000-0005-0000-0000-0000793C0000}"/>
    <cellStyle name="SAPBEXHLevel0 3 2 4 2" xfId="24186" xr:uid="{00000000-0005-0000-0000-00007A3C0000}"/>
    <cellStyle name="SAPBEXHLevel0 3 2 5" xfId="10984" xr:uid="{00000000-0005-0000-0000-00007B3C0000}"/>
    <cellStyle name="SAPBEXHLevel0 3 2 5 2" xfId="26851" xr:uid="{00000000-0005-0000-0000-00007C3C0000}"/>
    <cellStyle name="SAPBEXHLevel0 3 2 6" xfId="13060" xr:uid="{00000000-0005-0000-0000-00007D3C0000}"/>
    <cellStyle name="SAPBEXHLevel0 3 2 6 2" xfId="28844" xr:uid="{00000000-0005-0000-0000-00007E3C0000}"/>
    <cellStyle name="SAPBEXHLevel0 3 2 7" xfId="16336" xr:uid="{00000000-0005-0000-0000-00007F3C0000}"/>
    <cellStyle name="SAPBEXHLevel0 3 2 7 2" xfId="31474" xr:uid="{00000000-0005-0000-0000-0000803C0000}"/>
    <cellStyle name="SAPBEXHLevel0 3 2 8" xfId="18946" xr:uid="{00000000-0005-0000-0000-0000813C0000}"/>
    <cellStyle name="SAPBEXHLevel0 3 2 8 2" xfId="33894" xr:uid="{00000000-0005-0000-0000-0000823C0000}"/>
    <cellStyle name="SAPBEXHLevel0 3 20" xfId="13357" xr:uid="{00000000-0005-0000-0000-0000833C0000}"/>
    <cellStyle name="SAPBEXHLevel0 3 20 2" xfId="29054" xr:uid="{00000000-0005-0000-0000-0000843C0000}"/>
    <cellStyle name="SAPBEXHLevel0 3 21" xfId="14712" xr:uid="{00000000-0005-0000-0000-0000853C0000}"/>
    <cellStyle name="SAPBEXHLevel0 3 21 2" xfId="30189" xr:uid="{00000000-0005-0000-0000-0000863C0000}"/>
    <cellStyle name="SAPBEXHLevel0 3 22" xfId="15866" xr:uid="{00000000-0005-0000-0000-0000873C0000}"/>
    <cellStyle name="SAPBEXHLevel0 3 22 2" xfId="31087" xr:uid="{00000000-0005-0000-0000-0000883C0000}"/>
    <cellStyle name="SAPBEXHLevel0 3 23" xfId="6315" xr:uid="{00000000-0005-0000-0000-0000893C0000}"/>
    <cellStyle name="SAPBEXHLevel0 3 3" xfId="2988" xr:uid="{00000000-0005-0000-0000-00008A3C0000}"/>
    <cellStyle name="SAPBEXHLevel0 3 3 2" xfId="2989" xr:uid="{00000000-0005-0000-0000-00008B3C0000}"/>
    <cellStyle name="SAPBEXHLevel0 3 3 2 2" xfId="4523" xr:uid="{00000000-0005-0000-0000-00008C3C0000}"/>
    <cellStyle name="SAPBEXHLevel0 3 3 2 2 2" xfId="9678" xr:uid="{00000000-0005-0000-0000-00008D3C0000}"/>
    <cellStyle name="SAPBEXHLevel0 3 3 2 2 2 2" xfId="25669" xr:uid="{00000000-0005-0000-0000-00008E3C0000}"/>
    <cellStyle name="SAPBEXHLevel0 3 3 2 2 3" xfId="12496" xr:uid="{00000000-0005-0000-0000-00008F3C0000}"/>
    <cellStyle name="SAPBEXHLevel0 3 3 2 2 3 2" xfId="28340" xr:uid="{00000000-0005-0000-0000-0000903C0000}"/>
    <cellStyle name="SAPBEXHLevel0 3 3 2 2 4" xfId="14031" xr:uid="{00000000-0005-0000-0000-0000913C0000}"/>
    <cellStyle name="SAPBEXHLevel0 3 3 2 2 4 2" xfId="29613" xr:uid="{00000000-0005-0000-0000-0000923C0000}"/>
    <cellStyle name="SAPBEXHLevel0 3 3 2 2 5" xfId="17819" xr:uid="{00000000-0005-0000-0000-0000933C0000}"/>
    <cellStyle name="SAPBEXHLevel0 3 3 2 2 5 2" xfId="32935" xr:uid="{00000000-0005-0000-0000-0000943C0000}"/>
    <cellStyle name="SAPBEXHLevel0 3 3 2 2 6" xfId="20427" xr:uid="{00000000-0005-0000-0000-0000953C0000}"/>
    <cellStyle name="SAPBEXHLevel0 3 3 2 2 6 2" xfId="35364" xr:uid="{00000000-0005-0000-0000-0000963C0000}"/>
    <cellStyle name="SAPBEXHLevel0 3 3 2 2 7" xfId="21274" xr:uid="{00000000-0005-0000-0000-0000973C0000}"/>
    <cellStyle name="SAPBEXHLevel0 3 3 2 2 7 2" xfId="36200" xr:uid="{00000000-0005-0000-0000-0000983C0000}"/>
    <cellStyle name="SAPBEXHLevel0 3 3 2 3" xfId="8160" xr:uid="{00000000-0005-0000-0000-0000993C0000}"/>
    <cellStyle name="SAPBEXHLevel0 3 3 2 3 2" xfId="24189" xr:uid="{00000000-0005-0000-0000-00009A3C0000}"/>
    <cellStyle name="SAPBEXHLevel0 3 3 2 4" xfId="10987" xr:uid="{00000000-0005-0000-0000-00009B3C0000}"/>
    <cellStyle name="SAPBEXHLevel0 3 3 2 4 2" xfId="26854" xr:uid="{00000000-0005-0000-0000-00009C3C0000}"/>
    <cellStyle name="SAPBEXHLevel0 3 3 2 5" xfId="13106" xr:uid="{00000000-0005-0000-0000-00009D3C0000}"/>
    <cellStyle name="SAPBEXHLevel0 3 3 2 5 2" xfId="28886" xr:uid="{00000000-0005-0000-0000-00009E3C0000}"/>
    <cellStyle name="SAPBEXHLevel0 3 3 2 6" xfId="16339" xr:uid="{00000000-0005-0000-0000-00009F3C0000}"/>
    <cellStyle name="SAPBEXHLevel0 3 3 2 6 2" xfId="31477" xr:uid="{00000000-0005-0000-0000-0000A03C0000}"/>
    <cellStyle name="SAPBEXHLevel0 3 3 2 7" xfId="18949" xr:uid="{00000000-0005-0000-0000-0000A13C0000}"/>
    <cellStyle name="SAPBEXHLevel0 3 3 2 7 2" xfId="33897" xr:uid="{00000000-0005-0000-0000-0000A23C0000}"/>
    <cellStyle name="SAPBEXHLevel0 3 3 3" xfId="4524" xr:uid="{00000000-0005-0000-0000-0000A33C0000}"/>
    <cellStyle name="SAPBEXHLevel0 3 3 3 2" xfId="9679" xr:uid="{00000000-0005-0000-0000-0000A43C0000}"/>
    <cellStyle name="SAPBEXHLevel0 3 3 3 2 2" xfId="25670" xr:uid="{00000000-0005-0000-0000-0000A53C0000}"/>
    <cellStyle name="SAPBEXHLevel0 3 3 3 3" xfId="12497" xr:uid="{00000000-0005-0000-0000-0000A63C0000}"/>
    <cellStyle name="SAPBEXHLevel0 3 3 3 3 2" xfId="28341" xr:uid="{00000000-0005-0000-0000-0000A73C0000}"/>
    <cellStyle name="SAPBEXHLevel0 3 3 3 4" xfId="14846" xr:uid="{00000000-0005-0000-0000-0000A83C0000}"/>
    <cellStyle name="SAPBEXHLevel0 3 3 3 4 2" xfId="30298" xr:uid="{00000000-0005-0000-0000-0000A93C0000}"/>
    <cellStyle name="SAPBEXHLevel0 3 3 3 5" xfId="17820" xr:uid="{00000000-0005-0000-0000-0000AA3C0000}"/>
    <cellStyle name="SAPBEXHLevel0 3 3 3 5 2" xfId="32936" xr:uid="{00000000-0005-0000-0000-0000AB3C0000}"/>
    <cellStyle name="SAPBEXHLevel0 3 3 3 6" xfId="20428" xr:uid="{00000000-0005-0000-0000-0000AC3C0000}"/>
    <cellStyle name="SAPBEXHLevel0 3 3 3 6 2" xfId="35365" xr:uid="{00000000-0005-0000-0000-0000AD3C0000}"/>
    <cellStyle name="SAPBEXHLevel0 3 3 3 7" xfId="21915" xr:uid="{00000000-0005-0000-0000-0000AE3C0000}"/>
    <cellStyle name="SAPBEXHLevel0 3 3 3 7 2" xfId="36834" xr:uid="{00000000-0005-0000-0000-0000AF3C0000}"/>
    <cellStyle name="SAPBEXHLevel0 3 3 4" xfId="8159" xr:uid="{00000000-0005-0000-0000-0000B03C0000}"/>
    <cellStyle name="SAPBEXHLevel0 3 3 4 2" xfId="24188" xr:uid="{00000000-0005-0000-0000-0000B13C0000}"/>
    <cellStyle name="SAPBEXHLevel0 3 3 5" xfId="10986" xr:uid="{00000000-0005-0000-0000-0000B23C0000}"/>
    <cellStyle name="SAPBEXHLevel0 3 3 5 2" xfId="26853" xr:uid="{00000000-0005-0000-0000-0000B33C0000}"/>
    <cellStyle name="SAPBEXHLevel0 3 3 6" xfId="15330" xr:uid="{00000000-0005-0000-0000-0000B43C0000}"/>
    <cellStyle name="SAPBEXHLevel0 3 3 6 2" xfId="30739" xr:uid="{00000000-0005-0000-0000-0000B53C0000}"/>
    <cellStyle name="SAPBEXHLevel0 3 3 7" xfId="16338" xr:uid="{00000000-0005-0000-0000-0000B63C0000}"/>
    <cellStyle name="SAPBEXHLevel0 3 3 7 2" xfId="31476" xr:uid="{00000000-0005-0000-0000-0000B73C0000}"/>
    <cellStyle name="SAPBEXHLevel0 3 3 8" xfId="18948" xr:uid="{00000000-0005-0000-0000-0000B83C0000}"/>
    <cellStyle name="SAPBEXHLevel0 3 3 8 2" xfId="33896" xr:uid="{00000000-0005-0000-0000-0000B93C0000}"/>
    <cellStyle name="SAPBEXHLevel0 3 4" xfId="2990" xr:uid="{00000000-0005-0000-0000-0000BA3C0000}"/>
    <cellStyle name="SAPBEXHLevel0 3 4 2" xfId="2991" xr:uid="{00000000-0005-0000-0000-0000BB3C0000}"/>
    <cellStyle name="SAPBEXHLevel0 3 4 2 2" xfId="4521" xr:uid="{00000000-0005-0000-0000-0000BC3C0000}"/>
    <cellStyle name="SAPBEXHLevel0 3 4 2 2 2" xfId="9676" xr:uid="{00000000-0005-0000-0000-0000BD3C0000}"/>
    <cellStyle name="SAPBEXHLevel0 3 4 2 2 2 2" xfId="25667" xr:uid="{00000000-0005-0000-0000-0000BE3C0000}"/>
    <cellStyle name="SAPBEXHLevel0 3 4 2 2 3" xfId="12494" xr:uid="{00000000-0005-0000-0000-0000BF3C0000}"/>
    <cellStyle name="SAPBEXHLevel0 3 4 2 2 3 2" xfId="28338" xr:uid="{00000000-0005-0000-0000-0000C03C0000}"/>
    <cellStyle name="SAPBEXHLevel0 3 4 2 2 4" xfId="5941" xr:uid="{00000000-0005-0000-0000-0000C13C0000}"/>
    <cellStyle name="SAPBEXHLevel0 3 4 2 2 4 2" xfId="22915" xr:uid="{00000000-0005-0000-0000-0000C23C0000}"/>
    <cellStyle name="SAPBEXHLevel0 3 4 2 2 5" xfId="17817" xr:uid="{00000000-0005-0000-0000-0000C33C0000}"/>
    <cellStyle name="SAPBEXHLevel0 3 4 2 2 5 2" xfId="32933" xr:uid="{00000000-0005-0000-0000-0000C43C0000}"/>
    <cellStyle name="SAPBEXHLevel0 3 4 2 2 6" xfId="20425" xr:uid="{00000000-0005-0000-0000-0000C53C0000}"/>
    <cellStyle name="SAPBEXHLevel0 3 4 2 2 6 2" xfId="35362" xr:uid="{00000000-0005-0000-0000-0000C63C0000}"/>
    <cellStyle name="SAPBEXHLevel0 3 4 2 2 7" xfId="21917" xr:uid="{00000000-0005-0000-0000-0000C73C0000}"/>
    <cellStyle name="SAPBEXHLevel0 3 4 2 2 7 2" xfId="36836" xr:uid="{00000000-0005-0000-0000-0000C83C0000}"/>
    <cellStyle name="SAPBEXHLevel0 3 4 2 3" xfId="8162" xr:uid="{00000000-0005-0000-0000-0000C93C0000}"/>
    <cellStyle name="SAPBEXHLevel0 3 4 2 3 2" xfId="24191" xr:uid="{00000000-0005-0000-0000-0000CA3C0000}"/>
    <cellStyle name="SAPBEXHLevel0 3 4 2 4" xfId="10989" xr:uid="{00000000-0005-0000-0000-0000CB3C0000}"/>
    <cellStyle name="SAPBEXHLevel0 3 4 2 4 2" xfId="26856" xr:uid="{00000000-0005-0000-0000-0000CC3C0000}"/>
    <cellStyle name="SAPBEXHLevel0 3 4 2 5" xfId="13105" xr:uid="{00000000-0005-0000-0000-0000CD3C0000}"/>
    <cellStyle name="SAPBEXHLevel0 3 4 2 5 2" xfId="28885" xr:uid="{00000000-0005-0000-0000-0000CE3C0000}"/>
    <cellStyle name="SAPBEXHLevel0 3 4 2 6" xfId="16341" xr:uid="{00000000-0005-0000-0000-0000CF3C0000}"/>
    <cellStyle name="SAPBEXHLevel0 3 4 2 6 2" xfId="31479" xr:uid="{00000000-0005-0000-0000-0000D03C0000}"/>
    <cellStyle name="SAPBEXHLevel0 3 4 2 7" xfId="18951" xr:uid="{00000000-0005-0000-0000-0000D13C0000}"/>
    <cellStyle name="SAPBEXHLevel0 3 4 2 7 2" xfId="33899" xr:uid="{00000000-0005-0000-0000-0000D23C0000}"/>
    <cellStyle name="SAPBEXHLevel0 3 4 3" xfId="4522" xr:uid="{00000000-0005-0000-0000-0000D33C0000}"/>
    <cellStyle name="SAPBEXHLevel0 3 4 3 2" xfId="9677" xr:uid="{00000000-0005-0000-0000-0000D43C0000}"/>
    <cellStyle name="SAPBEXHLevel0 3 4 3 2 2" xfId="25668" xr:uid="{00000000-0005-0000-0000-0000D53C0000}"/>
    <cellStyle name="SAPBEXHLevel0 3 4 3 3" xfId="12495" xr:uid="{00000000-0005-0000-0000-0000D63C0000}"/>
    <cellStyle name="SAPBEXHLevel0 3 4 3 3 2" xfId="28339" xr:uid="{00000000-0005-0000-0000-0000D73C0000}"/>
    <cellStyle name="SAPBEXHLevel0 3 4 3 4" xfId="14847" xr:uid="{00000000-0005-0000-0000-0000D83C0000}"/>
    <cellStyle name="SAPBEXHLevel0 3 4 3 4 2" xfId="30299" xr:uid="{00000000-0005-0000-0000-0000D93C0000}"/>
    <cellStyle name="SAPBEXHLevel0 3 4 3 5" xfId="17818" xr:uid="{00000000-0005-0000-0000-0000DA3C0000}"/>
    <cellStyle name="SAPBEXHLevel0 3 4 3 5 2" xfId="32934" xr:uid="{00000000-0005-0000-0000-0000DB3C0000}"/>
    <cellStyle name="SAPBEXHLevel0 3 4 3 6" xfId="20426" xr:uid="{00000000-0005-0000-0000-0000DC3C0000}"/>
    <cellStyle name="SAPBEXHLevel0 3 4 3 6 2" xfId="35363" xr:uid="{00000000-0005-0000-0000-0000DD3C0000}"/>
    <cellStyle name="SAPBEXHLevel0 3 4 3 7" xfId="14476" xr:uid="{00000000-0005-0000-0000-0000DE3C0000}"/>
    <cellStyle name="SAPBEXHLevel0 3 4 3 7 2" xfId="29992" xr:uid="{00000000-0005-0000-0000-0000DF3C0000}"/>
    <cellStyle name="SAPBEXHLevel0 3 4 4" xfId="8161" xr:uid="{00000000-0005-0000-0000-0000E03C0000}"/>
    <cellStyle name="SAPBEXHLevel0 3 4 4 2" xfId="24190" xr:uid="{00000000-0005-0000-0000-0000E13C0000}"/>
    <cellStyle name="SAPBEXHLevel0 3 4 5" xfId="10988" xr:uid="{00000000-0005-0000-0000-0000E23C0000}"/>
    <cellStyle name="SAPBEXHLevel0 3 4 5 2" xfId="26855" xr:uid="{00000000-0005-0000-0000-0000E33C0000}"/>
    <cellStyle name="SAPBEXHLevel0 3 4 6" xfId="10522" xr:uid="{00000000-0005-0000-0000-0000E43C0000}"/>
    <cellStyle name="SAPBEXHLevel0 3 4 6 2" xfId="26444" xr:uid="{00000000-0005-0000-0000-0000E53C0000}"/>
    <cellStyle name="SAPBEXHLevel0 3 4 7" xfId="16340" xr:uid="{00000000-0005-0000-0000-0000E63C0000}"/>
    <cellStyle name="SAPBEXHLevel0 3 4 7 2" xfId="31478" xr:uid="{00000000-0005-0000-0000-0000E73C0000}"/>
    <cellStyle name="SAPBEXHLevel0 3 4 8" xfId="18950" xr:uid="{00000000-0005-0000-0000-0000E83C0000}"/>
    <cellStyle name="SAPBEXHLevel0 3 4 8 2" xfId="33898" xr:uid="{00000000-0005-0000-0000-0000E93C0000}"/>
    <cellStyle name="SAPBEXHLevel0 3 5" xfId="2992" xr:uid="{00000000-0005-0000-0000-0000EA3C0000}"/>
    <cellStyle name="SAPBEXHLevel0 3 5 2" xfId="2993" xr:uid="{00000000-0005-0000-0000-0000EB3C0000}"/>
    <cellStyle name="SAPBEXHLevel0 3 5 2 2" xfId="4519" xr:uid="{00000000-0005-0000-0000-0000EC3C0000}"/>
    <cellStyle name="SAPBEXHLevel0 3 5 2 2 2" xfId="9674" xr:uid="{00000000-0005-0000-0000-0000ED3C0000}"/>
    <cellStyle name="SAPBEXHLevel0 3 5 2 2 2 2" xfId="25665" xr:uid="{00000000-0005-0000-0000-0000EE3C0000}"/>
    <cellStyle name="SAPBEXHLevel0 3 5 2 2 3" xfId="12492" xr:uid="{00000000-0005-0000-0000-0000EF3C0000}"/>
    <cellStyle name="SAPBEXHLevel0 3 5 2 2 3 2" xfId="28336" xr:uid="{00000000-0005-0000-0000-0000F03C0000}"/>
    <cellStyle name="SAPBEXHLevel0 3 5 2 2 4" xfId="14848" xr:uid="{00000000-0005-0000-0000-0000F13C0000}"/>
    <cellStyle name="SAPBEXHLevel0 3 5 2 2 4 2" xfId="30300" xr:uid="{00000000-0005-0000-0000-0000F23C0000}"/>
    <cellStyle name="SAPBEXHLevel0 3 5 2 2 5" xfId="17815" xr:uid="{00000000-0005-0000-0000-0000F33C0000}"/>
    <cellStyle name="SAPBEXHLevel0 3 5 2 2 5 2" xfId="32931" xr:uid="{00000000-0005-0000-0000-0000F43C0000}"/>
    <cellStyle name="SAPBEXHLevel0 3 5 2 2 6" xfId="20423" xr:uid="{00000000-0005-0000-0000-0000F53C0000}"/>
    <cellStyle name="SAPBEXHLevel0 3 5 2 2 6 2" xfId="35360" xr:uid="{00000000-0005-0000-0000-0000F63C0000}"/>
    <cellStyle name="SAPBEXHLevel0 3 5 2 2 7" xfId="21273" xr:uid="{00000000-0005-0000-0000-0000F73C0000}"/>
    <cellStyle name="SAPBEXHLevel0 3 5 2 2 7 2" xfId="36199" xr:uid="{00000000-0005-0000-0000-0000F83C0000}"/>
    <cellStyle name="SAPBEXHLevel0 3 5 2 3" xfId="8164" xr:uid="{00000000-0005-0000-0000-0000F93C0000}"/>
    <cellStyle name="SAPBEXHLevel0 3 5 2 3 2" xfId="24193" xr:uid="{00000000-0005-0000-0000-0000FA3C0000}"/>
    <cellStyle name="SAPBEXHLevel0 3 5 2 4" xfId="10991" xr:uid="{00000000-0005-0000-0000-0000FB3C0000}"/>
    <cellStyle name="SAPBEXHLevel0 3 5 2 4 2" xfId="26858" xr:uid="{00000000-0005-0000-0000-0000FC3C0000}"/>
    <cellStyle name="SAPBEXHLevel0 3 5 2 5" xfId="13104" xr:uid="{00000000-0005-0000-0000-0000FD3C0000}"/>
    <cellStyle name="SAPBEXHLevel0 3 5 2 5 2" xfId="28884" xr:uid="{00000000-0005-0000-0000-0000FE3C0000}"/>
    <cellStyle name="SAPBEXHLevel0 3 5 2 6" xfId="16343" xr:uid="{00000000-0005-0000-0000-0000FF3C0000}"/>
    <cellStyle name="SAPBEXHLevel0 3 5 2 6 2" xfId="31481" xr:uid="{00000000-0005-0000-0000-0000003D0000}"/>
    <cellStyle name="SAPBEXHLevel0 3 5 2 7" xfId="18953" xr:uid="{00000000-0005-0000-0000-0000013D0000}"/>
    <cellStyle name="SAPBEXHLevel0 3 5 2 7 2" xfId="33901" xr:uid="{00000000-0005-0000-0000-0000023D0000}"/>
    <cellStyle name="SAPBEXHLevel0 3 5 3" xfId="4520" xr:uid="{00000000-0005-0000-0000-0000033D0000}"/>
    <cellStyle name="SAPBEXHLevel0 3 5 3 2" xfId="9675" xr:uid="{00000000-0005-0000-0000-0000043D0000}"/>
    <cellStyle name="SAPBEXHLevel0 3 5 3 2 2" xfId="25666" xr:uid="{00000000-0005-0000-0000-0000053D0000}"/>
    <cellStyle name="SAPBEXHLevel0 3 5 3 3" xfId="12493" xr:uid="{00000000-0005-0000-0000-0000063D0000}"/>
    <cellStyle name="SAPBEXHLevel0 3 5 3 3 2" xfId="28337" xr:uid="{00000000-0005-0000-0000-0000073D0000}"/>
    <cellStyle name="SAPBEXHLevel0 3 5 3 4" xfId="14030" xr:uid="{00000000-0005-0000-0000-0000083D0000}"/>
    <cellStyle name="SAPBEXHLevel0 3 5 3 4 2" xfId="29612" xr:uid="{00000000-0005-0000-0000-0000093D0000}"/>
    <cellStyle name="SAPBEXHLevel0 3 5 3 5" xfId="17816" xr:uid="{00000000-0005-0000-0000-00000A3D0000}"/>
    <cellStyle name="SAPBEXHLevel0 3 5 3 5 2" xfId="32932" xr:uid="{00000000-0005-0000-0000-00000B3D0000}"/>
    <cellStyle name="SAPBEXHLevel0 3 5 3 6" xfId="20424" xr:uid="{00000000-0005-0000-0000-00000C3D0000}"/>
    <cellStyle name="SAPBEXHLevel0 3 5 3 6 2" xfId="35361" xr:uid="{00000000-0005-0000-0000-00000D3D0000}"/>
    <cellStyle name="SAPBEXHLevel0 3 5 3 7" xfId="21916" xr:uid="{00000000-0005-0000-0000-00000E3D0000}"/>
    <cellStyle name="SAPBEXHLevel0 3 5 3 7 2" xfId="36835" xr:uid="{00000000-0005-0000-0000-00000F3D0000}"/>
    <cellStyle name="SAPBEXHLevel0 3 5 4" xfId="8163" xr:uid="{00000000-0005-0000-0000-0000103D0000}"/>
    <cellStyle name="SAPBEXHLevel0 3 5 4 2" xfId="24192" xr:uid="{00000000-0005-0000-0000-0000113D0000}"/>
    <cellStyle name="SAPBEXHLevel0 3 5 5" xfId="10990" xr:uid="{00000000-0005-0000-0000-0000123D0000}"/>
    <cellStyle name="SAPBEXHLevel0 3 5 5 2" xfId="26857" xr:uid="{00000000-0005-0000-0000-0000133D0000}"/>
    <cellStyle name="SAPBEXHLevel0 3 5 6" xfId="13550" xr:uid="{00000000-0005-0000-0000-0000143D0000}"/>
    <cellStyle name="SAPBEXHLevel0 3 5 6 2" xfId="29175" xr:uid="{00000000-0005-0000-0000-0000153D0000}"/>
    <cellStyle name="SAPBEXHLevel0 3 5 7" xfId="16342" xr:uid="{00000000-0005-0000-0000-0000163D0000}"/>
    <cellStyle name="SAPBEXHLevel0 3 5 7 2" xfId="31480" xr:uid="{00000000-0005-0000-0000-0000173D0000}"/>
    <cellStyle name="SAPBEXHLevel0 3 5 8" xfId="18952" xr:uid="{00000000-0005-0000-0000-0000183D0000}"/>
    <cellStyle name="SAPBEXHLevel0 3 5 8 2" xfId="33900" xr:uid="{00000000-0005-0000-0000-0000193D0000}"/>
    <cellStyle name="SAPBEXHLevel0 3 6" xfId="2994" xr:uid="{00000000-0005-0000-0000-00001A3D0000}"/>
    <cellStyle name="SAPBEXHLevel0 3 6 2" xfId="2995" xr:uid="{00000000-0005-0000-0000-00001B3D0000}"/>
    <cellStyle name="SAPBEXHLevel0 3 6 2 2" xfId="4517" xr:uid="{00000000-0005-0000-0000-00001C3D0000}"/>
    <cellStyle name="SAPBEXHLevel0 3 6 2 2 2" xfId="9672" xr:uid="{00000000-0005-0000-0000-00001D3D0000}"/>
    <cellStyle name="SAPBEXHLevel0 3 6 2 2 2 2" xfId="25663" xr:uid="{00000000-0005-0000-0000-00001E3D0000}"/>
    <cellStyle name="SAPBEXHLevel0 3 6 2 2 3" xfId="12490" xr:uid="{00000000-0005-0000-0000-00001F3D0000}"/>
    <cellStyle name="SAPBEXHLevel0 3 6 2 2 3 2" xfId="28334" xr:uid="{00000000-0005-0000-0000-0000203D0000}"/>
    <cellStyle name="SAPBEXHLevel0 3 6 2 2 4" xfId="14849" xr:uid="{00000000-0005-0000-0000-0000213D0000}"/>
    <cellStyle name="SAPBEXHLevel0 3 6 2 2 4 2" xfId="30301" xr:uid="{00000000-0005-0000-0000-0000223D0000}"/>
    <cellStyle name="SAPBEXHLevel0 3 6 2 2 5" xfId="17813" xr:uid="{00000000-0005-0000-0000-0000233D0000}"/>
    <cellStyle name="SAPBEXHLevel0 3 6 2 2 5 2" xfId="32929" xr:uid="{00000000-0005-0000-0000-0000243D0000}"/>
    <cellStyle name="SAPBEXHLevel0 3 6 2 2 6" xfId="20421" xr:uid="{00000000-0005-0000-0000-0000253D0000}"/>
    <cellStyle name="SAPBEXHLevel0 3 6 2 2 6 2" xfId="35358" xr:uid="{00000000-0005-0000-0000-0000263D0000}"/>
    <cellStyle name="SAPBEXHLevel0 3 6 2 2 7" xfId="20919" xr:uid="{00000000-0005-0000-0000-0000273D0000}"/>
    <cellStyle name="SAPBEXHLevel0 3 6 2 2 7 2" xfId="35845" xr:uid="{00000000-0005-0000-0000-0000283D0000}"/>
    <cellStyle name="SAPBEXHLevel0 3 6 2 3" xfId="8166" xr:uid="{00000000-0005-0000-0000-0000293D0000}"/>
    <cellStyle name="SAPBEXHLevel0 3 6 2 3 2" xfId="24195" xr:uid="{00000000-0005-0000-0000-00002A3D0000}"/>
    <cellStyle name="SAPBEXHLevel0 3 6 2 4" xfId="10993" xr:uid="{00000000-0005-0000-0000-00002B3D0000}"/>
    <cellStyle name="SAPBEXHLevel0 3 6 2 4 2" xfId="26860" xr:uid="{00000000-0005-0000-0000-00002C3D0000}"/>
    <cellStyle name="SAPBEXHLevel0 3 6 2 5" xfId="13103" xr:uid="{00000000-0005-0000-0000-00002D3D0000}"/>
    <cellStyle name="SAPBEXHLevel0 3 6 2 5 2" xfId="28883" xr:uid="{00000000-0005-0000-0000-00002E3D0000}"/>
    <cellStyle name="SAPBEXHLevel0 3 6 2 6" xfId="16345" xr:uid="{00000000-0005-0000-0000-00002F3D0000}"/>
    <cellStyle name="SAPBEXHLevel0 3 6 2 6 2" xfId="31483" xr:uid="{00000000-0005-0000-0000-0000303D0000}"/>
    <cellStyle name="SAPBEXHLevel0 3 6 2 7" xfId="18955" xr:uid="{00000000-0005-0000-0000-0000313D0000}"/>
    <cellStyle name="SAPBEXHLevel0 3 6 2 7 2" xfId="33903" xr:uid="{00000000-0005-0000-0000-0000323D0000}"/>
    <cellStyle name="SAPBEXHLevel0 3 6 3" xfId="4518" xr:uid="{00000000-0005-0000-0000-0000333D0000}"/>
    <cellStyle name="SAPBEXHLevel0 3 6 3 2" xfId="9673" xr:uid="{00000000-0005-0000-0000-0000343D0000}"/>
    <cellStyle name="SAPBEXHLevel0 3 6 3 2 2" xfId="25664" xr:uid="{00000000-0005-0000-0000-0000353D0000}"/>
    <cellStyle name="SAPBEXHLevel0 3 6 3 3" xfId="12491" xr:uid="{00000000-0005-0000-0000-0000363D0000}"/>
    <cellStyle name="SAPBEXHLevel0 3 6 3 3 2" xfId="28335" xr:uid="{00000000-0005-0000-0000-0000373D0000}"/>
    <cellStyle name="SAPBEXHLevel0 3 6 3 4" xfId="14029" xr:uid="{00000000-0005-0000-0000-0000383D0000}"/>
    <cellStyle name="SAPBEXHLevel0 3 6 3 4 2" xfId="29611" xr:uid="{00000000-0005-0000-0000-0000393D0000}"/>
    <cellStyle name="SAPBEXHLevel0 3 6 3 5" xfId="17814" xr:uid="{00000000-0005-0000-0000-00003A3D0000}"/>
    <cellStyle name="SAPBEXHLevel0 3 6 3 5 2" xfId="32930" xr:uid="{00000000-0005-0000-0000-00003B3D0000}"/>
    <cellStyle name="SAPBEXHLevel0 3 6 3 6" xfId="20422" xr:uid="{00000000-0005-0000-0000-00003C3D0000}"/>
    <cellStyle name="SAPBEXHLevel0 3 6 3 6 2" xfId="35359" xr:uid="{00000000-0005-0000-0000-00003D3D0000}"/>
    <cellStyle name="SAPBEXHLevel0 3 6 3 7" xfId="21272" xr:uid="{00000000-0005-0000-0000-00003E3D0000}"/>
    <cellStyle name="SAPBEXHLevel0 3 6 3 7 2" xfId="36198" xr:uid="{00000000-0005-0000-0000-00003F3D0000}"/>
    <cellStyle name="SAPBEXHLevel0 3 6 4" xfId="8165" xr:uid="{00000000-0005-0000-0000-0000403D0000}"/>
    <cellStyle name="SAPBEXHLevel0 3 6 4 2" xfId="24194" xr:uid="{00000000-0005-0000-0000-0000413D0000}"/>
    <cellStyle name="SAPBEXHLevel0 3 6 5" xfId="10992" xr:uid="{00000000-0005-0000-0000-0000423D0000}"/>
    <cellStyle name="SAPBEXHLevel0 3 6 5 2" xfId="26859" xr:uid="{00000000-0005-0000-0000-0000433D0000}"/>
    <cellStyle name="SAPBEXHLevel0 3 6 6" xfId="15327" xr:uid="{00000000-0005-0000-0000-0000443D0000}"/>
    <cellStyle name="SAPBEXHLevel0 3 6 6 2" xfId="30736" xr:uid="{00000000-0005-0000-0000-0000453D0000}"/>
    <cellStyle name="SAPBEXHLevel0 3 6 7" xfId="16344" xr:uid="{00000000-0005-0000-0000-0000463D0000}"/>
    <cellStyle name="SAPBEXHLevel0 3 6 7 2" xfId="31482" xr:uid="{00000000-0005-0000-0000-0000473D0000}"/>
    <cellStyle name="SAPBEXHLevel0 3 6 8" xfId="18954" xr:uid="{00000000-0005-0000-0000-0000483D0000}"/>
    <cellStyle name="SAPBEXHLevel0 3 6 8 2" xfId="33902" xr:uid="{00000000-0005-0000-0000-0000493D0000}"/>
    <cellStyle name="SAPBEXHLevel0 3 7" xfId="2996" xr:uid="{00000000-0005-0000-0000-00004A3D0000}"/>
    <cellStyle name="SAPBEXHLevel0 3 7 2" xfId="2997" xr:uid="{00000000-0005-0000-0000-00004B3D0000}"/>
    <cellStyle name="SAPBEXHLevel0 3 7 2 2" xfId="4515" xr:uid="{00000000-0005-0000-0000-00004C3D0000}"/>
    <cellStyle name="SAPBEXHLevel0 3 7 2 2 2" xfId="9670" xr:uid="{00000000-0005-0000-0000-00004D3D0000}"/>
    <cellStyle name="SAPBEXHLevel0 3 7 2 2 2 2" xfId="25661" xr:uid="{00000000-0005-0000-0000-00004E3D0000}"/>
    <cellStyle name="SAPBEXHLevel0 3 7 2 2 3" xfId="12488" xr:uid="{00000000-0005-0000-0000-00004F3D0000}"/>
    <cellStyle name="SAPBEXHLevel0 3 7 2 2 3 2" xfId="28332" xr:uid="{00000000-0005-0000-0000-0000503D0000}"/>
    <cellStyle name="SAPBEXHLevel0 3 7 2 2 4" xfId="14850" xr:uid="{00000000-0005-0000-0000-0000513D0000}"/>
    <cellStyle name="SAPBEXHLevel0 3 7 2 2 4 2" xfId="30302" xr:uid="{00000000-0005-0000-0000-0000523D0000}"/>
    <cellStyle name="SAPBEXHLevel0 3 7 2 2 5" xfId="17811" xr:uid="{00000000-0005-0000-0000-0000533D0000}"/>
    <cellStyle name="SAPBEXHLevel0 3 7 2 2 5 2" xfId="32927" xr:uid="{00000000-0005-0000-0000-0000543D0000}"/>
    <cellStyle name="SAPBEXHLevel0 3 7 2 2 6" xfId="20419" xr:uid="{00000000-0005-0000-0000-0000553D0000}"/>
    <cellStyle name="SAPBEXHLevel0 3 7 2 2 6 2" xfId="35356" xr:uid="{00000000-0005-0000-0000-0000563D0000}"/>
    <cellStyle name="SAPBEXHLevel0 3 7 2 2 7" xfId="21918" xr:uid="{00000000-0005-0000-0000-0000573D0000}"/>
    <cellStyle name="SAPBEXHLevel0 3 7 2 2 7 2" xfId="36837" xr:uid="{00000000-0005-0000-0000-0000583D0000}"/>
    <cellStyle name="SAPBEXHLevel0 3 7 2 3" xfId="8168" xr:uid="{00000000-0005-0000-0000-0000593D0000}"/>
    <cellStyle name="SAPBEXHLevel0 3 7 2 3 2" xfId="24197" xr:uid="{00000000-0005-0000-0000-00005A3D0000}"/>
    <cellStyle name="SAPBEXHLevel0 3 7 2 4" xfId="10995" xr:uid="{00000000-0005-0000-0000-00005B3D0000}"/>
    <cellStyle name="SAPBEXHLevel0 3 7 2 4 2" xfId="26862" xr:uid="{00000000-0005-0000-0000-00005C3D0000}"/>
    <cellStyle name="SAPBEXHLevel0 3 7 2 5" xfId="13102" xr:uid="{00000000-0005-0000-0000-00005D3D0000}"/>
    <cellStyle name="SAPBEXHLevel0 3 7 2 5 2" xfId="28882" xr:uid="{00000000-0005-0000-0000-00005E3D0000}"/>
    <cellStyle name="SAPBEXHLevel0 3 7 2 6" xfId="16347" xr:uid="{00000000-0005-0000-0000-00005F3D0000}"/>
    <cellStyle name="SAPBEXHLevel0 3 7 2 6 2" xfId="31485" xr:uid="{00000000-0005-0000-0000-0000603D0000}"/>
    <cellStyle name="SAPBEXHLevel0 3 7 2 7" xfId="18957" xr:uid="{00000000-0005-0000-0000-0000613D0000}"/>
    <cellStyle name="SAPBEXHLevel0 3 7 2 7 2" xfId="33905" xr:uid="{00000000-0005-0000-0000-0000623D0000}"/>
    <cellStyle name="SAPBEXHLevel0 3 7 3" xfId="4516" xr:uid="{00000000-0005-0000-0000-0000633D0000}"/>
    <cellStyle name="SAPBEXHLevel0 3 7 3 2" xfId="9671" xr:uid="{00000000-0005-0000-0000-0000643D0000}"/>
    <cellStyle name="SAPBEXHLevel0 3 7 3 2 2" xfId="25662" xr:uid="{00000000-0005-0000-0000-0000653D0000}"/>
    <cellStyle name="SAPBEXHLevel0 3 7 3 3" xfId="12489" xr:uid="{00000000-0005-0000-0000-0000663D0000}"/>
    <cellStyle name="SAPBEXHLevel0 3 7 3 3 2" xfId="28333" xr:uid="{00000000-0005-0000-0000-0000673D0000}"/>
    <cellStyle name="SAPBEXHLevel0 3 7 3 4" xfId="14028" xr:uid="{00000000-0005-0000-0000-0000683D0000}"/>
    <cellStyle name="SAPBEXHLevel0 3 7 3 4 2" xfId="29610" xr:uid="{00000000-0005-0000-0000-0000693D0000}"/>
    <cellStyle name="SAPBEXHLevel0 3 7 3 5" xfId="17812" xr:uid="{00000000-0005-0000-0000-00006A3D0000}"/>
    <cellStyle name="SAPBEXHLevel0 3 7 3 5 2" xfId="32928" xr:uid="{00000000-0005-0000-0000-00006B3D0000}"/>
    <cellStyle name="SAPBEXHLevel0 3 7 3 6" xfId="20420" xr:uid="{00000000-0005-0000-0000-00006C3D0000}"/>
    <cellStyle name="SAPBEXHLevel0 3 7 3 6 2" xfId="35357" xr:uid="{00000000-0005-0000-0000-00006D3D0000}"/>
    <cellStyle name="SAPBEXHLevel0 3 7 3 7" xfId="21919" xr:uid="{00000000-0005-0000-0000-00006E3D0000}"/>
    <cellStyle name="SAPBEXHLevel0 3 7 3 7 2" xfId="36838" xr:uid="{00000000-0005-0000-0000-00006F3D0000}"/>
    <cellStyle name="SAPBEXHLevel0 3 7 4" xfId="8167" xr:uid="{00000000-0005-0000-0000-0000703D0000}"/>
    <cellStyle name="SAPBEXHLevel0 3 7 4 2" xfId="24196" xr:uid="{00000000-0005-0000-0000-0000713D0000}"/>
    <cellStyle name="SAPBEXHLevel0 3 7 5" xfId="10994" xr:uid="{00000000-0005-0000-0000-0000723D0000}"/>
    <cellStyle name="SAPBEXHLevel0 3 7 5 2" xfId="26861" xr:uid="{00000000-0005-0000-0000-0000733D0000}"/>
    <cellStyle name="SAPBEXHLevel0 3 7 6" xfId="13549" xr:uid="{00000000-0005-0000-0000-0000743D0000}"/>
    <cellStyle name="SAPBEXHLevel0 3 7 6 2" xfId="29174" xr:uid="{00000000-0005-0000-0000-0000753D0000}"/>
    <cellStyle name="SAPBEXHLevel0 3 7 7" xfId="16346" xr:uid="{00000000-0005-0000-0000-0000763D0000}"/>
    <cellStyle name="SAPBEXHLevel0 3 7 7 2" xfId="31484" xr:uid="{00000000-0005-0000-0000-0000773D0000}"/>
    <cellStyle name="SAPBEXHLevel0 3 7 8" xfId="18956" xr:uid="{00000000-0005-0000-0000-0000783D0000}"/>
    <cellStyle name="SAPBEXHLevel0 3 7 8 2" xfId="33904" xr:uid="{00000000-0005-0000-0000-0000793D0000}"/>
    <cellStyle name="SAPBEXHLevel0 3 8" xfId="2998" xr:uid="{00000000-0005-0000-0000-00007A3D0000}"/>
    <cellStyle name="SAPBEXHLevel0 3 8 2" xfId="4514" xr:uid="{00000000-0005-0000-0000-00007B3D0000}"/>
    <cellStyle name="SAPBEXHLevel0 3 8 2 2" xfId="9669" xr:uid="{00000000-0005-0000-0000-00007C3D0000}"/>
    <cellStyle name="SAPBEXHLevel0 3 8 2 2 2" xfId="25660" xr:uid="{00000000-0005-0000-0000-00007D3D0000}"/>
    <cellStyle name="SAPBEXHLevel0 3 8 2 3" xfId="12487" xr:uid="{00000000-0005-0000-0000-00007E3D0000}"/>
    <cellStyle name="SAPBEXHLevel0 3 8 2 3 2" xfId="28331" xr:uid="{00000000-0005-0000-0000-00007F3D0000}"/>
    <cellStyle name="SAPBEXHLevel0 3 8 2 4" xfId="14027" xr:uid="{00000000-0005-0000-0000-0000803D0000}"/>
    <cellStyle name="SAPBEXHLevel0 3 8 2 4 2" xfId="29609" xr:uid="{00000000-0005-0000-0000-0000813D0000}"/>
    <cellStyle name="SAPBEXHLevel0 3 8 2 5" xfId="17810" xr:uid="{00000000-0005-0000-0000-0000823D0000}"/>
    <cellStyle name="SAPBEXHLevel0 3 8 2 5 2" xfId="32926" xr:uid="{00000000-0005-0000-0000-0000833D0000}"/>
    <cellStyle name="SAPBEXHLevel0 3 8 2 6" xfId="20418" xr:uid="{00000000-0005-0000-0000-0000843D0000}"/>
    <cellStyle name="SAPBEXHLevel0 3 8 2 6 2" xfId="35355" xr:uid="{00000000-0005-0000-0000-0000853D0000}"/>
    <cellStyle name="SAPBEXHLevel0 3 8 2 7" xfId="21271" xr:uid="{00000000-0005-0000-0000-0000863D0000}"/>
    <cellStyle name="SAPBEXHLevel0 3 8 2 7 2" xfId="36197" xr:uid="{00000000-0005-0000-0000-0000873D0000}"/>
    <cellStyle name="SAPBEXHLevel0 3 8 3" xfId="8169" xr:uid="{00000000-0005-0000-0000-0000883D0000}"/>
    <cellStyle name="SAPBEXHLevel0 3 8 3 2" xfId="24198" xr:uid="{00000000-0005-0000-0000-0000893D0000}"/>
    <cellStyle name="SAPBEXHLevel0 3 8 4" xfId="10996" xr:uid="{00000000-0005-0000-0000-00008A3D0000}"/>
    <cellStyle name="SAPBEXHLevel0 3 8 4 2" xfId="26863" xr:uid="{00000000-0005-0000-0000-00008B3D0000}"/>
    <cellStyle name="SAPBEXHLevel0 3 8 5" xfId="15328" xr:uid="{00000000-0005-0000-0000-00008C3D0000}"/>
    <cellStyle name="SAPBEXHLevel0 3 8 5 2" xfId="30737" xr:uid="{00000000-0005-0000-0000-00008D3D0000}"/>
    <cellStyle name="SAPBEXHLevel0 3 8 6" xfId="16348" xr:uid="{00000000-0005-0000-0000-00008E3D0000}"/>
    <cellStyle name="SAPBEXHLevel0 3 8 6 2" xfId="31486" xr:uid="{00000000-0005-0000-0000-00008F3D0000}"/>
    <cellStyle name="SAPBEXHLevel0 3 8 7" xfId="18958" xr:uid="{00000000-0005-0000-0000-0000903D0000}"/>
    <cellStyle name="SAPBEXHLevel0 3 8 7 2" xfId="33906" xr:uid="{00000000-0005-0000-0000-0000913D0000}"/>
    <cellStyle name="SAPBEXHLevel0 3 9" xfId="2999" xr:uid="{00000000-0005-0000-0000-0000923D0000}"/>
    <cellStyle name="SAPBEXHLevel0 3 9 2" xfId="4513" xr:uid="{00000000-0005-0000-0000-0000933D0000}"/>
    <cellStyle name="SAPBEXHLevel0 3 9 2 2" xfId="9668" xr:uid="{00000000-0005-0000-0000-0000943D0000}"/>
    <cellStyle name="SAPBEXHLevel0 3 9 2 2 2" xfId="25659" xr:uid="{00000000-0005-0000-0000-0000953D0000}"/>
    <cellStyle name="SAPBEXHLevel0 3 9 2 3" xfId="12486" xr:uid="{00000000-0005-0000-0000-0000963D0000}"/>
    <cellStyle name="SAPBEXHLevel0 3 9 2 3 2" xfId="28330" xr:uid="{00000000-0005-0000-0000-0000973D0000}"/>
    <cellStyle name="SAPBEXHLevel0 3 9 2 4" xfId="14851" xr:uid="{00000000-0005-0000-0000-0000983D0000}"/>
    <cellStyle name="SAPBEXHLevel0 3 9 2 4 2" xfId="30303" xr:uid="{00000000-0005-0000-0000-0000993D0000}"/>
    <cellStyle name="SAPBEXHLevel0 3 9 2 5" xfId="17809" xr:uid="{00000000-0005-0000-0000-00009A3D0000}"/>
    <cellStyle name="SAPBEXHLevel0 3 9 2 5 2" xfId="32925" xr:uid="{00000000-0005-0000-0000-00009B3D0000}"/>
    <cellStyle name="SAPBEXHLevel0 3 9 2 6" xfId="20417" xr:uid="{00000000-0005-0000-0000-00009C3D0000}"/>
    <cellStyle name="SAPBEXHLevel0 3 9 2 6 2" xfId="35354" xr:uid="{00000000-0005-0000-0000-00009D3D0000}"/>
    <cellStyle name="SAPBEXHLevel0 3 9 2 7" xfId="21270" xr:uid="{00000000-0005-0000-0000-00009E3D0000}"/>
    <cellStyle name="SAPBEXHLevel0 3 9 2 7 2" xfId="36196" xr:uid="{00000000-0005-0000-0000-00009F3D0000}"/>
    <cellStyle name="SAPBEXHLevel0 3 9 3" xfId="8170" xr:uid="{00000000-0005-0000-0000-0000A03D0000}"/>
    <cellStyle name="SAPBEXHLevel0 3 9 3 2" xfId="24199" xr:uid="{00000000-0005-0000-0000-0000A13D0000}"/>
    <cellStyle name="SAPBEXHLevel0 3 9 4" xfId="10997" xr:uid="{00000000-0005-0000-0000-0000A23D0000}"/>
    <cellStyle name="SAPBEXHLevel0 3 9 4 2" xfId="26864" xr:uid="{00000000-0005-0000-0000-0000A33D0000}"/>
    <cellStyle name="SAPBEXHLevel0 3 9 5" xfId="15065" xr:uid="{00000000-0005-0000-0000-0000A43D0000}"/>
    <cellStyle name="SAPBEXHLevel0 3 9 5 2" xfId="30512" xr:uid="{00000000-0005-0000-0000-0000A53D0000}"/>
    <cellStyle name="SAPBEXHLevel0 3 9 6" xfId="16349" xr:uid="{00000000-0005-0000-0000-0000A63D0000}"/>
    <cellStyle name="SAPBEXHLevel0 3 9 6 2" xfId="31487" xr:uid="{00000000-0005-0000-0000-0000A73D0000}"/>
    <cellStyle name="SAPBEXHLevel0 3 9 7" xfId="18959" xr:uid="{00000000-0005-0000-0000-0000A83D0000}"/>
    <cellStyle name="SAPBEXHLevel0 3 9 7 2" xfId="33907" xr:uid="{00000000-0005-0000-0000-0000A93D0000}"/>
    <cellStyle name="SAPBEXHLevel0 4" xfId="823" xr:uid="{00000000-0005-0000-0000-0000AA3D0000}"/>
    <cellStyle name="SAPBEXHLevel0 4 10" xfId="3001" xr:uid="{00000000-0005-0000-0000-0000AB3D0000}"/>
    <cellStyle name="SAPBEXHLevel0 4 10 2" xfId="4511" xr:uid="{00000000-0005-0000-0000-0000AC3D0000}"/>
    <cellStyle name="SAPBEXHLevel0 4 10 2 2" xfId="9666" xr:uid="{00000000-0005-0000-0000-0000AD3D0000}"/>
    <cellStyle name="SAPBEXHLevel0 4 10 2 2 2" xfId="25657" xr:uid="{00000000-0005-0000-0000-0000AE3D0000}"/>
    <cellStyle name="SAPBEXHLevel0 4 10 2 3" xfId="12484" xr:uid="{00000000-0005-0000-0000-0000AF3D0000}"/>
    <cellStyle name="SAPBEXHLevel0 4 10 2 3 2" xfId="28328" xr:uid="{00000000-0005-0000-0000-0000B03D0000}"/>
    <cellStyle name="SAPBEXHLevel0 4 10 2 4" xfId="14852" xr:uid="{00000000-0005-0000-0000-0000B13D0000}"/>
    <cellStyle name="SAPBEXHLevel0 4 10 2 4 2" xfId="30304" xr:uid="{00000000-0005-0000-0000-0000B23D0000}"/>
    <cellStyle name="SAPBEXHLevel0 4 10 2 5" xfId="17807" xr:uid="{00000000-0005-0000-0000-0000B33D0000}"/>
    <cellStyle name="SAPBEXHLevel0 4 10 2 5 2" xfId="32923" xr:uid="{00000000-0005-0000-0000-0000B43D0000}"/>
    <cellStyle name="SAPBEXHLevel0 4 10 2 6" xfId="20415" xr:uid="{00000000-0005-0000-0000-0000B53D0000}"/>
    <cellStyle name="SAPBEXHLevel0 4 10 2 6 2" xfId="35352" xr:uid="{00000000-0005-0000-0000-0000B63D0000}"/>
    <cellStyle name="SAPBEXHLevel0 4 10 2 7" xfId="21920" xr:uid="{00000000-0005-0000-0000-0000B73D0000}"/>
    <cellStyle name="SAPBEXHLevel0 4 10 2 7 2" xfId="36839" xr:uid="{00000000-0005-0000-0000-0000B83D0000}"/>
    <cellStyle name="SAPBEXHLevel0 4 10 3" xfId="8172" xr:uid="{00000000-0005-0000-0000-0000B93D0000}"/>
    <cellStyle name="SAPBEXHLevel0 4 10 3 2" xfId="24201" xr:uid="{00000000-0005-0000-0000-0000BA3D0000}"/>
    <cellStyle name="SAPBEXHLevel0 4 10 4" xfId="10999" xr:uid="{00000000-0005-0000-0000-0000BB3D0000}"/>
    <cellStyle name="SAPBEXHLevel0 4 10 4 2" xfId="26866" xr:uid="{00000000-0005-0000-0000-0000BC3D0000}"/>
    <cellStyle name="SAPBEXHLevel0 4 10 5" xfId="6938" xr:uid="{00000000-0005-0000-0000-0000BD3D0000}"/>
    <cellStyle name="SAPBEXHLevel0 4 10 5 2" xfId="23342" xr:uid="{00000000-0005-0000-0000-0000BE3D0000}"/>
    <cellStyle name="SAPBEXHLevel0 4 10 6" xfId="16351" xr:uid="{00000000-0005-0000-0000-0000BF3D0000}"/>
    <cellStyle name="SAPBEXHLevel0 4 10 6 2" xfId="31489" xr:uid="{00000000-0005-0000-0000-0000C03D0000}"/>
    <cellStyle name="SAPBEXHLevel0 4 10 7" xfId="18961" xr:uid="{00000000-0005-0000-0000-0000C13D0000}"/>
    <cellStyle name="SAPBEXHLevel0 4 10 7 2" xfId="33909" xr:uid="{00000000-0005-0000-0000-0000C23D0000}"/>
    <cellStyle name="SAPBEXHLevel0 4 11" xfId="3002" xr:uid="{00000000-0005-0000-0000-0000C33D0000}"/>
    <cellStyle name="SAPBEXHLevel0 4 11 2" xfId="4510" xr:uid="{00000000-0005-0000-0000-0000C43D0000}"/>
    <cellStyle name="SAPBEXHLevel0 4 11 2 2" xfId="9665" xr:uid="{00000000-0005-0000-0000-0000C53D0000}"/>
    <cellStyle name="SAPBEXHLevel0 4 11 2 2 2" xfId="25656" xr:uid="{00000000-0005-0000-0000-0000C63D0000}"/>
    <cellStyle name="SAPBEXHLevel0 4 11 2 3" xfId="12483" xr:uid="{00000000-0005-0000-0000-0000C73D0000}"/>
    <cellStyle name="SAPBEXHLevel0 4 11 2 3 2" xfId="28327" xr:uid="{00000000-0005-0000-0000-0000C83D0000}"/>
    <cellStyle name="SAPBEXHLevel0 4 11 2 4" xfId="14025" xr:uid="{00000000-0005-0000-0000-0000C93D0000}"/>
    <cellStyle name="SAPBEXHLevel0 4 11 2 4 2" xfId="29607" xr:uid="{00000000-0005-0000-0000-0000CA3D0000}"/>
    <cellStyle name="SAPBEXHLevel0 4 11 2 5" xfId="17806" xr:uid="{00000000-0005-0000-0000-0000CB3D0000}"/>
    <cellStyle name="SAPBEXHLevel0 4 11 2 5 2" xfId="32922" xr:uid="{00000000-0005-0000-0000-0000CC3D0000}"/>
    <cellStyle name="SAPBEXHLevel0 4 11 2 6" xfId="20414" xr:uid="{00000000-0005-0000-0000-0000CD3D0000}"/>
    <cellStyle name="SAPBEXHLevel0 4 11 2 6 2" xfId="35351" xr:uid="{00000000-0005-0000-0000-0000CE3D0000}"/>
    <cellStyle name="SAPBEXHLevel0 4 11 2 7" xfId="21269" xr:uid="{00000000-0005-0000-0000-0000CF3D0000}"/>
    <cellStyle name="SAPBEXHLevel0 4 11 2 7 2" xfId="36195" xr:uid="{00000000-0005-0000-0000-0000D03D0000}"/>
    <cellStyle name="SAPBEXHLevel0 4 11 3" xfId="8173" xr:uid="{00000000-0005-0000-0000-0000D13D0000}"/>
    <cellStyle name="SAPBEXHLevel0 4 11 3 2" xfId="24202" xr:uid="{00000000-0005-0000-0000-0000D23D0000}"/>
    <cellStyle name="SAPBEXHLevel0 4 11 4" xfId="11000" xr:uid="{00000000-0005-0000-0000-0000D33D0000}"/>
    <cellStyle name="SAPBEXHLevel0 4 11 4 2" xfId="26867" xr:uid="{00000000-0005-0000-0000-0000D43D0000}"/>
    <cellStyle name="SAPBEXHLevel0 4 11 5" xfId="14295" xr:uid="{00000000-0005-0000-0000-0000D53D0000}"/>
    <cellStyle name="SAPBEXHLevel0 4 11 5 2" xfId="29818" xr:uid="{00000000-0005-0000-0000-0000D63D0000}"/>
    <cellStyle name="SAPBEXHLevel0 4 11 6" xfId="16352" xr:uid="{00000000-0005-0000-0000-0000D73D0000}"/>
    <cellStyle name="SAPBEXHLevel0 4 11 6 2" xfId="31490" xr:uid="{00000000-0005-0000-0000-0000D83D0000}"/>
    <cellStyle name="SAPBEXHLevel0 4 11 7" xfId="18962" xr:uid="{00000000-0005-0000-0000-0000D93D0000}"/>
    <cellStyle name="SAPBEXHLevel0 4 11 7 2" xfId="33910" xr:uid="{00000000-0005-0000-0000-0000DA3D0000}"/>
    <cellStyle name="SAPBEXHLevel0 4 12" xfId="3003" xr:uid="{00000000-0005-0000-0000-0000DB3D0000}"/>
    <cellStyle name="SAPBEXHLevel0 4 12 2" xfId="4509" xr:uid="{00000000-0005-0000-0000-0000DC3D0000}"/>
    <cellStyle name="SAPBEXHLevel0 4 12 2 2" xfId="9664" xr:uid="{00000000-0005-0000-0000-0000DD3D0000}"/>
    <cellStyle name="SAPBEXHLevel0 4 12 2 2 2" xfId="25655" xr:uid="{00000000-0005-0000-0000-0000DE3D0000}"/>
    <cellStyle name="SAPBEXHLevel0 4 12 2 3" xfId="12482" xr:uid="{00000000-0005-0000-0000-0000DF3D0000}"/>
    <cellStyle name="SAPBEXHLevel0 4 12 2 3 2" xfId="28326" xr:uid="{00000000-0005-0000-0000-0000E03D0000}"/>
    <cellStyle name="SAPBEXHLevel0 4 12 2 4" xfId="14853" xr:uid="{00000000-0005-0000-0000-0000E13D0000}"/>
    <cellStyle name="SAPBEXHLevel0 4 12 2 4 2" xfId="30305" xr:uid="{00000000-0005-0000-0000-0000E23D0000}"/>
    <cellStyle name="SAPBEXHLevel0 4 12 2 5" xfId="17805" xr:uid="{00000000-0005-0000-0000-0000E33D0000}"/>
    <cellStyle name="SAPBEXHLevel0 4 12 2 5 2" xfId="32921" xr:uid="{00000000-0005-0000-0000-0000E43D0000}"/>
    <cellStyle name="SAPBEXHLevel0 4 12 2 6" xfId="20413" xr:uid="{00000000-0005-0000-0000-0000E53D0000}"/>
    <cellStyle name="SAPBEXHLevel0 4 12 2 6 2" xfId="35350" xr:uid="{00000000-0005-0000-0000-0000E63D0000}"/>
    <cellStyle name="SAPBEXHLevel0 4 12 2 7" xfId="21268" xr:uid="{00000000-0005-0000-0000-0000E73D0000}"/>
    <cellStyle name="SAPBEXHLevel0 4 12 2 7 2" xfId="36194" xr:uid="{00000000-0005-0000-0000-0000E83D0000}"/>
    <cellStyle name="SAPBEXHLevel0 4 12 3" xfId="8174" xr:uid="{00000000-0005-0000-0000-0000E93D0000}"/>
    <cellStyle name="SAPBEXHLevel0 4 12 3 2" xfId="24203" xr:uid="{00000000-0005-0000-0000-0000EA3D0000}"/>
    <cellStyle name="SAPBEXHLevel0 4 12 4" xfId="11001" xr:uid="{00000000-0005-0000-0000-0000EB3D0000}"/>
    <cellStyle name="SAPBEXHLevel0 4 12 4 2" xfId="26868" xr:uid="{00000000-0005-0000-0000-0000EC3D0000}"/>
    <cellStyle name="SAPBEXHLevel0 4 12 5" xfId="13100" xr:uid="{00000000-0005-0000-0000-0000ED3D0000}"/>
    <cellStyle name="SAPBEXHLevel0 4 12 5 2" xfId="28880" xr:uid="{00000000-0005-0000-0000-0000EE3D0000}"/>
    <cellStyle name="SAPBEXHLevel0 4 12 6" xfId="16353" xr:uid="{00000000-0005-0000-0000-0000EF3D0000}"/>
    <cellStyle name="SAPBEXHLevel0 4 12 6 2" xfId="31491" xr:uid="{00000000-0005-0000-0000-0000F03D0000}"/>
    <cellStyle name="SAPBEXHLevel0 4 12 7" xfId="18963" xr:uid="{00000000-0005-0000-0000-0000F13D0000}"/>
    <cellStyle name="SAPBEXHLevel0 4 12 7 2" xfId="33911" xr:uid="{00000000-0005-0000-0000-0000F23D0000}"/>
    <cellStyle name="SAPBEXHLevel0 4 13" xfId="3004" xr:uid="{00000000-0005-0000-0000-0000F33D0000}"/>
    <cellStyle name="SAPBEXHLevel0 4 13 2" xfId="4508" xr:uid="{00000000-0005-0000-0000-0000F43D0000}"/>
    <cellStyle name="SAPBEXHLevel0 4 13 2 2" xfId="9663" xr:uid="{00000000-0005-0000-0000-0000F53D0000}"/>
    <cellStyle name="SAPBEXHLevel0 4 13 2 2 2" xfId="25654" xr:uid="{00000000-0005-0000-0000-0000F63D0000}"/>
    <cellStyle name="SAPBEXHLevel0 4 13 2 3" xfId="12481" xr:uid="{00000000-0005-0000-0000-0000F73D0000}"/>
    <cellStyle name="SAPBEXHLevel0 4 13 2 3 2" xfId="28325" xr:uid="{00000000-0005-0000-0000-0000F83D0000}"/>
    <cellStyle name="SAPBEXHLevel0 4 13 2 4" xfId="15463" xr:uid="{00000000-0005-0000-0000-0000F93D0000}"/>
    <cellStyle name="SAPBEXHLevel0 4 13 2 4 2" xfId="30831" xr:uid="{00000000-0005-0000-0000-0000FA3D0000}"/>
    <cellStyle name="SAPBEXHLevel0 4 13 2 5" xfId="17804" xr:uid="{00000000-0005-0000-0000-0000FB3D0000}"/>
    <cellStyle name="SAPBEXHLevel0 4 13 2 5 2" xfId="32920" xr:uid="{00000000-0005-0000-0000-0000FC3D0000}"/>
    <cellStyle name="SAPBEXHLevel0 4 13 2 6" xfId="20412" xr:uid="{00000000-0005-0000-0000-0000FD3D0000}"/>
    <cellStyle name="SAPBEXHLevel0 4 13 2 6 2" xfId="35349" xr:uid="{00000000-0005-0000-0000-0000FE3D0000}"/>
    <cellStyle name="SAPBEXHLevel0 4 13 2 7" xfId="21923" xr:uid="{00000000-0005-0000-0000-0000FF3D0000}"/>
    <cellStyle name="SAPBEXHLevel0 4 13 2 7 2" xfId="36842" xr:uid="{00000000-0005-0000-0000-0000003E0000}"/>
    <cellStyle name="SAPBEXHLevel0 4 13 3" xfId="8175" xr:uid="{00000000-0005-0000-0000-0000013E0000}"/>
    <cellStyle name="SAPBEXHLevel0 4 13 3 2" xfId="24204" xr:uid="{00000000-0005-0000-0000-0000023E0000}"/>
    <cellStyle name="SAPBEXHLevel0 4 13 4" xfId="11002" xr:uid="{00000000-0005-0000-0000-0000033E0000}"/>
    <cellStyle name="SAPBEXHLevel0 4 13 4 2" xfId="26869" xr:uid="{00000000-0005-0000-0000-0000043E0000}"/>
    <cellStyle name="SAPBEXHLevel0 4 13 5" xfId="10521" xr:uid="{00000000-0005-0000-0000-0000053E0000}"/>
    <cellStyle name="SAPBEXHLevel0 4 13 5 2" xfId="26443" xr:uid="{00000000-0005-0000-0000-0000063E0000}"/>
    <cellStyle name="SAPBEXHLevel0 4 13 6" xfId="16354" xr:uid="{00000000-0005-0000-0000-0000073E0000}"/>
    <cellStyle name="SAPBEXHLevel0 4 13 6 2" xfId="31492" xr:uid="{00000000-0005-0000-0000-0000083E0000}"/>
    <cellStyle name="SAPBEXHLevel0 4 13 7" xfId="18964" xr:uid="{00000000-0005-0000-0000-0000093E0000}"/>
    <cellStyle name="SAPBEXHLevel0 4 13 7 2" xfId="33912" xr:uid="{00000000-0005-0000-0000-00000A3E0000}"/>
    <cellStyle name="SAPBEXHLevel0 4 14" xfId="3005" xr:uid="{00000000-0005-0000-0000-00000B3E0000}"/>
    <cellStyle name="SAPBEXHLevel0 4 14 2" xfId="4507" xr:uid="{00000000-0005-0000-0000-00000C3E0000}"/>
    <cellStyle name="SAPBEXHLevel0 4 14 2 2" xfId="9662" xr:uid="{00000000-0005-0000-0000-00000D3E0000}"/>
    <cellStyle name="SAPBEXHLevel0 4 14 2 2 2" xfId="25653" xr:uid="{00000000-0005-0000-0000-00000E3E0000}"/>
    <cellStyle name="SAPBEXHLevel0 4 14 2 3" xfId="12480" xr:uid="{00000000-0005-0000-0000-00000F3E0000}"/>
    <cellStyle name="SAPBEXHLevel0 4 14 2 3 2" xfId="28324" xr:uid="{00000000-0005-0000-0000-0000103E0000}"/>
    <cellStyle name="SAPBEXHLevel0 4 14 2 4" xfId="14024" xr:uid="{00000000-0005-0000-0000-0000113E0000}"/>
    <cellStyle name="SAPBEXHLevel0 4 14 2 4 2" xfId="29606" xr:uid="{00000000-0005-0000-0000-0000123E0000}"/>
    <cellStyle name="SAPBEXHLevel0 4 14 2 5" xfId="17803" xr:uid="{00000000-0005-0000-0000-0000133E0000}"/>
    <cellStyle name="SAPBEXHLevel0 4 14 2 5 2" xfId="32919" xr:uid="{00000000-0005-0000-0000-0000143E0000}"/>
    <cellStyle name="SAPBEXHLevel0 4 14 2 6" xfId="20411" xr:uid="{00000000-0005-0000-0000-0000153E0000}"/>
    <cellStyle name="SAPBEXHLevel0 4 14 2 6 2" xfId="35348" xr:uid="{00000000-0005-0000-0000-0000163E0000}"/>
    <cellStyle name="SAPBEXHLevel0 4 14 2 7" xfId="21922" xr:uid="{00000000-0005-0000-0000-0000173E0000}"/>
    <cellStyle name="SAPBEXHLevel0 4 14 2 7 2" xfId="36841" xr:uid="{00000000-0005-0000-0000-0000183E0000}"/>
    <cellStyle name="SAPBEXHLevel0 4 14 3" xfId="8176" xr:uid="{00000000-0005-0000-0000-0000193E0000}"/>
    <cellStyle name="SAPBEXHLevel0 4 14 3 2" xfId="24205" xr:uid="{00000000-0005-0000-0000-00001A3E0000}"/>
    <cellStyle name="SAPBEXHLevel0 4 14 4" xfId="11003" xr:uid="{00000000-0005-0000-0000-00001B3E0000}"/>
    <cellStyle name="SAPBEXHLevel0 4 14 4 2" xfId="26870" xr:uid="{00000000-0005-0000-0000-00001C3E0000}"/>
    <cellStyle name="SAPBEXHLevel0 4 14 5" xfId="14630" xr:uid="{00000000-0005-0000-0000-00001D3E0000}"/>
    <cellStyle name="SAPBEXHLevel0 4 14 5 2" xfId="30131" xr:uid="{00000000-0005-0000-0000-00001E3E0000}"/>
    <cellStyle name="SAPBEXHLevel0 4 14 6" xfId="16355" xr:uid="{00000000-0005-0000-0000-00001F3E0000}"/>
    <cellStyle name="SAPBEXHLevel0 4 14 6 2" xfId="31493" xr:uid="{00000000-0005-0000-0000-0000203E0000}"/>
    <cellStyle name="SAPBEXHLevel0 4 14 7" xfId="18965" xr:uid="{00000000-0005-0000-0000-0000213E0000}"/>
    <cellStyle name="SAPBEXHLevel0 4 14 7 2" xfId="33913" xr:uid="{00000000-0005-0000-0000-0000223E0000}"/>
    <cellStyle name="SAPBEXHLevel0 4 15" xfId="3006" xr:uid="{00000000-0005-0000-0000-0000233E0000}"/>
    <cellStyle name="SAPBEXHLevel0 4 15 2" xfId="4506" xr:uid="{00000000-0005-0000-0000-0000243E0000}"/>
    <cellStyle name="SAPBEXHLevel0 4 15 2 2" xfId="9661" xr:uid="{00000000-0005-0000-0000-0000253E0000}"/>
    <cellStyle name="SAPBEXHLevel0 4 15 2 2 2" xfId="25652" xr:uid="{00000000-0005-0000-0000-0000263E0000}"/>
    <cellStyle name="SAPBEXHLevel0 4 15 2 3" xfId="12479" xr:uid="{00000000-0005-0000-0000-0000273E0000}"/>
    <cellStyle name="SAPBEXHLevel0 4 15 2 3 2" xfId="28323" xr:uid="{00000000-0005-0000-0000-0000283E0000}"/>
    <cellStyle name="SAPBEXHLevel0 4 15 2 4" xfId="7402" xr:uid="{00000000-0005-0000-0000-0000293E0000}"/>
    <cellStyle name="SAPBEXHLevel0 4 15 2 4 2" xfId="23600" xr:uid="{00000000-0005-0000-0000-00002A3E0000}"/>
    <cellStyle name="SAPBEXHLevel0 4 15 2 5" xfId="17802" xr:uid="{00000000-0005-0000-0000-00002B3E0000}"/>
    <cellStyle name="SAPBEXHLevel0 4 15 2 5 2" xfId="32918" xr:uid="{00000000-0005-0000-0000-00002C3E0000}"/>
    <cellStyle name="SAPBEXHLevel0 4 15 2 6" xfId="20410" xr:uid="{00000000-0005-0000-0000-00002D3E0000}"/>
    <cellStyle name="SAPBEXHLevel0 4 15 2 6 2" xfId="35347" xr:uid="{00000000-0005-0000-0000-00002E3E0000}"/>
    <cellStyle name="SAPBEXHLevel0 4 15 2 7" xfId="21612" xr:uid="{00000000-0005-0000-0000-00002F3E0000}"/>
    <cellStyle name="SAPBEXHLevel0 4 15 2 7 2" xfId="36538" xr:uid="{00000000-0005-0000-0000-0000303E0000}"/>
    <cellStyle name="SAPBEXHLevel0 4 15 3" xfId="8177" xr:uid="{00000000-0005-0000-0000-0000313E0000}"/>
    <cellStyle name="SAPBEXHLevel0 4 15 3 2" xfId="24206" xr:uid="{00000000-0005-0000-0000-0000323E0000}"/>
    <cellStyle name="SAPBEXHLevel0 4 15 4" xfId="11004" xr:uid="{00000000-0005-0000-0000-0000333E0000}"/>
    <cellStyle name="SAPBEXHLevel0 4 15 4 2" xfId="26871" xr:uid="{00000000-0005-0000-0000-0000343E0000}"/>
    <cellStyle name="SAPBEXHLevel0 4 15 5" xfId="14457" xr:uid="{00000000-0005-0000-0000-0000353E0000}"/>
    <cellStyle name="SAPBEXHLevel0 4 15 5 2" xfId="29974" xr:uid="{00000000-0005-0000-0000-0000363E0000}"/>
    <cellStyle name="SAPBEXHLevel0 4 15 6" xfId="16356" xr:uid="{00000000-0005-0000-0000-0000373E0000}"/>
    <cellStyle name="SAPBEXHLevel0 4 15 6 2" xfId="31494" xr:uid="{00000000-0005-0000-0000-0000383E0000}"/>
    <cellStyle name="SAPBEXHLevel0 4 15 7" xfId="18966" xr:uid="{00000000-0005-0000-0000-0000393E0000}"/>
    <cellStyle name="SAPBEXHLevel0 4 15 7 2" xfId="33914" xr:uid="{00000000-0005-0000-0000-00003A3E0000}"/>
    <cellStyle name="SAPBEXHLevel0 4 16" xfId="3007" xr:uid="{00000000-0005-0000-0000-00003B3E0000}"/>
    <cellStyle name="SAPBEXHLevel0 4 16 2" xfId="4505" xr:uid="{00000000-0005-0000-0000-00003C3E0000}"/>
    <cellStyle name="SAPBEXHLevel0 4 16 2 2" xfId="9660" xr:uid="{00000000-0005-0000-0000-00003D3E0000}"/>
    <cellStyle name="SAPBEXHLevel0 4 16 2 2 2" xfId="25651" xr:uid="{00000000-0005-0000-0000-00003E3E0000}"/>
    <cellStyle name="SAPBEXHLevel0 4 16 2 3" xfId="12478" xr:uid="{00000000-0005-0000-0000-00003F3E0000}"/>
    <cellStyle name="SAPBEXHLevel0 4 16 2 3 2" xfId="28322" xr:uid="{00000000-0005-0000-0000-0000403E0000}"/>
    <cellStyle name="SAPBEXHLevel0 4 16 2 4" xfId="6949" xr:uid="{00000000-0005-0000-0000-0000413E0000}"/>
    <cellStyle name="SAPBEXHLevel0 4 16 2 4 2" xfId="23352" xr:uid="{00000000-0005-0000-0000-0000423E0000}"/>
    <cellStyle name="SAPBEXHLevel0 4 16 2 5" xfId="17801" xr:uid="{00000000-0005-0000-0000-0000433E0000}"/>
    <cellStyle name="SAPBEXHLevel0 4 16 2 5 2" xfId="32917" xr:uid="{00000000-0005-0000-0000-0000443E0000}"/>
    <cellStyle name="SAPBEXHLevel0 4 16 2 6" xfId="20409" xr:uid="{00000000-0005-0000-0000-0000453E0000}"/>
    <cellStyle name="SAPBEXHLevel0 4 16 2 6 2" xfId="35346" xr:uid="{00000000-0005-0000-0000-0000463E0000}"/>
    <cellStyle name="SAPBEXHLevel0 4 16 2 7" xfId="21267" xr:uid="{00000000-0005-0000-0000-0000473E0000}"/>
    <cellStyle name="SAPBEXHLevel0 4 16 2 7 2" xfId="36193" xr:uid="{00000000-0005-0000-0000-0000483E0000}"/>
    <cellStyle name="SAPBEXHLevel0 4 16 3" xfId="8178" xr:uid="{00000000-0005-0000-0000-0000493E0000}"/>
    <cellStyle name="SAPBEXHLevel0 4 16 3 2" xfId="24207" xr:uid="{00000000-0005-0000-0000-00004A3E0000}"/>
    <cellStyle name="SAPBEXHLevel0 4 16 4" xfId="11005" xr:uid="{00000000-0005-0000-0000-00004B3E0000}"/>
    <cellStyle name="SAPBEXHLevel0 4 16 4 2" xfId="26872" xr:uid="{00000000-0005-0000-0000-00004C3E0000}"/>
    <cellStyle name="SAPBEXHLevel0 4 16 5" xfId="13552" xr:uid="{00000000-0005-0000-0000-00004D3E0000}"/>
    <cellStyle name="SAPBEXHLevel0 4 16 5 2" xfId="29177" xr:uid="{00000000-0005-0000-0000-00004E3E0000}"/>
    <cellStyle name="SAPBEXHLevel0 4 16 6" xfId="16357" xr:uid="{00000000-0005-0000-0000-00004F3E0000}"/>
    <cellStyle name="SAPBEXHLevel0 4 16 6 2" xfId="31495" xr:uid="{00000000-0005-0000-0000-0000503E0000}"/>
    <cellStyle name="SAPBEXHLevel0 4 16 7" xfId="18967" xr:uid="{00000000-0005-0000-0000-0000513E0000}"/>
    <cellStyle name="SAPBEXHLevel0 4 16 7 2" xfId="33915" xr:uid="{00000000-0005-0000-0000-0000523E0000}"/>
    <cellStyle name="SAPBEXHLevel0 4 17" xfId="3000" xr:uid="{00000000-0005-0000-0000-0000533E0000}"/>
    <cellStyle name="SAPBEXHLevel0 4 17 2" xfId="8171" xr:uid="{00000000-0005-0000-0000-0000543E0000}"/>
    <cellStyle name="SAPBEXHLevel0 4 17 2 2" xfId="24200" xr:uid="{00000000-0005-0000-0000-0000553E0000}"/>
    <cellStyle name="SAPBEXHLevel0 4 17 3" xfId="10998" xr:uid="{00000000-0005-0000-0000-0000563E0000}"/>
    <cellStyle name="SAPBEXHLevel0 4 17 3 2" xfId="26865" xr:uid="{00000000-0005-0000-0000-0000573E0000}"/>
    <cellStyle name="SAPBEXHLevel0 4 17 4" xfId="13101" xr:uid="{00000000-0005-0000-0000-0000583E0000}"/>
    <cellStyle name="SAPBEXHLevel0 4 17 4 2" xfId="28881" xr:uid="{00000000-0005-0000-0000-0000593E0000}"/>
    <cellStyle name="SAPBEXHLevel0 4 17 5" xfId="16350" xr:uid="{00000000-0005-0000-0000-00005A3E0000}"/>
    <cellStyle name="SAPBEXHLevel0 4 17 5 2" xfId="31488" xr:uid="{00000000-0005-0000-0000-00005B3E0000}"/>
    <cellStyle name="SAPBEXHLevel0 4 17 6" xfId="18960" xr:uid="{00000000-0005-0000-0000-00005C3E0000}"/>
    <cellStyle name="SAPBEXHLevel0 4 17 6 2" xfId="33908" xr:uid="{00000000-0005-0000-0000-00005D3E0000}"/>
    <cellStyle name="SAPBEXHLevel0 4 17 7" xfId="21157" xr:uid="{00000000-0005-0000-0000-00005E3E0000}"/>
    <cellStyle name="SAPBEXHLevel0 4 17 7 2" xfId="36083" xr:uid="{00000000-0005-0000-0000-00005F3E0000}"/>
    <cellStyle name="SAPBEXHLevel0 4 17 8" xfId="6309" xr:uid="{00000000-0005-0000-0000-0000603E0000}"/>
    <cellStyle name="SAPBEXHLevel0 4 18" xfId="4512" xr:uid="{00000000-0005-0000-0000-0000613E0000}"/>
    <cellStyle name="SAPBEXHLevel0 4 18 2" xfId="9667" xr:uid="{00000000-0005-0000-0000-0000623E0000}"/>
    <cellStyle name="SAPBEXHLevel0 4 18 2 2" xfId="25658" xr:uid="{00000000-0005-0000-0000-0000633E0000}"/>
    <cellStyle name="SAPBEXHLevel0 4 18 3" xfId="12485" xr:uid="{00000000-0005-0000-0000-0000643E0000}"/>
    <cellStyle name="SAPBEXHLevel0 4 18 3 2" xfId="28329" xr:uid="{00000000-0005-0000-0000-0000653E0000}"/>
    <cellStyle name="SAPBEXHLevel0 4 18 4" xfId="14026" xr:uid="{00000000-0005-0000-0000-0000663E0000}"/>
    <cellStyle name="SAPBEXHLevel0 4 18 4 2" xfId="29608" xr:uid="{00000000-0005-0000-0000-0000673E0000}"/>
    <cellStyle name="SAPBEXHLevel0 4 18 5" xfId="17808" xr:uid="{00000000-0005-0000-0000-0000683E0000}"/>
    <cellStyle name="SAPBEXHLevel0 4 18 5 2" xfId="32924" xr:uid="{00000000-0005-0000-0000-0000693E0000}"/>
    <cellStyle name="SAPBEXHLevel0 4 18 6" xfId="20416" xr:uid="{00000000-0005-0000-0000-00006A3E0000}"/>
    <cellStyle name="SAPBEXHLevel0 4 18 6 2" xfId="35353" xr:uid="{00000000-0005-0000-0000-00006B3E0000}"/>
    <cellStyle name="SAPBEXHLevel0 4 18 7" xfId="21921" xr:uid="{00000000-0005-0000-0000-00006C3E0000}"/>
    <cellStyle name="SAPBEXHLevel0 4 18 7 2" xfId="36840" xr:uid="{00000000-0005-0000-0000-00006D3E0000}"/>
    <cellStyle name="SAPBEXHLevel0 4 19" xfId="5204" xr:uid="{00000000-0005-0000-0000-00006E3E0000}"/>
    <cellStyle name="SAPBEXHLevel0 4 19 2" xfId="22537" xr:uid="{00000000-0005-0000-0000-00006F3E0000}"/>
    <cellStyle name="SAPBEXHLevel0 4 2" xfId="824" xr:uid="{00000000-0005-0000-0000-0000703E0000}"/>
    <cellStyle name="SAPBEXHLevel0 4 2 10" xfId="18279" xr:uid="{00000000-0005-0000-0000-0000713E0000}"/>
    <cellStyle name="SAPBEXHLevel0 4 2 10 2" xfId="33366" xr:uid="{00000000-0005-0000-0000-0000723E0000}"/>
    <cellStyle name="SAPBEXHLevel0 4 2 11" xfId="5042" xr:uid="{00000000-0005-0000-0000-0000733E0000}"/>
    <cellStyle name="SAPBEXHLevel0 4 2 12" xfId="38032" xr:uid="{00000000-0005-0000-0000-0000743E0000}"/>
    <cellStyle name="SAPBEXHLevel0 4 2 2" xfId="3009" xr:uid="{00000000-0005-0000-0000-0000753E0000}"/>
    <cellStyle name="SAPBEXHLevel0 4 2 2 2" xfId="4503" xr:uid="{00000000-0005-0000-0000-0000763E0000}"/>
    <cellStyle name="SAPBEXHLevel0 4 2 2 2 2" xfId="9658" xr:uid="{00000000-0005-0000-0000-0000773E0000}"/>
    <cellStyle name="SAPBEXHLevel0 4 2 2 2 2 2" xfId="25649" xr:uid="{00000000-0005-0000-0000-0000783E0000}"/>
    <cellStyle name="SAPBEXHLevel0 4 2 2 2 3" xfId="12476" xr:uid="{00000000-0005-0000-0000-0000793E0000}"/>
    <cellStyle name="SAPBEXHLevel0 4 2 2 2 3 2" xfId="28320" xr:uid="{00000000-0005-0000-0000-00007A3E0000}"/>
    <cellStyle name="SAPBEXHLevel0 4 2 2 2 4" xfId="15226" xr:uid="{00000000-0005-0000-0000-00007B3E0000}"/>
    <cellStyle name="SAPBEXHLevel0 4 2 2 2 4 2" xfId="30639" xr:uid="{00000000-0005-0000-0000-00007C3E0000}"/>
    <cellStyle name="SAPBEXHLevel0 4 2 2 2 5" xfId="17799" xr:uid="{00000000-0005-0000-0000-00007D3E0000}"/>
    <cellStyle name="SAPBEXHLevel0 4 2 2 2 5 2" xfId="32915" xr:uid="{00000000-0005-0000-0000-00007E3E0000}"/>
    <cellStyle name="SAPBEXHLevel0 4 2 2 2 6" xfId="20407" xr:uid="{00000000-0005-0000-0000-00007F3E0000}"/>
    <cellStyle name="SAPBEXHLevel0 4 2 2 2 6 2" xfId="35344" xr:uid="{00000000-0005-0000-0000-0000803E0000}"/>
    <cellStyle name="SAPBEXHLevel0 4 2 2 2 7" xfId="21925" xr:uid="{00000000-0005-0000-0000-0000813E0000}"/>
    <cellStyle name="SAPBEXHLevel0 4 2 2 2 7 2" xfId="36844" xr:uid="{00000000-0005-0000-0000-0000823E0000}"/>
    <cellStyle name="SAPBEXHLevel0 4 2 2 3" xfId="8180" xr:uid="{00000000-0005-0000-0000-0000833E0000}"/>
    <cellStyle name="SAPBEXHLevel0 4 2 2 3 2" xfId="24209" xr:uid="{00000000-0005-0000-0000-0000843E0000}"/>
    <cellStyle name="SAPBEXHLevel0 4 2 2 4" xfId="11007" xr:uid="{00000000-0005-0000-0000-0000853E0000}"/>
    <cellStyle name="SAPBEXHLevel0 4 2 2 4 2" xfId="26874" xr:uid="{00000000-0005-0000-0000-0000863E0000}"/>
    <cellStyle name="SAPBEXHLevel0 4 2 2 5" xfId="13551" xr:uid="{00000000-0005-0000-0000-0000873E0000}"/>
    <cellStyle name="SAPBEXHLevel0 4 2 2 5 2" xfId="29176" xr:uid="{00000000-0005-0000-0000-0000883E0000}"/>
    <cellStyle name="SAPBEXHLevel0 4 2 2 6" xfId="16359" xr:uid="{00000000-0005-0000-0000-0000893E0000}"/>
    <cellStyle name="SAPBEXHLevel0 4 2 2 6 2" xfId="31497" xr:uid="{00000000-0005-0000-0000-00008A3E0000}"/>
    <cellStyle name="SAPBEXHLevel0 4 2 2 7" xfId="18969" xr:uid="{00000000-0005-0000-0000-00008B3E0000}"/>
    <cellStyle name="SAPBEXHLevel0 4 2 2 7 2" xfId="33917" xr:uid="{00000000-0005-0000-0000-00008C3E0000}"/>
    <cellStyle name="SAPBEXHLevel0 4 2 3" xfId="3008" xr:uid="{00000000-0005-0000-0000-00008D3E0000}"/>
    <cellStyle name="SAPBEXHLevel0 4 2 3 2" xfId="8179" xr:uid="{00000000-0005-0000-0000-00008E3E0000}"/>
    <cellStyle name="SAPBEXHLevel0 4 2 3 2 2" xfId="24208" xr:uid="{00000000-0005-0000-0000-00008F3E0000}"/>
    <cellStyle name="SAPBEXHLevel0 4 2 3 3" xfId="11006" xr:uid="{00000000-0005-0000-0000-0000903E0000}"/>
    <cellStyle name="SAPBEXHLevel0 4 2 3 3 2" xfId="26873" xr:uid="{00000000-0005-0000-0000-0000913E0000}"/>
    <cellStyle name="SAPBEXHLevel0 4 2 3 4" xfId="15325" xr:uid="{00000000-0005-0000-0000-0000923E0000}"/>
    <cellStyle name="SAPBEXHLevel0 4 2 3 4 2" xfId="30734" xr:uid="{00000000-0005-0000-0000-0000933E0000}"/>
    <cellStyle name="SAPBEXHLevel0 4 2 3 5" xfId="16358" xr:uid="{00000000-0005-0000-0000-0000943E0000}"/>
    <cellStyle name="SAPBEXHLevel0 4 2 3 5 2" xfId="31496" xr:uid="{00000000-0005-0000-0000-0000953E0000}"/>
    <cellStyle name="SAPBEXHLevel0 4 2 3 6" xfId="18968" xr:uid="{00000000-0005-0000-0000-0000963E0000}"/>
    <cellStyle name="SAPBEXHLevel0 4 2 3 6 2" xfId="33916" xr:uid="{00000000-0005-0000-0000-0000973E0000}"/>
    <cellStyle name="SAPBEXHLevel0 4 2 3 7" xfId="21159" xr:uid="{00000000-0005-0000-0000-0000983E0000}"/>
    <cellStyle name="SAPBEXHLevel0 4 2 3 7 2" xfId="36085" xr:uid="{00000000-0005-0000-0000-0000993E0000}"/>
    <cellStyle name="SAPBEXHLevel0 4 2 3 8" xfId="6310" xr:uid="{00000000-0005-0000-0000-00009A3E0000}"/>
    <cellStyle name="SAPBEXHLevel0 4 2 4" xfId="4504" xr:uid="{00000000-0005-0000-0000-00009B3E0000}"/>
    <cellStyle name="SAPBEXHLevel0 4 2 4 2" xfId="9659" xr:uid="{00000000-0005-0000-0000-00009C3E0000}"/>
    <cellStyle name="SAPBEXHLevel0 4 2 4 2 2" xfId="25650" xr:uid="{00000000-0005-0000-0000-00009D3E0000}"/>
    <cellStyle name="SAPBEXHLevel0 4 2 4 3" xfId="12477" xr:uid="{00000000-0005-0000-0000-00009E3E0000}"/>
    <cellStyle name="SAPBEXHLevel0 4 2 4 3 2" xfId="28321" xr:uid="{00000000-0005-0000-0000-00009F3E0000}"/>
    <cellStyle name="SAPBEXHLevel0 4 2 4 4" xfId="14862" xr:uid="{00000000-0005-0000-0000-0000A03E0000}"/>
    <cellStyle name="SAPBEXHLevel0 4 2 4 4 2" xfId="30313" xr:uid="{00000000-0005-0000-0000-0000A13E0000}"/>
    <cellStyle name="SAPBEXHLevel0 4 2 4 5" xfId="17800" xr:uid="{00000000-0005-0000-0000-0000A23E0000}"/>
    <cellStyle name="SAPBEXHLevel0 4 2 4 5 2" xfId="32916" xr:uid="{00000000-0005-0000-0000-0000A33E0000}"/>
    <cellStyle name="SAPBEXHLevel0 4 2 4 6" xfId="20408" xr:uid="{00000000-0005-0000-0000-0000A43E0000}"/>
    <cellStyle name="SAPBEXHLevel0 4 2 4 6 2" xfId="35345" xr:uid="{00000000-0005-0000-0000-0000A53E0000}"/>
    <cellStyle name="SAPBEXHLevel0 4 2 4 7" xfId="21266" xr:uid="{00000000-0005-0000-0000-0000A63E0000}"/>
    <cellStyle name="SAPBEXHLevel0 4 2 4 7 2" xfId="36192" xr:uid="{00000000-0005-0000-0000-0000A73E0000}"/>
    <cellStyle name="SAPBEXHLevel0 4 2 5" xfId="5203" xr:uid="{00000000-0005-0000-0000-0000A83E0000}"/>
    <cellStyle name="SAPBEXHLevel0 4 2 5 2" xfId="22536" xr:uid="{00000000-0005-0000-0000-0000A93E0000}"/>
    <cellStyle name="SAPBEXHLevel0 4 2 6" xfId="5755" xr:uid="{00000000-0005-0000-0000-0000AA3E0000}"/>
    <cellStyle name="SAPBEXHLevel0 4 2 6 2" xfId="22796" xr:uid="{00000000-0005-0000-0000-0000AB3E0000}"/>
    <cellStyle name="SAPBEXHLevel0 4 2 7" xfId="15435" xr:uid="{00000000-0005-0000-0000-0000AC3E0000}"/>
    <cellStyle name="SAPBEXHLevel0 4 2 7 2" xfId="30813" xr:uid="{00000000-0005-0000-0000-0000AD3E0000}"/>
    <cellStyle name="SAPBEXHLevel0 4 2 8" xfId="14209" xr:uid="{00000000-0005-0000-0000-0000AE3E0000}"/>
    <cellStyle name="SAPBEXHLevel0 4 2 8 2" xfId="29750" xr:uid="{00000000-0005-0000-0000-0000AF3E0000}"/>
    <cellStyle name="SAPBEXHLevel0 4 2 9" xfId="15510" xr:uid="{00000000-0005-0000-0000-0000B03E0000}"/>
    <cellStyle name="SAPBEXHLevel0 4 2 9 2" xfId="30868" xr:uid="{00000000-0005-0000-0000-0000B13E0000}"/>
    <cellStyle name="SAPBEXHLevel0 4 20" xfId="6882" xr:uid="{00000000-0005-0000-0000-0000B23E0000}"/>
    <cellStyle name="SAPBEXHLevel0 4 20 2" xfId="23318" xr:uid="{00000000-0005-0000-0000-0000B33E0000}"/>
    <cellStyle name="SAPBEXHLevel0 4 21" xfId="11824" xr:uid="{00000000-0005-0000-0000-0000B43E0000}"/>
    <cellStyle name="SAPBEXHLevel0 4 21 2" xfId="27671" xr:uid="{00000000-0005-0000-0000-0000B53E0000}"/>
    <cellStyle name="SAPBEXHLevel0 4 22" xfId="10337" xr:uid="{00000000-0005-0000-0000-0000B63E0000}"/>
    <cellStyle name="SAPBEXHLevel0 4 22 2" xfId="26277" xr:uid="{00000000-0005-0000-0000-0000B73E0000}"/>
    <cellStyle name="SAPBEXHLevel0 4 23" xfId="9011" xr:uid="{00000000-0005-0000-0000-0000B83E0000}"/>
    <cellStyle name="SAPBEXHLevel0 4 23 2" xfId="25010" xr:uid="{00000000-0005-0000-0000-0000B93E0000}"/>
    <cellStyle name="SAPBEXHLevel0 4 24" xfId="18297" xr:uid="{00000000-0005-0000-0000-0000BA3E0000}"/>
    <cellStyle name="SAPBEXHLevel0 4 24 2" xfId="33372" xr:uid="{00000000-0005-0000-0000-0000BB3E0000}"/>
    <cellStyle name="SAPBEXHLevel0 4 25" xfId="5041" xr:uid="{00000000-0005-0000-0000-0000BC3E0000}"/>
    <cellStyle name="SAPBEXHLevel0 4 26" xfId="38031" xr:uid="{00000000-0005-0000-0000-0000BD3E0000}"/>
    <cellStyle name="SAPBEXHLevel0 4 3" xfId="825" xr:uid="{00000000-0005-0000-0000-0000BE3E0000}"/>
    <cellStyle name="SAPBEXHLevel0 4 3 10" xfId="18269" xr:uid="{00000000-0005-0000-0000-0000BF3E0000}"/>
    <cellStyle name="SAPBEXHLevel0 4 3 10 2" xfId="33364" xr:uid="{00000000-0005-0000-0000-0000C03E0000}"/>
    <cellStyle name="SAPBEXHLevel0 4 3 11" xfId="5043" xr:uid="{00000000-0005-0000-0000-0000C13E0000}"/>
    <cellStyle name="SAPBEXHLevel0 4 3 12" xfId="38033" xr:uid="{00000000-0005-0000-0000-0000C23E0000}"/>
    <cellStyle name="SAPBEXHLevel0 4 3 2" xfId="3011" xr:uid="{00000000-0005-0000-0000-0000C33E0000}"/>
    <cellStyle name="SAPBEXHLevel0 4 3 2 2" xfId="3305" xr:uid="{00000000-0005-0000-0000-0000C43E0000}"/>
    <cellStyle name="SAPBEXHLevel0 4 3 2 2 2" xfId="8473" xr:uid="{00000000-0005-0000-0000-0000C53E0000}"/>
    <cellStyle name="SAPBEXHLevel0 4 3 2 2 2 2" xfId="24502" xr:uid="{00000000-0005-0000-0000-0000C63E0000}"/>
    <cellStyle name="SAPBEXHLevel0 4 3 2 2 3" xfId="11300" xr:uid="{00000000-0005-0000-0000-0000C73E0000}"/>
    <cellStyle name="SAPBEXHLevel0 4 3 2 2 3 2" xfId="27167" xr:uid="{00000000-0005-0000-0000-0000C83E0000}"/>
    <cellStyle name="SAPBEXHLevel0 4 3 2 2 4" xfId="13856" xr:uid="{00000000-0005-0000-0000-0000C93E0000}"/>
    <cellStyle name="SAPBEXHLevel0 4 3 2 2 4 2" xfId="29444" xr:uid="{00000000-0005-0000-0000-0000CA3E0000}"/>
    <cellStyle name="SAPBEXHLevel0 4 3 2 2 5" xfId="16652" xr:uid="{00000000-0005-0000-0000-0000CB3E0000}"/>
    <cellStyle name="SAPBEXHLevel0 4 3 2 2 5 2" xfId="31790" xr:uid="{00000000-0005-0000-0000-0000CC3E0000}"/>
    <cellStyle name="SAPBEXHLevel0 4 3 2 2 6" xfId="19262" xr:uid="{00000000-0005-0000-0000-0000CD3E0000}"/>
    <cellStyle name="SAPBEXHLevel0 4 3 2 2 6 2" xfId="34209" xr:uid="{00000000-0005-0000-0000-0000CE3E0000}"/>
    <cellStyle name="SAPBEXHLevel0 4 3 2 2 7" xfId="22030" xr:uid="{00000000-0005-0000-0000-0000CF3E0000}"/>
    <cellStyle name="SAPBEXHLevel0 4 3 2 2 7 2" xfId="36949" xr:uid="{00000000-0005-0000-0000-0000D03E0000}"/>
    <cellStyle name="SAPBEXHLevel0 4 3 2 3" xfId="8182" xr:uid="{00000000-0005-0000-0000-0000D13E0000}"/>
    <cellStyle name="SAPBEXHLevel0 4 3 2 3 2" xfId="24211" xr:uid="{00000000-0005-0000-0000-0000D23E0000}"/>
    <cellStyle name="SAPBEXHLevel0 4 3 2 4" xfId="11009" xr:uid="{00000000-0005-0000-0000-0000D33E0000}"/>
    <cellStyle name="SAPBEXHLevel0 4 3 2 4 2" xfId="26876" xr:uid="{00000000-0005-0000-0000-0000D43E0000}"/>
    <cellStyle name="SAPBEXHLevel0 4 3 2 5" xfId="6692" xr:uid="{00000000-0005-0000-0000-0000D53E0000}"/>
    <cellStyle name="SAPBEXHLevel0 4 3 2 5 2" xfId="23184" xr:uid="{00000000-0005-0000-0000-0000D63E0000}"/>
    <cellStyle name="SAPBEXHLevel0 4 3 2 6" xfId="16361" xr:uid="{00000000-0005-0000-0000-0000D73E0000}"/>
    <cellStyle name="SAPBEXHLevel0 4 3 2 6 2" xfId="31499" xr:uid="{00000000-0005-0000-0000-0000D83E0000}"/>
    <cellStyle name="SAPBEXHLevel0 4 3 2 7" xfId="18971" xr:uid="{00000000-0005-0000-0000-0000D93E0000}"/>
    <cellStyle name="SAPBEXHLevel0 4 3 2 7 2" xfId="33919" xr:uid="{00000000-0005-0000-0000-0000DA3E0000}"/>
    <cellStyle name="SAPBEXHLevel0 4 3 3" xfId="3010" xr:uid="{00000000-0005-0000-0000-0000DB3E0000}"/>
    <cellStyle name="SAPBEXHLevel0 4 3 3 2" xfId="8181" xr:uid="{00000000-0005-0000-0000-0000DC3E0000}"/>
    <cellStyle name="SAPBEXHLevel0 4 3 3 2 2" xfId="24210" xr:uid="{00000000-0005-0000-0000-0000DD3E0000}"/>
    <cellStyle name="SAPBEXHLevel0 4 3 3 3" xfId="11008" xr:uid="{00000000-0005-0000-0000-0000DE3E0000}"/>
    <cellStyle name="SAPBEXHLevel0 4 3 3 3 2" xfId="26875" xr:uid="{00000000-0005-0000-0000-0000DF3E0000}"/>
    <cellStyle name="SAPBEXHLevel0 4 3 3 4" xfId="15326" xr:uid="{00000000-0005-0000-0000-0000E03E0000}"/>
    <cellStyle name="SAPBEXHLevel0 4 3 3 4 2" xfId="30735" xr:uid="{00000000-0005-0000-0000-0000E13E0000}"/>
    <cellStyle name="SAPBEXHLevel0 4 3 3 5" xfId="16360" xr:uid="{00000000-0005-0000-0000-0000E23E0000}"/>
    <cellStyle name="SAPBEXHLevel0 4 3 3 5 2" xfId="31498" xr:uid="{00000000-0005-0000-0000-0000E33E0000}"/>
    <cellStyle name="SAPBEXHLevel0 4 3 3 6" xfId="18970" xr:uid="{00000000-0005-0000-0000-0000E43E0000}"/>
    <cellStyle name="SAPBEXHLevel0 4 3 3 6 2" xfId="33918" xr:uid="{00000000-0005-0000-0000-0000E53E0000}"/>
    <cellStyle name="SAPBEXHLevel0 4 3 3 7" xfId="21160" xr:uid="{00000000-0005-0000-0000-0000E63E0000}"/>
    <cellStyle name="SAPBEXHLevel0 4 3 3 7 2" xfId="36086" xr:uid="{00000000-0005-0000-0000-0000E73E0000}"/>
    <cellStyle name="SAPBEXHLevel0 4 3 3 8" xfId="6311" xr:uid="{00000000-0005-0000-0000-0000E83E0000}"/>
    <cellStyle name="SAPBEXHLevel0 4 3 4" xfId="4502" xr:uid="{00000000-0005-0000-0000-0000E93E0000}"/>
    <cellStyle name="SAPBEXHLevel0 4 3 4 2" xfId="9657" xr:uid="{00000000-0005-0000-0000-0000EA3E0000}"/>
    <cellStyle name="SAPBEXHLevel0 4 3 4 2 2" xfId="25648" xr:uid="{00000000-0005-0000-0000-0000EB3E0000}"/>
    <cellStyle name="SAPBEXHLevel0 4 3 4 3" xfId="12475" xr:uid="{00000000-0005-0000-0000-0000EC3E0000}"/>
    <cellStyle name="SAPBEXHLevel0 4 3 4 3 2" xfId="28319" xr:uid="{00000000-0005-0000-0000-0000ED3E0000}"/>
    <cellStyle name="SAPBEXHLevel0 4 3 4 4" xfId="14016" xr:uid="{00000000-0005-0000-0000-0000EE3E0000}"/>
    <cellStyle name="SAPBEXHLevel0 4 3 4 4 2" xfId="29598" xr:uid="{00000000-0005-0000-0000-0000EF3E0000}"/>
    <cellStyle name="SAPBEXHLevel0 4 3 4 5" xfId="17798" xr:uid="{00000000-0005-0000-0000-0000F03E0000}"/>
    <cellStyle name="SAPBEXHLevel0 4 3 4 5 2" xfId="32914" xr:uid="{00000000-0005-0000-0000-0000F13E0000}"/>
    <cellStyle name="SAPBEXHLevel0 4 3 4 6" xfId="20406" xr:uid="{00000000-0005-0000-0000-0000F23E0000}"/>
    <cellStyle name="SAPBEXHLevel0 4 3 4 6 2" xfId="35343" xr:uid="{00000000-0005-0000-0000-0000F33E0000}"/>
    <cellStyle name="SAPBEXHLevel0 4 3 4 7" xfId="21924" xr:uid="{00000000-0005-0000-0000-0000F43E0000}"/>
    <cellStyle name="SAPBEXHLevel0 4 3 4 7 2" xfId="36843" xr:uid="{00000000-0005-0000-0000-0000F53E0000}"/>
    <cellStyle name="SAPBEXHLevel0 4 3 5" xfId="5202" xr:uid="{00000000-0005-0000-0000-0000F63E0000}"/>
    <cellStyle name="SAPBEXHLevel0 4 3 5 2" xfId="22535" xr:uid="{00000000-0005-0000-0000-0000F73E0000}"/>
    <cellStyle name="SAPBEXHLevel0 4 3 6" xfId="7296" xr:uid="{00000000-0005-0000-0000-0000F83E0000}"/>
    <cellStyle name="SAPBEXHLevel0 4 3 6 2" xfId="23523" xr:uid="{00000000-0005-0000-0000-0000F93E0000}"/>
    <cellStyle name="SAPBEXHLevel0 4 3 7" xfId="10231" xr:uid="{00000000-0005-0000-0000-0000FA3E0000}"/>
    <cellStyle name="SAPBEXHLevel0 4 3 7 2" xfId="26194" xr:uid="{00000000-0005-0000-0000-0000FB3E0000}"/>
    <cellStyle name="SAPBEXHLevel0 4 3 8" xfId="15075" xr:uid="{00000000-0005-0000-0000-0000FC3E0000}"/>
    <cellStyle name="SAPBEXHLevel0 4 3 8 2" xfId="30520" xr:uid="{00000000-0005-0000-0000-0000FD3E0000}"/>
    <cellStyle name="SAPBEXHLevel0 4 3 9" xfId="10629" xr:uid="{00000000-0005-0000-0000-0000FE3E0000}"/>
    <cellStyle name="SAPBEXHLevel0 4 3 9 2" xfId="26514" xr:uid="{00000000-0005-0000-0000-0000FF3E0000}"/>
    <cellStyle name="SAPBEXHLevel0 4 4" xfId="3012" xr:uid="{00000000-0005-0000-0000-0000003F0000}"/>
    <cellStyle name="SAPBEXHLevel0 4 4 2" xfId="3013" xr:uid="{00000000-0005-0000-0000-0000013F0000}"/>
    <cellStyle name="SAPBEXHLevel0 4 4 2 2" xfId="4500" xr:uid="{00000000-0005-0000-0000-0000023F0000}"/>
    <cellStyle name="SAPBEXHLevel0 4 4 2 2 2" xfId="9655" xr:uid="{00000000-0005-0000-0000-0000033F0000}"/>
    <cellStyle name="SAPBEXHLevel0 4 4 2 2 2 2" xfId="25646" xr:uid="{00000000-0005-0000-0000-0000043F0000}"/>
    <cellStyle name="SAPBEXHLevel0 4 4 2 2 3" xfId="12473" xr:uid="{00000000-0005-0000-0000-0000053F0000}"/>
    <cellStyle name="SAPBEXHLevel0 4 4 2 2 3 2" xfId="28317" xr:uid="{00000000-0005-0000-0000-0000063F0000}"/>
    <cellStyle name="SAPBEXHLevel0 4 4 2 2 4" xfId="14023" xr:uid="{00000000-0005-0000-0000-0000073F0000}"/>
    <cellStyle name="SAPBEXHLevel0 4 4 2 2 4 2" xfId="29605" xr:uid="{00000000-0005-0000-0000-0000083F0000}"/>
    <cellStyle name="SAPBEXHLevel0 4 4 2 2 5" xfId="17796" xr:uid="{00000000-0005-0000-0000-0000093F0000}"/>
    <cellStyle name="SAPBEXHLevel0 4 4 2 2 5 2" xfId="32912" xr:uid="{00000000-0005-0000-0000-00000A3F0000}"/>
    <cellStyle name="SAPBEXHLevel0 4 4 2 2 6" xfId="20404" xr:uid="{00000000-0005-0000-0000-00000B3F0000}"/>
    <cellStyle name="SAPBEXHLevel0 4 4 2 2 6 2" xfId="35341" xr:uid="{00000000-0005-0000-0000-00000C3F0000}"/>
    <cellStyle name="SAPBEXHLevel0 4 4 2 2 7" xfId="21264" xr:uid="{00000000-0005-0000-0000-00000D3F0000}"/>
    <cellStyle name="SAPBEXHLevel0 4 4 2 2 7 2" xfId="36190" xr:uid="{00000000-0005-0000-0000-00000E3F0000}"/>
    <cellStyle name="SAPBEXHLevel0 4 4 2 3" xfId="8184" xr:uid="{00000000-0005-0000-0000-00000F3F0000}"/>
    <cellStyle name="SAPBEXHLevel0 4 4 2 3 2" xfId="24213" xr:uid="{00000000-0005-0000-0000-0000103F0000}"/>
    <cellStyle name="SAPBEXHLevel0 4 4 2 4" xfId="11011" xr:uid="{00000000-0005-0000-0000-0000113F0000}"/>
    <cellStyle name="SAPBEXHLevel0 4 4 2 4 2" xfId="26878" xr:uid="{00000000-0005-0000-0000-0000123F0000}"/>
    <cellStyle name="SAPBEXHLevel0 4 4 2 5" xfId="13554" xr:uid="{00000000-0005-0000-0000-0000133F0000}"/>
    <cellStyle name="SAPBEXHLevel0 4 4 2 5 2" xfId="29179" xr:uid="{00000000-0005-0000-0000-0000143F0000}"/>
    <cellStyle name="SAPBEXHLevel0 4 4 2 6" xfId="16363" xr:uid="{00000000-0005-0000-0000-0000153F0000}"/>
    <cellStyle name="SAPBEXHLevel0 4 4 2 6 2" xfId="31501" xr:uid="{00000000-0005-0000-0000-0000163F0000}"/>
    <cellStyle name="SAPBEXHLevel0 4 4 2 7" xfId="18973" xr:uid="{00000000-0005-0000-0000-0000173F0000}"/>
    <cellStyle name="SAPBEXHLevel0 4 4 2 7 2" xfId="33921" xr:uid="{00000000-0005-0000-0000-0000183F0000}"/>
    <cellStyle name="SAPBEXHLevel0 4 4 3" xfId="4501" xr:uid="{00000000-0005-0000-0000-0000193F0000}"/>
    <cellStyle name="SAPBEXHLevel0 4 4 3 2" xfId="9656" xr:uid="{00000000-0005-0000-0000-00001A3F0000}"/>
    <cellStyle name="SAPBEXHLevel0 4 4 3 2 2" xfId="25647" xr:uid="{00000000-0005-0000-0000-00001B3F0000}"/>
    <cellStyle name="SAPBEXHLevel0 4 4 3 3" xfId="12474" xr:uid="{00000000-0005-0000-0000-00001C3F0000}"/>
    <cellStyle name="SAPBEXHLevel0 4 4 3 3 2" xfId="28318" xr:uid="{00000000-0005-0000-0000-00001D3F0000}"/>
    <cellStyle name="SAPBEXHLevel0 4 4 3 4" xfId="14854" xr:uid="{00000000-0005-0000-0000-00001E3F0000}"/>
    <cellStyle name="SAPBEXHLevel0 4 4 3 4 2" xfId="30306" xr:uid="{00000000-0005-0000-0000-00001F3F0000}"/>
    <cellStyle name="SAPBEXHLevel0 4 4 3 5" xfId="17797" xr:uid="{00000000-0005-0000-0000-0000203F0000}"/>
    <cellStyle name="SAPBEXHLevel0 4 4 3 5 2" xfId="32913" xr:uid="{00000000-0005-0000-0000-0000213F0000}"/>
    <cellStyle name="SAPBEXHLevel0 4 4 3 6" xfId="20405" xr:uid="{00000000-0005-0000-0000-0000223F0000}"/>
    <cellStyle name="SAPBEXHLevel0 4 4 3 6 2" xfId="35342" xr:uid="{00000000-0005-0000-0000-0000233F0000}"/>
    <cellStyle name="SAPBEXHLevel0 4 4 3 7" xfId="21265" xr:uid="{00000000-0005-0000-0000-0000243F0000}"/>
    <cellStyle name="SAPBEXHLevel0 4 4 3 7 2" xfId="36191" xr:uid="{00000000-0005-0000-0000-0000253F0000}"/>
    <cellStyle name="SAPBEXHLevel0 4 4 4" xfId="8183" xr:uid="{00000000-0005-0000-0000-0000263F0000}"/>
    <cellStyle name="SAPBEXHLevel0 4 4 4 2" xfId="24212" xr:uid="{00000000-0005-0000-0000-0000273F0000}"/>
    <cellStyle name="SAPBEXHLevel0 4 4 5" xfId="11010" xr:uid="{00000000-0005-0000-0000-0000283F0000}"/>
    <cellStyle name="SAPBEXHLevel0 4 4 5 2" xfId="26877" xr:uid="{00000000-0005-0000-0000-0000293F0000}"/>
    <cellStyle name="SAPBEXHLevel0 4 4 6" xfId="6693" xr:uid="{00000000-0005-0000-0000-00002A3F0000}"/>
    <cellStyle name="SAPBEXHLevel0 4 4 6 2" xfId="23185" xr:uid="{00000000-0005-0000-0000-00002B3F0000}"/>
    <cellStyle name="SAPBEXHLevel0 4 4 7" xfId="16362" xr:uid="{00000000-0005-0000-0000-00002C3F0000}"/>
    <cellStyle name="SAPBEXHLevel0 4 4 7 2" xfId="31500" xr:uid="{00000000-0005-0000-0000-00002D3F0000}"/>
    <cellStyle name="SAPBEXHLevel0 4 4 8" xfId="18972" xr:uid="{00000000-0005-0000-0000-00002E3F0000}"/>
    <cellStyle name="SAPBEXHLevel0 4 4 8 2" xfId="33920" xr:uid="{00000000-0005-0000-0000-00002F3F0000}"/>
    <cellStyle name="SAPBEXHLevel0 4 5" xfId="3014" xr:uid="{00000000-0005-0000-0000-0000303F0000}"/>
    <cellStyle name="SAPBEXHLevel0 4 5 2" xfId="3015" xr:uid="{00000000-0005-0000-0000-0000313F0000}"/>
    <cellStyle name="SAPBEXHLevel0 4 5 2 2" xfId="4498" xr:uid="{00000000-0005-0000-0000-0000323F0000}"/>
    <cellStyle name="SAPBEXHLevel0 4 5 2 2 2" xfId="9653" xr:uid="{00000000-0005-0000-0000-0000333F0000}"/>
    <cellStyle name="SAPBEXHLevel0 4 5 2 2 2 2" xfId="25644" xr:uid="{00000000-0005-0000-0000-0000343F0000}"/>
    <cellStyle name="SAPBEXHLevel0 4 5 2 2 3" xfId="12471" xr:uid="{00000000-0005-0000-0000-0000353F0000}"/>
    <cellStyle name="SAPBEXHLevel0 4 5 2 2 3 2" xfId="28315" xr:uid="{00000000-0005-0000-0000-0000363F0000}"/>
    <cellStyle name="SAPBEXHLevel0 4 5 2 2 4" xfId="14022" xr:uid="{00000000-0005-0000-0000-0000373F0000}"/>
    <cellStyle name="SAPBEXHLevel0 4 5 2 2 4 2" xfId="29604" xr:uid="{00000000-0005-0000-0000-0000383F0000}"/>
    <cellStyle name="SAPBEXHLevel0 4 5 2 2 5" xfId="17794" xr:uid="{00000000-0005-0000-0000-0000393F0000}"/>
    <cellStyle name="SAPBEXHLevel0 4 5 2 2 5 2" xfId="32910" xr:uid="{00000000-0005-0000-0000-00003A3F0000}"/>
    <cellStyle name="SAPBEXHLevel0 4 5 2 2 6" xfId="20402" xr:uid="{00000000-0005-0000-0000-00003B3F0000}"/>
    <cellStyle name="SAPBEXHLevel0 4 5 2 2 6 2" xfId="35339" xr:uid="{00000000-0005-0000-0000-00003C3F0000}"/>
    <cellStyle name="SAPBEXHLevel0 4 5 2 2 7" xfId="21926" xr:uid="{00000000-0005-0000-0000-00003D3F0000}"/>
    <cellStyle name="SAPBEXHLevel0 4 5 2 2 7 2" xfId="36845" xr:uid="{00000000-0005-0000-0000-00003E3F0000}"/>
    <cellStyle name="SAPBEXHLevel0 4 5 2 3" xfId="8186" xr:uid="{00000000-0005-0000-0000-00003F3F0000}"/>
    <cellStyle name="SAPBEXHLevel0 4 5 2 3 2" xfId="24215" xr:uid="{00000000-0005-0000-0000-0000403F0000}"/>
    <cellStyle name="SAPBEXHLevel0 4 5 2 4" xfId="11013" xr:uid="{00000000-0005-0000-0000-0000413F0000}"/>
    <cellStyle name="SAPBEXHLevel0 4 5 2 4 2" xfId="26880" xr:uid="{00000000-0005-0000-0000-0000423F0000}"/>
    <cellStyle name="SAPBEXHLevel0 4 5 2 5" xfId="15323" xr:uid="{00000000-0005-0000-0000-0000433F0000}"/>
    <cellStyle name="SAPBEXHLevel0 4 5 2 5 2" xfId="30732" xr:uid="{00000000-0005-0000-0000-0000443F0000}"/>
    <cellStyle name="SAPBEXHLevel0 4 5 2 6" xfId="16365" xr:uid="{00000000-0005-0000-0000-0000453F0000}"/>
    <cellStyle name="SAPBEXHLevel0 4 5 2 6 2" xfId="31503" xr:uid="{00000000-0005-0000-0000-0000463F0000}"/>
    <cellStyle name="SAPBEXHLevel0 4 5 2 7" xfId="18975" xr:uid="{00000000-0005-0000-0000-0000473F0000}"/>
    <cellStyle name="SAPBEXHLevel0 4 5 2 7 2" xfId="33923" xr:uid="{00000000-0005-0000-0000-0000483F0000}"/>
    <cellStyle name="SAPBEXHLevel0 4 5 3" xfId="4499" xr:uid="{00000000-0005-0000-0000-0000493F0000}"/>
    <cellStyle name="SAPBEXHLevel0 4 5 3 2" xfId="9654" xr:uid="{00000000-0005-0000-0000-00004A3F0000}"/>
    <cellStyle name="SAPBEXHLevel0 4 5 3 2 2" xfId="25645" xr:uid="{00000000-0005-0000-0000-00004B3F0000}"/>
    <cellStyle name="SAPBEXHLevel0 4 5 3 3" xfId="12472" xr:uid="{00000000-0005-0000-0000-00004C3F0000}"/>
    <cellStyle name="SAPBEXHLevel0 4 5 3 3 2" xfId="28316" xr:uid="{00000000-0005-0000-0000-00004D3F0000}"/>
    <cellStyle name="SAPBEXHLevel0 4 5 3 4" xfId="14855" xr:uid="{00000000-0005-0000-0000-00004E3F0000}"/>
    <cellStyle name="SAPBEXHLevel0 4 5 3 4 2" xfId="30307" xr:uid="{00000000-0005-0000-0000-00004F3F0000}"/>
    <cellStyle name="SAPBEXHLevel0 4 5 3 5" xfId="17795" xr:uid="{00000000-0005-0000-0000-0000503F0000}"/>
    <cellStyle name="SAPBEXHLevel0 4 5 3 5 2" xfId="32911" xr:uid="{00000000-0005-0000-0000-0000513F0000}"/>
    <cellStyle name="SAPBEXHLevel0 4 5 3 6" xfId="20403" xr:uid="{00000000-0005-0000-0000-0000523F0000}"/>
    <cellStyle name="SAPBEXHLevel0 4 5 3 6 2" xfId="35340" xr:uid="{00000000-0005-0000-0000-0000533F0000}"/>
    <cellStyle name="SAPBEXHLevel0 4 5 3 7" xfId="21927" xr:uid="{00000000-0005-0000-0000-0000543F0000}"/>
    <cellStyle name="SAPBEXHLevel0 4 5 3 7 2" xfId="36846" xr:uid="{00000000-0005-0000-0000-0000553F0000}"/>
    <cellStyle name="SAPBEXHLevel0 4 5 4" xfId="8185" xr:uid="{00000000-0005-0000-0000-0000563F0000}"/>
    <cellStyle name="SAPBEXHLevel0 4 5 4 2" xfId="24214" xr:uid="{00000000-0005-0000-0000-0000573F0000}"/>
    <cellStyle name="SAPBEXHLevel0 4 5 5" xfId="11012" xr:uid="{00000000-0005-0000-0000-0000583F0000}"/>
    <cellStyle name="SAPBEXHLevel0 4 5 5 2" xfId="26879" xr:uid="{00000000-0005-0000-0000-0000593F0000}"/>
    <cellStyle name="SAPBEXHLevel0 4 5 6" xfId="14289" xr:uid="{00000000-0005-0000-0000-00005A3F0000}"/>
    <cellStyle name="SAPBEXHLevel0 4 5 6 2" xfId="29812" xr:uid="{00000000-0005-0000-0000-00005B3F0000}"/>
    <cellStyle name="SAPBEXHLevel0 4 5 7" xfId="16364" xr:uid="{00000000-0005-0000-0000-00005C3F0000}"/>
    <cellStyle name="SAPBEXHLevel0 4 5 7 2" xfId="31502" xr:uid="{00000000-0005-0000-0000-00005D3F0000}"/>
    <cellStyle name="SAPBEXHLevel0 4 5 8" xfId="18974" xr:uid="{00000000-0005-0000-0000-00005E3F0000}"/>
    <cellStyle name="SAPBEXHLevel0 4 5 8 2" xfId="33922" xr:uid="{00000000-0005-0000-0000-00005F3F0000}"/>
    <cellStyle name="SAPBEXHLevel0 4 6" xfId="3016" xr:uid="{00000000-0005-0000-0000-0000603F0000}"/>
    <cellStyle name="SAPBEXHLevel0 4 6 2" xfId="3017" xr:uid="{00000000-0005-0000-0000-0000613F0000}"/>
    <cellStyle name="SAPBEXHLevel0 4 6 2 2" xfId="4496" xr:uid="{00000000-0005-0000-0000-0000623F0000}"/>
    <cellStyle name="SAPBEXHLevel0 4 6 2 2 2" xfId="9651" xr:uid="{00000000-0005-0000-0000-0000633F0000}"/>
    <cellStyle name="SAPBEXHLevel0 4 6 2 2 2 2" xfId="25642" xr:uid="{00000000-0005-0000-0000-0000643F0000}"/>
    <cellStyle name="SAPBEXHLevel0 4 6 2 2 3" xfId="12469" xr:uid="{00000000-0005-0000-0000-0000653F0000}"/>
    <cellStyle name="SAPBEXHLevel0 4 6 2 2 3 2" xfId="28313" xr:uid="{00000000-0005-0000-0000-0000663F0000}"/>
    <cellStyle name="SAPBEXHLevel0 4 6 2 2 4" xfId="14021" xr:uid="{00000000-0005-0000-0000-0000673F0000}"/>
    <cellStyle name="SAPBEXHLevel0 4 6 2 2 4 2" xfId="29603" xr:uid="{00000000-0005-0000-0000-0000683F0000}"/>
    <cellStyle name="SAPBEXHLevel0 4 6 2 2 5" xfId="17792" xr:uid="{00000000-0005-0000-0000-0000693F0000}"/>
    <cellStyle name="SAPBEXHLevel0 4 6 2 2 5 2" xfId="32908" xr:uid="{00000000-0005-0000-0000-00006A3F0000}"/>
    <cellStyle name="SAPBEXHLevel0 4 6 2 2 6" xfId="20400" xr:uid="{00000000-0005-0000-0000-00006B3F0000}"/>
    <cellStyle name="SAPBEXHLevel0 4 6 2 2 6 2" xfId="35337" xr:uid="{00000000-0005-0000-0000-00006C3F0000}"/>
    <cellStyle name="SAPBEXHLevel0 4 6 2 2 7" xfId="20886" xr:uid="{00000000-0005-0000-0000-00006D3F0000}"/>
    <cellStyle name="SAPBEXHLevel0 4 6 2 2 7 2" xfId="35813" xr:uid="{00000000-0005-0000-0000-00006E3F0000}"/>
    <cellStyle name="SAPBEXHLevel0 4 6 2 3" xfId="8188" xr:uid="{00000000-0005-0000-0000-00006F3F0000}"/>
    <cellStyle name="SAPBEXHLevel0 4 6 2 3 2" xfId="24217" xr:uid="{00000000-0005-0000-0000-0000703F0000}"/>
    <cellStyle name="SAPBEXHLevel0 4 6 2 4" xfId="11015" xr:uid="{00000000-0005-0000-0000-0000713F0000}"/>
    <cellStyle name="SAPBEXHLevel0 4 6 2 4 2" xfId="26882" xr:uid="{00000000-0005-0000-0000-0000723F0000}"/>
    <cellStyle name="SAPBEXHLevel0 4 6 2 5" xfId="14421" xr:uid="{00000000-0005-0000-0000-0000733F0000}"/>
    <cellStyle name="SAPBEXHLevel0 4 6 2 5 2" xfId="29940" xr:uid="{00000000-0005-0000-0000-0000743F0000}"/>
    <cellStyle name="SAPBEXHLevel0 4 6 2 6" xfId="16367" xr:uid="{00000000-0005-0000-0000-0000753F0000}"/>
    <cellStyle name="SAPBEXHLevel0 4 6 2 6 2" xfId="31505" xr:uid="{00000000-0005-0000-0000-0000763F0000}"/>
    <cellStyle name="SAPBEXHLevel0 4 6 2 7" xfId="18977" xr:uid="{00000000-0005-0000-0000-0000773F0000}"/>
    <cellStyle name="SAPBEXHLevel0 4 6 2 7 2" xfId="33925" xr:uid="{00000000-0005-0000-0000-0000783F0000}"/>
    <cellStyle name="SAPBEXHLevel0 4 6 3" xfId="4497" xr:uid="{00000000-0005-0000-0000-0000793F0000}"/>
    <cellStyle name="SAPBEXHLevel0 4 6 3 2" xfId="9652" xr:uid="{00000000-0005-0000-0000-00007A3F0000}"/>
    <cellStyle name="SAPBEXHLevel0 4 6 3 2 2" xfId="25643" xr:uid="{00000000-0005-0000-0000-00007B3F0000}"/>
    <cellStyle name="SAPBEXHLevel0 4 6 3 3" xfId="12470" xr:uid="{00000000-0005-0000-0000-00007C3F0000}"/>
    <cellStyle name="SAPBEXHLevel0 4 6 3 3 2" xfId="28314" xr:uid="{00000000-0005-0000-0000-00007D3F0000}"/>
    <cellStyle name="SAPBEXHLevel0 4 6 3 4" xfId="14856" xr:uid="{00000000-0005-0000-0000-00007E3F0000}"/>
    <cellStyle name="SAPBEXHLevel0 4 6 3 4 2" xfId="30308" xr:uid="{00000000-0005-0000-0000-00007F3F0000}"/>
    <cellStyle name="SAPBEXHLevel0 4 6 3 5" xfId="17793" xr:uid="{00000000-0005-0000-0000-0000803F0000}"/>
    <cellStyle name="SAPBEXHLevel0 4 6 3 5 2" xfId="32909" xr:uid="{00000000-0005-0000-0000-0000813F0000}"/>
    <cellStyle name="SAPBEXHLevel0 4 6 3 6" xfId="20401" xr:uid="{00000000-0005-0000-0000-0000823F0000}"/>
    <cellStyle name="SAPBEXHLevel0 4 6 3 6 2" xfId="35338" xr:uid="{00000000-0005-0000-0000-0000833F0000}"/>
    <cellStyle name="SAPBEXHLevel0 4 6 3 7" xfId="21263" xr:uid="{00000000-0005-0000-0000-0000843F0000}"/>
    <cellStyle name="SAPBEXHLevel0 4 6 3 7 2" xfId="36189" xr:uid="{00000000-0005-0000-0000-0000853F0000}"/>
    <cellStyle name="SAPBEXHLevel0 4 6 4" xfId="8187" xr:uid="{00000000-0005-0000-0000-0000863F0000}"/>
    <cellStyle name="SAPBEXHLevel0 4 6 4 2" xfId="24216" xr:uid="{00000000-0005-0000-0000-0000873F0000}"/>
    <cellStyle name="SAPBEXHLevel0 4 6 5" xfId="11014" xr:uid="{00000000-0005-0000-0000-0000883F0000}"/>
    <cellStyle name="SAPBEXHLevel0 4 6 5 2" xfId="26881" xr:uid="{00000000-0005-0000-0000-0000893F0000}"/>
    <cellStyle name="SAPBEXHLevel0 4 6 6" xfId="13553" xr:uid="{00000000-0005-0000-0000-00008A3F0000}"/>
    <cellStyle name="SAPBEXHLevel0 4 6 6 2" xfId="29178" xr:uid="{00000000-0005-0000-0000-00008B3F0000}"/>
    <cellStyle name="SAPBEXHLevel0 4 6 7" xfId="16366" xr:uid="{00000000-0005-0000-0000-00008C3F0000}"/>
    <cellStyle name="SAPBEXHLevel0 4 6 7 2" xfId="31504" xr:uid="{00000000-0005-0000-0000-00008D3F0000}"/>
    <cellStyle name="SAPBEXHLevel0 4 6 8" xfId="18976" xr:uid="{00000000-0005-0000-0000-00008E3F0000}"/>
    <cellStyle name="SAPBEXHLevel0 4 6 8 2" xfId="33924" xr:uid="{00000000-0005-0000-0000-00008F3F0000}"/>
    <cellStyle name="SAPBEXHLevel0 4 7" xfId="3018" xr:uid="{00000000-0005-0000-0000-0000903F0000}"/>
    <cellStyle name="SAPBEXHLevel0 4 7 2" xfId="3019" xr:uid="{00000000-0005-0000-0000-0000913F0000}"/>
    <cellStyle name="SAPBEXHLevel0 4 7 2 2" xfId="4494" xr:uid="{00000000-0005-0000-0000-0000923F0000}"/>
    <cellStyle name="SAPBEXHLevel0 4 7 2 2 2" xfId="9649" xr:uid="{00000000-0005-0000-0000-0000933F0000}"/>
    <cellStyle name="SAPBEXHLevel0 4 7 2 2 2 2" xfId="25640" xr:uid="{00000000-0005-0000-0000-0000943F0000}"/>
    <cellStyle name="SAPBEXHLevel0 4 7 2 2 3" xfId="12467" xr:uid="{00000000-0005-0000-0000-0000953F0000}"/>
    <cellStyle name="SAPBEXHLevel0 4 7 2 2 3 2" xfId="28311" xr:uid="{00000000-0005-0000-0000-0000963F0000}"/>
    <cellStyle name="SAPBEXHLevel0 4 7 2 2 4" xfId="14020" xr:uid="{00000000-0005-0000-0000-0000973F0000}"/>
    <cellStyle name="SAPBEXHLevel0 4 7 2 2 4 2" xfId="29602" xr:uid="{00000000-0005-0000-0000-0000983F0000}"/>
    <cellStyle name="SAPBEXHLevel0 4 7 2 2 5" xfId="17790" xr:uid="{00000000-0005-0000-0000-0000993F0000}"/>
    <cellStyle name="SAPBEXHLevel0 4 7 2 2 5 2" xfId="32906" xr:uid="{00000000-0005-0000-0000-00009A3F0000}"/>
    <cellStyle name="SAPBEXHLevel0 4 7 2 2 6" xfId="20398" xr:uid="{00000000-0005-0000-0000-00009B3F0000}"/>
    <cellStyle name="SAPBEXHLevel0 4 7 2 2 6 2" xfId="35335" xr:uid="{00000000-0005-0000-0000-00009C3F0000}"/>
    <cellStyle name="SAPBEXHLevel0 4 7 2 2 7" xfId="21261" xr:uid="{00000000-0005-0000-0000-00009D3F0000}"/>
    <cellStyle name="SAPBEXHLevel0 4 7 2 2 7 2" xfId="36187" xr:uid="{00000000-0005-0000-0000-00009E3F0000}"/>
    <cellStyle name="SAPBEXHLevel0 4 7 2 3" xfId="8190" xr:uid="{00000000-0005-0000-0000-00009F3F0000}"/>
    <cellStyle name="SAPBEXHLevel0 4 7 2 3 2" xfId="24219" xr:uid="{00000000-0005-0000-0000-0000A03F0000}"/>
    <cellStyle name="SAPBEXHLevel0 4 7 2 4" xfId="11017" xr:uid="{00000000-0005-0000-0000-0000A13F0000}"/>
    <cellStyle name="SAPBEXHLevel0 4 7 2 4 2" xfId="26884" xr:uid="{00000000-0005-0000-0000-0000A23F0000}"/>
    <cellStyle name="SAPBEXHLevel0 4 7 2 5" xfId="13556" xr:uid="{00000000-0005-0000-0000-0000A33F0000}"/>
    <cellStyle name="SAPBEXHLevel0 4 7 2 5 2" xfId="29181" xr:uid="{00000000-0005-0000-0000-0000A43F0000}"/>
    <cellStyle name="SAPBEXHLevel0 4 7 2 6" xfId="16369" xr:uid="{00000000-0005-0000-0000-0000A53F0000}"/>
    <cellStyle name="SAPBEXHLevel0 4 7 2 6 2" xfId="31507" xr:uid="{00000000-0005-0000-0000-0000A63F0000}"/>
    <cellStyle name="SAPBEXHLevel0 4 7 2 7" xfId="18979" xr:uid="{00000000-0005-0000-0000-0000A73F0000}"/>
    <cellStyle name="SAPBEXHLevel0 4 7 2 7 2" xfId="33927" xr:uid="{00000000-0005-0000-0000-0000A83F0000}"/>
    <cellStyle name="SAPBEXHLevel0 4 7 3" xfId="4495" xr:uid="{00000000-0005-0000-0000-0000A93F0000}"/>
    <cellStyle name="SAPBEXHLevel0 4 7 3 2" xfId="9650" xr:uid="{00000000-0005-0000-0000-0000AA3F0000}"/>
    <cellStyle name="SAPBEXHLevel0 4 7 3 2 2" xfId="25641" xr:uid="{00000000-0005-0000-0000-0000AB3F0000}"/>
    <cellStyle name="SAPBEXHLevel0 4 7 3 3" xfId="12468" xr:uid="{00000000-0005-0000-0000-0000AC3F0000}"/>
    <cellStyle name="SAPBEXHLevel0 4 7 3 3 2" xfId="28312" xr:uid="{00000000-0005-0000-0000-0000AD3F0000}"/>
    <cellStyle name="SAPBEXHLevel0 4 7 3 4" xfId="14857" xr:uid="{00000000-0005-0000-0000-0000AE3F0000}"/>
    <cellStyle name="SAPBEXHLevel0 4 7 3 4 2" xfId="30309" xr:uid="{00000000-0005-0000-0000-0000AF3F0000}"/>
    <cellStyle name="SAPBEXHLevel0 4 7 3 5" xfId="17791" xr:uid="{00000000-0005-0000-0000-0000B03F0000}"/>
    <cellStyle name="SAPBEXHLevel0 4 7 3 5 2" xfId="32907" xr:uid="{00000000-0005-0000-0000-0000B13F0000}"/>
    <cellStyle name="SAPBEXHLevel0 4 7 3 6" xfId="20399" xr:uid="{00000000-0005-0000-0000-0000B23F0000}"/>
    <cellStyle name="SAPBEXHLevel0 4 7 3 6 2" xfId="35336" xr:uid="{00000000-0005-0000-0000-0000B33F0000}"/>
    <cellStyle name="SAPBEXHLevel0 4 7 3 7" xfId="21928" xr:uid="{00000000-0005-0000-0000-0000B43F0000}"/>
    <cellStyle name="SAPBEXHLevel0 4 7 3 7 2" xfId="36847" xr:uid="{00000000-0005-0000-0000-0000B53F0000}"/>
    <cellStyle name="SAPBEXHLevel0 4 7 4" xfId="8189" xr:uid="{00000000-0005-0000-0000-0000B63F0000}"/>
    <cellStyle name="SAPBEXHLevel0 4 7 4 2" xfId="24218" xr:uid="{00000000-0005-0000-0000-0000B73F0000}"/>
    <cellStyle name="SAPBEXHLevel0 4 7 5" xfId="11016" xr:uid="{00000000-0005-0000-0000-0000B83F0000}"/>
    <cellStyle name="SAPBEXHLevel0 4 7 5 2" xfId="26883" xr:uid="{00000000-0005-0000-0000-0000B93F0000}"/>
    <cellStyle name="SAPBEXHLevel0 4 7 6" xfId="15324" xr:uid="{00000000-0005-0000-0000-0000BA3F0000}"/>
    <cellStyle name="SAPBEXHLevel0 4 7 6 2" xfId="30733" xr:uid="{00000000-0005-0000-0000-0000BB3F0000}"/>
    <cellStyle name="SAPBEXHLevel0 4 7 7" xfId="16368" xr:uid="{00000000-0005-0000-0000-0000BC3F0000}"/>
    <cellStyle name="SAPBEXHLevel0 4 7 7 2" xfId="31506" xr:uid="{00000000-0005-0000-0000-0000BD3F0000}"/>
    <cellStyle name="SAPBEXHLevel0 4 7 8" xfId="18978" xr:uid="{00000000-0005-0000-0000-0000BE3F0000}"/>
    <cellStyle name="SAPBEXHLevel0 4 7 8 2" xfId="33926" xr:uid="{00000000-0005-0000-0000-0000BF3F0000}"/>
    <cellStyle name="SAPBEXHLevel0 4 8" xfId="3020" xr:uid="{00000000-0005-0000-0000-0000C03F0000}"/>
    <cellStyle name="SAPBEXHLevel0 4 8 2" xfId="4493" xr:uid="{00000000-0005-0000-0000-0000C13F0000}"/>
    <cellStyle name="SAPBEXHLevel0 4 8 2 2" xfId="9648" xr:uid="{00000000-0005-0000-0000-0000C23F0000}"/>
    <cellStyle name="SAPBEXHLevel0 4 8 2 2 2" xfId="25639" xr:uid="{00000000-0005-0000-0000-0000C33F0000}"/>
    <cellStyle name="SAPBEXHLevel0 4 8 2 3" xfId="12466" xr:uid="{00000000-0005-0000-0000-0000C43F0000}"/>
    <cellStyle name="SAPBEXHLevel0 4 8 2 3 2" xfId="28310" xr:uid="{00000000-0005-0000-0000-0000C53F0000}"/>
    <cellStyle name="SAPBEXHLevel0 4 8 2 4" xfId="14859" xr:uid="{00000000-0005-0000-0000-0000C63F0000}"/>
    <cellStyle name="SAPBEXHLevel0 4 8 2 4 2" xfId="30310" xr:uid="{00000000-0005-0000-0000-0000C73F0000}"/>
    <cellStyle name="SAPBEXHLevel0 4 8 2 5" xfId="17789" xr:uid="{00000000-0005-0000-0000-0000C83F0000}"/>
    <cellStyle name="SAPBEXHLevel0 4 8 2 5 2" xfId="32905" xr:uid="{00000000-0005-0000-0000-0000C93F0000}"/>
    <cellStyle name="SAPBEXHLevel0 4 8 2 6" xfId="20397" xr:uid="{00000000-0005-0000-0000-0000CA3F0000}"/>
    <cellStyle name="SAPBEXHLevel0 4 8 2 6 2" xfId="35334" xr:uid="{00000000-0005-0000-0000-0000CB3F0000}"/>
    <cellStyle name="SAPBEXHLevel0 4 8 2 7" xfId="5244" xr:uid="{00000000-0005-0000-0000-0000CC3F0000}"/>
    <cellStyle name="SAPBEXHLevel0 4 8 2 7 2" xfId="22557" xr:uid="{00000000-0005-0000-0000-0000CD3F0000}"/>
    <cellStyle name="SAPBEXHLevel0 4 8 3" xfId="8191" xr:uid="{00000000-0005-0000-0000-0000CE3F0000}"/>
    <cellStyle name="SAPBEXHLevel0 4 8 3 2" xfId="24220" xr:uid="{00000000-0005-0000-0000-0000CF3F0000}"/>
    <cellStyle name="SAPBEXHLevel0 4 8 4" xfId="11018" xr:uid="{00000000-0005-0000-0000-0000D03F0000}"/>
    <cellStyle name="SAPBEXHLevel0 4 8 4 2" xfId="26885" xr:uid="{00000000-0005-0000-0000-0000D13F0000}"/>
    <cellStyle name="SAPBEXHLevel0 4 8 5" xfId="10622" xr:uid="{00000000-0005-0000-0000-0000D23F0000}"/>
    <cellStyle name="SAPBEXHLevel0 4 8 5 2" xfId="26509" xr:uid="{00000000-0005-0000-0000-0000D33F0000}"/>
    <cellStyle name="SAPBEXHLevel0 4 8 6" xfId="16370" xr:uid="{00000000-0005-0000-0000-0000D43F0000}"/>
    <cellStyle name="SAPBEXHLevel0 4 8 6 2" xfId="31508" xr:uid="{00000000-0005-0000-0000-0000D53F0000}"/>
    <cellStyle name="SAPBEXHLevel0 4 8 7" xfId="18980" xr:uid="{00000000-0005-0000-0000-0000D63F0000}"/>
    <cellStyle name="SAPBEXHLevel0 4 8 7 2" xfId="33928" xr:uid="{00000000-0005-0000-0000-0000D73F0000}"/>
    <cellStyle name="SAPBEXHLevel0 4 9" xfId="3021" xr:uid="{00000000-0005-0000-0000-0000D83F0000}"/>
    <cellStyle name="SAPBEXHLevel0 4 9 2" xfId="4492" xr:uid="{00000000-0005-0000-0000-0000D93F0000}"/>
    <cellStyle name="SAPBEXHLevel0 4 9 2 2" xfId="9647" xr:uid="{00000000-0005-0000-0000-0000DA3F0000}"/>
    <cellStyle name="SAPBEXHLevel0 4 9 2 2 2" xfId="25638" xr:uid="{00000000-0005-0000-0000-0000DB3F0000}"/>
    <cellStyle name="SAPBEXHLevel0 4 9 2 3" xfId="12465" xr:uid="{00000000-0005-0000-0000-0000DC3F0000}"/>
    <cellStyle name="SAPBEXHLevel0 4 9 2 3 2" xfId="28309" xr:uid="{00000000-0005-0000-0000-0000DD3F0000}"/>
    <cellStyle name="SAPBEXHLevel0 4 9 2 4" xfId="10236" xr:uid="{00000000-0005-0000-0000-0000DE3F0000}"/>
    <cellStyle name="SAPBEXHLevel0 4 9 2 4 2" xfId="26198" xr:uid="{00000000-0005-0000-0000-0000DF3F0000}"/>
    <cellStyle name="SAPBEXHLevel0 4 9 2 5" xfId="17788" xr:uid="{00000000-0005-0000-0000-0000E03F0000}"/>
    <cellStyle name="SAPBEXHLevel0 4 9 2 5 2" xfId="32904" xr:uid="{00000000-0005-0000-0000-0000E13F0000}"/>
    <cellStyle name="SAPBEXHLevel0 4 9 2 6" xfId="20396" xr:uid="{00000000-0005-0000-0000-0000E23F0000}"/>
    <cellStyle name="SAPBEXHLevel0 4 9 2 6 2" xfId="35333" xr:uid="{00000000-0005-0000-0000-0000E33F0000}"/>
    <cellStyle name="SAPBEXHLevel0 4 9 2 7" xfId="21929" xr:uid="{00000000-0005-0000-0000-0000E43F0000}"/>
    <cellStyle name="SAPBEXHLevel0 4 9 2 7 2" xfId="36848" xr:uid="{00000000-0005-0000-0000-0000E53F0000}"/>
    <cellStyle name="SAPBEXHLevel0 4 9 3" xfId="8192" xr:uid="{00000000-0005-0000-0000-0000E63F0000}"/>
    <cellStyle name="SAPBEXHLevel0 4 9 3 2" xfId="24221" xr:uid="{00000000-0005-0000-0000-0000E73F0000}"/>
    <cellStyle name="SAPBEXHLevel0 4 9 4" xfId="11019" xr:uid="{00000000-0005-0000-0000-0000E83F0000}"/>
    <cellStyle name="SAPBEXHLevel0 4 9 4 2" xfId="26886" xr:uid="{00000000-0005-0000-0000-0000E93F0000}"/>
    <cellStyle name="SAPBEXHLevel0 4 9 5" xfId="6939" xr:uid="{00000000-0005-0000-0000-0000EA3F0000}"/>
    <cellStyle name="SAPBEXHLevel0 4 9 5 2" xfId="23343" xr:uid="{00000000-0005-0000-0000-0000EB3F0000}"/>
    <cellStyle name="SAPBEXHLevel0 4 9 6" xfId="16371" xr:uid="{00000000-0005-0000-0000-0000EC3F0000}"/>
    <cellStyle name="SAPBEXHLevel0 4 9 6 2" xfId="31509" xr:uid="{00000000-0005-0000-0000-0000ED3F0000}"/>
    <cellStyle name="SAPBEXHLevel0 4 9 7" xfId="18981" xr:uid="{00000000-0005-0000-0000-0000EE3F0000}"/>
    <cellStyle name="SAPBEXHLevel0 4 9 7 2" xfId="33929" xr:uid="{00000000-0005-0000-0000-0000EF3F0000}"/>
    <cellStyle name="SAPBEXHLevel0 5" xfId="826" xr:uid="{00000000-0005-0000-0000-0000F03F0000}"/>
    <cellStyle name="SAPBEXHLevel0 5 10" xfId="3023" xr:uid="{00000000-0005-0000-0000-0000F13F0000}"/>
    <cellStyle name="SAPBEXHLevel0 5 10 2" xfId="4490" xr:uid="{00000000-0005-0000-0000-0000F23F0000}"/>
    <cellStyle name="SAPBEXHLevel0 5 10 2 2" xfId="9645" xr:uid="{00000000-0005-0000-0000-0000F33F0000}"/>
    <cellStyle name="SAPBEXHLevel0 5 10 2 2 2" xfId="25636" xr:uid="{00000000-0005-0000-0000-0000F43F0000}"/>
    <cellStyle name="SAPBEXHLevel0 5 10 2 3" xfId="12463" xr:uid="{00000000-0005-0000-0000-0000F53F0000}"/>
    <cellStyle name="SAPBEXHLevel0 5 10 2 3 2" xfId="28307" xr:uid="{00000000-0005-0000-0000-0000F63F0000}"/>
    <cellStyle name="SAPBEXHLevel0 5 10 2 4" xfId="14860" xr:uid="{00000000-0005-0000-0000-0000F73F0000}"/>
    <cellStyle name="SAPBEXHLevel0 5 10 2 4 2" xfId="30311" xr:uid="{00000000-0005-0000-0000-0000F83F0000}"/>
    <cellStyle name="SAPBEXHLevel0 5 10 2 5" xfId="17786" xr:uid="{00000000-0005-0000-0000-0000F93F0000}"/>
    <cellStyle name="SAPBEXHLevel0 5 10 2 5 2" xfId="32902" xr:uid="{00000000-0005-0000-0000-0000FA3F0000}"/>
    <cellStyle name="SAPBEXHLevel0 5 10 2 6" xfId="20394" xr:uid="{00000000-0005-0000-0000-0000FB3F0000}"/>
    <cellStyle name="SAPBEXHLevel0 5 10 2 6 2" xfId="35331" xr:uid="{00000000-0005-0000-0000-0000FC3F0000}"/>
    <cellStyle name="SAPBEXHLevel0 5 10 2 7" xfId="21930" xr:uid="{00000000-0005-0000-0000-0000FD3F0000}"/>
    <cellStyle name="SAPBEXHLevel0 5 10 2 7 2" xfId="36849" xr:uid="{00000000-0005-0000-0000-0000FE3F0000}"/>
    <cellStyle name="SAPBEXHLevel0 5 10 3" xfId="8194" xr:uid="{00000000-0005-0000-0000-0000FF3F0000}"/>
    <cellStyle name="SAPBEXHLevel0 5 10 3 2" xfId="24223" xr:uid="{00000000-0005-0000-0000-000000400000}"/>
    <cellStyle name="SAPBEXHLevel0 5 10 4" xfId="11021" xr:uid="{00000000-0005-0000-0000-000001400000}"/>
    <cellStyle name="SAPBEXHLevel0 5 10 4 2" xfId="26888" xr:uid="{00000000-0005-0000-0000-000002400000}"/>
    <cellStyle name="SAPBEXHLevel0 5 10 5" xfId="13730" xr:uid="{00000000-0005-0000-0000-000003400000}"/>
    <cellStyle name="SAPBEXHLevel0 5 10 5 2" xfId="29342" xr:uid="{00000000-0005-0000-0000-000004400000}"/>
    <cellStyle name="SAPBEXHLevel0 5 10 6" xfId="16373" xr:uid="{00000000-0005-0000-0000-000005400000}"/>
    <cellStyle name="SAPBEXHLevel0 5 10 6 2" xfId="31511" xr:uid="{00000000-0005-0000-0000-000006400000}"/>
    <cellStyle name="SAPBEXHLevel0 5 10 7" xfId="18983" xr:uid="{00000000-0005-0000-0000-000007400000}"/>
    <cellStyle name="SAPBEXHLevel0 5 10 7 2" xfId="33931" xr:uid="{00000000-0005-0000-0000-000008400000}"/>
    <cellStyle name="SAPBEXHLevel0 5 11" xfId="3024" xr:uid="{00000000-0005-0000-0000-000009400000}"/>
    <cellStyle name="SAPBEXHLevel0 5 11 2" xfId="4489" xr:uid="{00000000-0005-0000-0000-00000A400000}"/>
    <cellStyle name="SAPBEXHLevel0 5 11 2 2" xfId="9644" xr:uid="{00000000-0005-0000-0000-00000B400000}"/>
    <cellStyle name="SAPBEXHLevel0 5 11 2 2 2" xfId="25635" xr:uid="{00000000-0005-0000-0000-00000C400000}"/>
    <cellStyle name="SAPBEXHLevel0 5 11 2 3" xfId="12462" xr:uid="{00000000-0005-0000-0000-00000D400000}"/>
    <cellStyle name="SAPBEXHLevel0 5 11 2 3 2" xfId="28306" xr:uid="{00000000-0005-0000-0000-00000E400000}"/>
    <cellStyle name="SAPBEXHLevel0 5 11 2 4" xfId="14018" xr:uid="{00000000-0005-0000-0000-00000F400000}"/>
    <cellStyle name="SAPBEXHLevel0 5 11 2 4 2" xfId="29600" xr:uid="{00000000-0005-0000-0000-000010400000}"/>
    <cellStyle name="SAPBEXHLevel0 5 11 2 5" xfId="17785" xr:uid="{00000000-0005-0000-0000-000011400000}"/>
    <cellStyle name="SAPBEXHLevel0 5 11 2 5 2" xfId="32901" xr:uid="{00000000-0005-0000-0000-000012400000}"/>
    <cellStyle name="SAPBEXHLevel0 5 11 2 6" xfId="20393" xr:uid="{00000000-0005-0000-0000-000013400000}"/>
    <cellStyle name="SAPBEXHLevel0 5 11 2 6 2" xfId="35330" xr:uid="{00000000-0005-0000-0000-000014400000}"/>
    <cellStyle name="SAPBEXHLevel0 5 11 2 7" xfId="21259" xr:uid="{00000000-0005-0000-0000-000015400000}"/>
    <cellStyle name="SAPBEXHLevel0 5 11 2 7 2" xfId="36185" xr:uid="{00000000-0005-0000-0000-000016400000}"/>
    <cellStyle name="SAPBEXHLevel0 5 11 3" xfId="8195" xr:uid="{00000000-0005-0000-0000-000017400000}"/>
    <cellStyle name="SAPBEXHLevel0 5 11 3 2" xfId="24224" xr:uid="{00000000-0005-0000-0000-000018400000}"/>
    <cellStyle name="SAPBEXHLevel0 5 11 4" xfId="11022" xr:uid="{00000000-0005-0000-0000-000019400000}"/>
    <cellStyle name="SAPBEXHLevel0 5 11 4 2" xfId="26889" xr:uid="{00000000-0005-0000-0000-00001A400000}"/>
    <cellStyle name="SAPBEXHLevel0 5 11 5" xfId="7569" xr:uid="{00000000-0005-0000-0000-00001B400000}"/>
    <cellStyle name="SAPBEXHLevel0 5 11 5 2" xfId="23721" xr:uid="{00000000-0005-0000-0000-00001C400000}"/>
    <cellStyle name="SAPBEXHLevel0 5 11 6" xfId="16374" xr:uid="{00000000-0005-0000-0000-00001D400000}"/>
    <cellStyle name="SAPBEXHLevel0 5 11 6 2" xfId="31512" xr:uid="{00000000-0005-0000-0000-00001E400000}"/>
    <cellStyle name="SAPBEXHLevel0 5 11 7" xfId="18984" xr:uid="{00000000-0005-0000-0000-00001F400000}"/>
    <cellStyle name="SAPBEXHLevel0 5 11 7 2" xfId="33932" xr:uid="{00000000-0005-0000-0000-000020400000}"/>
    <cellStyle name="SAPBEXHLevel0 5 12" xfId="3025" xr:uid="{00000000-0005-0000-0000-000021400000}"/>
    <cellStyle name="SAPBEXHLevel0 5 12 2" xfId="4488" xr:uid="{00000000-0005-0000-0000-000022400000}"/>
    <cellStyle name="SAPBEXHLevel0 5 12 2 2" xfId="9643" xr:uid="{00000000-0005-0000-0000-000023400000}"/>
    <cellStyle name="SAPBEXHLevel0 5 12 2 2 2" xfId="25634" xr:uid="{00000000-0005-0000-0000-000024400000}"/>
    <cellStyle name="SAPBEXHLevel0 5 12 2 3" xfId="12461" xr:uid="{00000000-0005-0000-0000-000025400000}"/>
    <cellStyle name="SAPBEXHLevel0 5 12 2 3 2" xfId="28305" xr:uid="{00000000-0005-0000-0000-000026400000}"/>
    <cellStyle name="SAPBEXHLevel0 5 12 2 4" xfId="14861" xr:uid="{00000000-0005-0000-0000-000027400000}"/>
    <cellStyle name="SAPBEXHLevel0 5 12 2 4 2" xfId="30312" xr:uid="{00000000-0005-0000-0000-000028400000}"/>
    <cellStyle name="SAPBEXHLevel0 5 12 2 5" xfId="17784" xr:uid="{00000000-0005-0000-0000-000029400000}"/>
    <cellStyle name="SAPBEXHLevel0 5 12 2 5 2" xfId="32900" xr:uid="{00000000-0005-0000-0000-00002A400000}"/>
    <cellStyle name="SAPBEXHLevel0 5 12 2 6" xfId="20392" xr:uid="{00000000-0005-0000-0000-00002B400000}"/>
    <cellStyle name="SAPBEXHLevel0 5 12 2 6 2" xfId="35329" xr:uid="{00000000-0005-0000-0000-00002C400000}"/>
    <cellStyle name="SAPBEXHLevel0 5 12 2 7" xfId="14149" xr:uid="{00000000-0005-0000-0000-00002D400000}"/>
    <cellStyle name="SAPBEXHLevel0 5 12 2 7 2" xfId="29722" xr:uid="{00000000-0005-0000-0000-00002E400000}"/>
    <cellStyle name="SAPBEXHLevel0 5 12 3" xfId="8196" xr:uid="{00000000-0005-0000-0000-00002F400000}"/>
    <cellStyle name="SAPBEXHLevel0 5 12 3 2" xfId="24225" xr:uid="{00000000-0005-0000-0000-000030400000}"/>
    <cellStyle name="SAPBEXHLevel0 5 12 4" xfId="11023" xr:uid="{00000000-0005-0000-0000-000031400000}"/>
    <cellStyle name="SAPBEXHLevel0 5 12 4 2" xfId="26890" xr:uid="{00000000-0005-0000-0000-000032400000}"/>
    <cellStyle name="SAPBEXHLevel0 5 12 5" xfId="15321" xr:uid="{00000000-0005-0000-0000-000033400000}"/>
    <cellStyle name="SAPBEXHLevel0 5 12 5 2" xfId="30730" xr:uid="{00000000-0005-0000-0000-000034400000}"/>
    <cellStyle name="SAPBEXHLevel0 5 12 6" xfId="16375" xr:uid="{00000000-0005-0000-0000-000035400000}"/>
    <cellStyle name="SAPBEXHLevel0 5 12 6 2" xfId="31513" xr:uid="{00000000-0005-0000-0000-000036400000}"/>
    <cellStyle name="SAPBEXHLevel0 5 12 7" xfId="18985" xr:uid="{00000000-0005-0000-0000-000037400000}"/>
    <cellStyle name="SAPBEXHLevel0 5 12 7 2" xfId="33933" xr:uid="{00000000-0005-0000-0000-000038400000}"/>
    <cellStyle name="SAPBEXHLevel0 5 13" xfId="3026" xr:uid="{00000000-0005-0000-0000-000039400000}"/>
    <cellStyle name="SAPBEXHLevel0 5 13 2" xfId="4487" xr:uid="{00000000-0005-0000-0000-00003A400000}"/>
    <cellStyle name="SAPBEXHLevel0 5 13 2 2" xfId="9642" xr:uid="{00000000-0005-0000-0000-00003B400000}"/>
    <cellStyle name="SAPBEXHLevel0 5 13 2 2 2" xfId="25633" xr:uid="{00000000-0005-0000-0000-00003C400000}"/>
    <cellStyle name="SAPBEXHLevel0 5 13 2 3" xfId="12460" xr:uid="{00000000-0005-0000-0000-00003D400000}"/>
    <cellStyle name="SAPBEXHLevel0 5 13 2 3 2" xfId="28304" xr:uid="{00000000-0005-0000-0000-00003E400000}"/>
    <cellStyle name="SAPBEXHLevel0 5 13 2 4" xfId="14017" xr:uid="{00000000-0005-0000-0000-00003F400000}"/>
    <cellStyle name="SAPBEXHLevel0 5 13 2 4 2" xfId="29599" xr:uid="{00000000-0005-0000-0000-000040400000}"/>
    <cellStyle name="SAPBEXHLevel0 5 13 2 5" xfId="17783" xr:uid="{00000000-0005-0000-0000-000041400000}"/>
    <cellStyle name="SAPBEXHLevel0 5 13 2 5 2" xfId="32899" xr:uid="{00000000-0005-0000-0000-000042400000}"/>
    <cellStyle name="SAPBEXHLevel0 5 13 2 6" xfId="20391" xr:uid="{00000000-0005-0000-0000-000043400000}"/>
    <cellStyle name="SAPBEXHLevel0 5 13 2 6 2" xfId="35328" xr:uid="{00000000-0005-0000-0000-000044400000}"/>
    <cellStyle name="SAPBEXHLevel0 5 13 2 7" xfId="21931" xr:uid="{00000000-0005-0000-0000-000045400000}"/>
    <cellStyle name="SAPBEXHLevel0 5 13 2 7 2" xfId="36850" xr:uid="{00000000-0005-0000-0000-000046400000}"/>
    <cellStyle name="SAPBEXHLevel0 5 13 3" xfId="8197" xr:uid="{00000000-0005-0000-0000-000047400000}"/>
    <cellStyle name="SAPBEXHLevel0 5 13 3 2" xfId="24226" xr:uid="{00000000-0005-0000-0000-000048400000}"/>
    <cellStyle name="SAPBEXHLevel0 5 13 4" xfId="11024" xr:uid="{00000000-0005-0000-0000-000049400000}"/>
    <cellStyle name="SAPBEXHLevel0 5 13 4 2" xfId="26891" xr:uid="{00000000-0005-0000-0000-00004A400000}"/>
    <cellStyle name="SAPBEXHLevel0 5 13 5" xfId="13555" xr:uid="{00000000-0005-0000-0000-00004B400000}"/>
    <cellStyle name="SAPBEXHLevel0 5 13 5 2" xfId="29180" xr:uid="{00000000-0005-0000-0000-00004C400000}"/>
    <cellStyle name="SAPBEXHLevel0 5 13 6" xfId="16376" xr:uid="{00000000-0005-0000-0000-00004D400000}"/>
    <cellStyle name="SAPBEXHLevel0 5 13 6 2" xfId="31514" xr:uid="{00000000-0005-0000-0000-00004E400000}"/>
    <cellStyle name="SAPBEXHLevel0 5 13 7" xfId="18986" xr:uid="{00000000-0005-0000-0000-00004F400000}"/>
    <cellStyle name="SAPBEXHLevel0 5 13 7 2" xfId="33934" xr:uid="{00000000-0005-0000-0000-000050400000}"/>
    <cellStyle name="SAPBEXHLevel0 5 14" xfId="3027" xr:uid="{00000000-0005-0000-0000-000051400000}"/>
    <cellStyle name="SAPBEXHLevel0 5 14 2" xfId="4486" xr:uid="{00000000-0005-0000-0000-000052400000}"/>
    <cellStyle name="SAPBEXHLevel0 5 14 2 2" xfId="9641" xr:uid="{00000000-0005-0000-0000-000053400000}"/>
    <cellStyle name="SAPBEXHLevel0 5 14 2 2 2" xfId="25632" xr:uid="{00000000-0005-0000-0000-000054400000}"/>
    <cellStyle name="SAPBEXHLevel0 5 14 2 3" xfId="12459" xr:uid="{00000000-0005-0000-0000-000055400000}"/>
    <cellStyle name="SAPBEXHLevel0 5 14 2 3 2" xfId="28303" xr:uid="{00000000-0005-0000-0000-000056400000}"/>
    <cellStyle name="SAPBEXHLevel0 5 14 2 4" xfId="7408" xr:uid="{00000000-0005-0000-0000-000057400000}"/>
    <cellStyle name="SAPBEXHLevel0 5 14 2 4 2" xfId="23605" xr:uid="{00000000-0005-0000-0000-000058400000}"/>
    <cellStyle name="SAPBEXHLevel0 5 14 2 5" xfId="17782" xr:uid="{00000000-0005-0000-0000-000059400000}"/>
    <cellStyle name="SAPBEXHLevel0 5 14 2 5 2" xfId="32898" xr:uid="{00000000-0005-0000-0000-00005A400000}"/>
    <cellStyle name="SAPBEXHLevel0 5 14 2 6" xfId="20390" xr:uid="{00000000-0005-0000-0000-00005B400000}"/>
    <cellStyle name="SAPBEXHLevel0 5 14 2 6 2" xfId="35327" xr:uid="{00000000-0005-0000-0000-00005C400000}"/>
    <cellStyle name="SAPBEXHLevel0 5 14 2 7" xfId="21258" xr:uid="{00000000-0005-0000-0000-00005D400000}"/>
    <cellStyle name="SAPBEXHLevel0 5 14 2 7 2" xfId="36184" xr:uid="{00000000-0005-0000-0000-00005E400000}"/>
    <cellStyle name="SAPBEXHLevel0 5 14 3" xfId="8198" xr:uid="{00000000-0005-0000-0000-00005F400000}"/>
    <cellStyle name="SAPBEXHLevel0 5 14 3 2" xfId="24227" xr:uid="{00000000-0005-0000-0000-000060400000}"/>
    <cellStyle name="SAPBEXHLevel0 5 14 4" xfId="11025" xr:uid="{00000000-0005-0000-0000-000061400000}"/>
    <cellStyle name="SAPBEXHLevel0 5 14 4 2" xfId="26892" xr:uid="{00000000-0005-0000-0000-000062400000}"/>
    <cellStyle name="SAPBEXHLevel0 5 14 5" xfId="14296" xr:uid="{00000000-0005-0000-0000-000063400000}"/>
    <cellStyle name="SAPBEXHLevel0 5 14 5 2" xfId="29819" xr:uid="{00000000-0005-0000-0000-000064400000}"/>
    <cellStyle name="SAPBEXHLevel0 5 14 6" xfId="16377" xr:uid="{00000000-0005-0000-0000-000065400000}"/>
    <cellStyle name="SAPBEXHLevel0 5 14 6 2" xfId="31515" xr:uid="{00000000-0005-0000-0000-000066400000}"/>
    <cellStyle name="SAPBEXHLevel0 5 14 7" xfId="18987" xr:uid="{00000000-0005-0000-0000-000067400000}"/>
    <cellStyle name="SAPBEXHLevel0 5 14 7 2" xfId="33935" xr:uid="{00000000-0005-0000-0000-000068400000}"/>
    <cellStyle name="SAPBEXHLevel0 5 15" xfId="3028" xr:uid="{00000000-0005-0000-0000-000069400000}"/>
    <cellStyle name="SAPBEXHLevel0 5 15 2" xfId="4485" xr:uid="{00000000-0005-0000-0000-00006A400000}"/>
    <cellStyle name="SAPBEXHLevel0 5 15 2 2" xfId="9640" xr:uid="{00000000-0005-0000-0000-00006B400000}"/>
    <cellStyle name="SAPBEXHLevel0 5 15 2 2 2" xfId="25631" xr:uid="{00000000-0005-0000-0000-00006C400000}"/>
    <cellStyle name="SAPBEXHLevel0 5 15 2 3" xfId="12458" xr:uid="{00000000-0005-0000-0000-00006D400000}"/>
    <cellStyle name="SAPBEXHLevel0 5 15 2 3 2" xfId="28302" xr:uid="{00000000-0005-0000-0000-00006E400000}"/>
    <cellStyle name="SAPBEXHLevel0 5 15 2 4" xfId="14863" xr:uid="{00000000-0005-0000-0000-00006F400000}"/>
    <cellStyle name="SAPBEXHLevel0 5 15 2 4 2" xfId="30314" xr:uid="{00000000-0005-0000-0000-000070400000}"/>
    <cellStyle name="SAPBEXHLevel0 5 15 2 5" xfId="17781" xr:uid="{00000000-0005-0000-0000-000071400000}"/>
    <cellStyle name="SAPBEXHLevel0 5 15 2 5 2" xfId="32897" xr:uid="{00000000-0005-0000-0000-000072400000}"/>
    <cellStyle name="SAPBEXHLevel0 5 15 2 6" xfId="20389" xr:uid="{00000000-0005-0000-0000-000073400000}"/>
    <cellStyle name="SAPBEXHLevel0 5 15 2 6 2" xfId="35326" xr:uid="{00000000-0005-0000-0000-000074400000}"/>
    <cellStyle name="SAPBEXHLevel0 5 15 2 7" xfId="21932" xr:uid="{00000000-0005-0000-0000-000075400000}"/>
    <cellStyle name="SAPBEXHLevel0 5 15 2 7 2" xfId="36851" xr:uid="{00000000-0005-0000-0000-000076400000}"/>
    <cellStyle name="SAPBEXHLevel0 5 15 3" xfId="8199" xr:uid="{00000000-0005-0000-0000-000077400000}"/>
    <cellStyle name="SAPBEXHLevel0 5 15 3 2" xfId="24228" xr:uid="{00000000-0005-0000-0000-000078400000}"/>
    <cellStyle name="SAPBEXHLevel0 5 15 4" xfId="11026" xr:uid="{00000000-0005-0000-0000-000079400000}"/>
    <cellStyle name="SAPBEXHLevel0 5 15 4 2" xfId="26893" xr:uid="{00000000-0005-0000-0000-00007A400000}"/>
    <cellStyle name="SAPBEXHLevel0 5 15 5" xfId="15322" xr:uid="{00000000-0005-0000-0000-00007B400000}"/>
    <cellStyle name="SAPBEXHLevel0 5 15 5 2" xfId="30731" xr:uid="{00000000-0005-0000-0000-00007C400000}"/>
    <cellStyle name="SAPBEXHLevel0 5 15 6" xfId="16378" xr:uid="{00000000-0005-0000-0000-00007D400000}"/>
    <cellStyle name="SAPBEXHLevel0 5 15 6 2" xfId="31516" xr:uid="{00000000-0005-0000-0000-00007E400000}"/>
    <cellStyle name="SAPBEXHLevel0 5 15 7" xfId="18988" xr:uid="{00000000-0005-0000-0000-00007F400000}"/>
    <cellStyle name="SAPBEXHLevel0 5 15 7 2" xfId="33936" xr:uid="{00000000-0005-0000-0000-000080400000}"/>
    <cellStyle name="SAPBEXHLevel0 5 16" xfId="3029" xr:uid="{00000000-0005-0000-0000-000081400000}"/>
    <cellStyle name="SAPBEXHLevel0 5 16 2" xfId="4484" xr:uid="{00000000-0005-0000-0000-000082400000}"/>
    <cellStyle name="SAPBEXHLevel0 5 16 2 2" xfId="9639" xr:uid="{00000000-0005-0000-0000-000083400000}"/>
    <cellStyle name="SAPBEXHLevel0 5 16 2 2 2" xfId="25630" xr:uid="{00000000-0005-0000-0000-000084400000}"/>
    <cellStyle name="SAPBEXHLevel0 5 16 2 3" xfId="12457" xr:uid="{00000000-0005-0000-0000-000085400000}"/>
    <cellStyle name="SAPBEXHLevel0 5 16 2 3 2" xfId="28301" xr:uid="{00000000-0005-0000-0000-000086400000}"/>
    <cellStyle name="SAPBEXHLevel0 5 16 2 4" xfId="14015" xr:uid="{00000000-0005-0000-0000-000087400000}"/>
    <cellStyle name="SAPBEXHLevel0 5 16 2 4 2" xfId="29597" xr:uid="{00000000-0005-0000-0000-000088400000}"/>
    <cellStyle name="SAPBEXHLevel0 5 16 2 5" xfId="17780" xr:uid="{00000000-0005-0000-0000-000089400000}"/>
    <cellStyle name="SAPBEXHLevel0 5 16 2 5 2" xfId="32896" xr:uid="{00000000-0005-0000-0000-00008A400000}"/>
    <cellStyle name="SAPBEXHLevel0 5 16 2 6" xfId="20388" xr:uid="{00000000-0005-0000-0000-00008B400000}"/>
    <cellStyle name="SAPBEXHLevel0 5 16 2 6 2" xfId="35325" xr:uid="{00000000-0005-0000-0000-00008C400000}"/>
    <cellStyle name="SAPBEXHLevel0 5 16 2 7" xfId="21257" xr:uid="{00000000-0005-0000-0000-00008D400000}"/>
    <cellStyle name="SAPBEXHLevel0 5 16 2 7 2" xfId="36183" xr:uid="{00000000-0005-0000-0000-00008E400000}"/>
    <cellStyle name="SAPBEXHLevel0 5 16 3" xfId="8200" xr:uid="{00000000-0005-0000-0000-00008F400000}"/>
    <cellStyle name="SAPBEXHLevel0 5 16 3 2" xfId="24229" xr:uid="{00000000-0005-0000-0000-000090400000}"/>
    <cellStyle name="SAPBEXHLevel0 5 16 4" xfId="11027" xr:uid="{00000000-0005-0000-0000-000091400000}"/>
    <cellStyle name="SAPBEXHLevel0 5 16 4 2" xfId="26894" xr:uid="{00000000-0005-0000-0000-000092400000}"/>
    <cellStyle name="SAPBEXHLevel0 5 16 5" xfId="12066" xr:uid="{00000000-0005-0000-0000-000093400000}"/>
    <cellStyle name="SAPBEXHLevel0 5 16 5 2" xfId="27910" xr:uid="{00000000-0005-0000-0000-000094400000}"/>
    <cellStyle name="SAPBEXHLevel0 5 16 6" xfId="16379" xr:uid="{00000000-0005-0000-0000-000095400000}"/>
    <cellStyle name="SAPBEXHLevel0 5 16 6 2" xfId="31517" xr:uid="{00000000-0005-0000-0000-000096400000}"/>
    <cellStyle name="SAPBEXHLevel0 5 16 7" xfId="18989" xr:uid="{00000000-0005-0000-0000-000097400000}"/>
    <cellStyle name="SAPBEXHLevel0 5 16 7 2" xfId="33937" xr:uid="{00000000-0005-0000-0000-000098400000}"/>
    <cellStyle name="SAPBEXHLevel0 5 17" xfId="3022" xr:uid="{00000000-0005-0000-0000-000099400000}"/>
    <cellStyle name="SAPBEXHLevel0 5 17 2" xfId="8193" xr:uid="{00000000-0005-0000-0000-00009A400000}"/>
    <cellStyle name="SAPBEXHLevel0 5 17 2 2" xfId="24222" xr:uid="{00000000-0005-0000-0000-00009B400000}"/>
    <cellStyle name="SAPBEXHLevel0 5 17 3" xfId="11020" xr:uid="{00000000-0005-0000-0000-00009C400000}"/>
    <cellStyle name="SAPBEXHLevel0 5 17 3 2" xfId="26887" xr:uid="{00000000-0005-0000-0000-00009D400000}"/>
    <cellStyle name="SAPBEXHLevel0 5 17 4" xfId="6057" xr:uid="{00000000-0005-0000-0000-00009E400000}"/>
    <cellStyle name="SAPBEXHLevel0 5 17 4 2" xfId="23005" xr:uid="{00000000-0005-0000-0000-00009F400000}"/>
    <cellStyle name="SAPBEXHLevel0 5 17 5" xfId="16372" xr:uid="{00000000-0005-0000-0000-0000A0400000}"/>
    <cellStyle name="SAPBEXHLevel0 5 17 5 2" xfId="31510" xr:uid="{00000000-0005-0000-0000-0000A1400000}"/>
    <cellStyle name="SAPBEXHLevel0 5 17 6" xfId="18982" xr:uid="{00000000-0005-0000-0000-0000A2400000}"/>
    <cellStyle name="SAPBEXHLevel0 5 17 6 2" xfId="33930" xr:uid="{00000000-0005-0000-0000-0000A3400000}"/>
    <cellStyle name="SAPBEXHLevel0 5 17 7" xfId="21163" xr:uid="{00000000-0005-0000-0000-0000A4400000}"/>
    <cellStyle name="SAPBEXHLevel0 5 17 7 2" xfId="36089" xr:uid="{00000000-0005-0000-0000-0000A5400000}"/>
    <cellStyle name="SAPBEXHLevel0 5 17 8" xfId="6312" xr:uid="{00000000-0005-0000-0000-0000A6400000}"/>
    <cellStyle name="SAPBEXHLevel0 5 18" xfId="4491" xr:uid="{00000000-0005-0000-0000-0000A7400000}"/>
    <cellStyle name="SAPBEXHLevel0 5 18 2" xfId="9646" xr:uid="{00000000-0005-0000-0000-0000A8400000}"/>
    <cellStyle name="SAPBEXHLevel0 5 18 2 2" xfId="25637" xr:uid="{00000000-0005-0000-0000-0000A9400000}"/>
    <cellStyle name="SAPBEXHLevel0 5 18 3" xfId="12464" xr:uid="{00000000-0005-0000-0000-0000AA400000}"/>
    <cellStyle name="SAPBEXHLevel0 5 18 3 2" xfId="28308" xr:uid="{00000000-0005-0000-0000-0000AB400000}"/>
    <cellStyle name="SAPBEXHLevel0 5 18 4" xfId="14019" xr:uid="{00000000-0005-0000-0000-0000AC400000}"/>
    <cellStyle name="SAPBEXHLevel0 5 18 4 2" xfId="29601" xr:uid="{00000000-0005-0000-0000-0000AD400000}"/>
    <cellStyle name="SAPBEXHLevel0 5 18 5" xfId="17787" xr:uid="{00000000-0005-0000-0000-0000AE400000}"/>
    <cellStyle name="SAPBEXHLevel0 5 18 5 2" xfId="32903" xr:uid="{00000000-0005-0000-0000-0000AF400000}"/>
    <cellStyle name="SAPBEXHLevel0 5 18 6" xfId="20395" xr:uid="{00000000-0005-0000-0000-0000B0400000}"/>
    <cellStyle name="SAPBEXHLevel0 5 18 6 2" xfId="35332" xr:uid="{00000000-0005-0000-0000-0000B1400000}"/>
    <cellStyle name="SAPBEXHLevel0 5 18 7" xfId="21260" xr:uid="{00000000-0005-0000-0000-0000B2400000}"/>
    <cellStyle name="SAPBEXHLevel0 5 18 7 2" xfId="36186" xr:uid="{00000000-0005-0000-0000-0000B3400000}"/>
    <cellStyle name="SAPBEXHLevel0 5 19" xfId="5440" xr:uid="{00000000-0005-0000-0000-0000B4400000}"/>
    <cellStyle name="SAPBEXHLevel0 5 19 2" xfId="37246" xr:uid="{00000000-0005-0000-0000-0000B5400000}"/>
    <cellStyle name="SAPBEXHLevel0 5 2" xfId="827" xr:uid="{00000000-0005-0000-0000-0000B6400000}"/>
    <cellStyle name="SAPBEXHLevel0 5 2 10" xfId="18304" xr:uid="{00000000-0005-0000-0000-0000B7400000}"/>
    <cellStyle name="SAPBEXHLevel0 5 2 11" xfId="22454" xr:uid="{00000000-0005-0000-0000-0000B8400000}"/>
    <cellStyle name="SAPBEXHLevel0 5 2 2" xfId="3031" xr:uid="{00000000-0005-0000-0000-0000B9400000}"/>
    <cellStyle name="SAPBEXHLevel0 5 2 2 2" xfId="4482" xr:uid="{00000000-0005-0000-0000-0000BA400000}"/>
    <cellStyle name="SAPBEXHLevel0 5 2 2 2 2" xfId="9637" xr:uid="{00000000-0005-0000-0000-0000BB400000}"/>
    <cellStyle name="SAPBEXHLevel0 5 2 2 2 2 2" xfId="25628" xr:uid="{00000000-0005-0000-0000-0000BC400000}"/>
    <cellStyle name="SAPBEXHLevel0 5 2 2 2 3" xfId="12455" xr:uid="{00000000-0005-0000-0000-0000BD400000}"/>
    <cellStyle name="SAPBEXHLevel0 5 2 2 2 3 2" xfId="28299" xr:uid="{00000000-0005-0000-0000-0000BE400000}"/>
    <cellStyle name="SAPBEXHLevel0 5 2 2 2 4" xfId="14014" xr:uid="{00000000-0005-0000-0000-0000BF400000}"/>
    <cellStyle name="SAPBEXHLevel0 5 2 2 2 4 2" xfId="29596" xr:uid="{00000000-0005-0000-0000-0000C0400000}"/>
    <cellStyle name="SAPBEXHLevel0 5 2 2 2 5" xfId="17778" xr:uid="{00000000-0005-0000-0000-0000C1400000}"/>
    <cellStyle name="SAPBEXHLevel0 5 2 2 2 5 2" xfId="32894" xr:uid="{00000000-0005-0000-0000-0000C2400000}"/>
    <cellStyle name="SAPBEXHLevel0 5 2 2 2 6" xfId="20386" xr:uid="{00000000-0005-0000-0000-0000C3400000}"/>
    <cellStyle name="SAPBEXHLevel0 5 2 2 2 6 2" xfId="35323" xr:uid="{00000000-0005-0000-0000-0000C4400000}"/>
    <cellStyle name="SAPBEXHLevel0 5 2 2 2 7" xfId="21256" xr:uid="{00000000-0005-0000-0000-0000C5400000}"/>
    <cellStyle name="SAPBEXHLevel0 5 2 2 2 7 2" xfId="36182" xr:uid="{00000000-0005-0000-0000-0000C6400000}"/>
    <cellStyle name="SAPBEXHLevel0 5 2 2 3" xfId="8202" xr:uid="{00000000-0005-0000-0000-0000C7400000}"/>
    <cellStyle name="SAPBEXHLevel0 5 2 2 3 2" xfId="24231" xr:uid="{00000000-0005-0000-0000-0000C8400000}"/>
    <cellStyle name="SAPBEXHLevel0 5 2 2 4" xfId="11029" xr:uid="{00000000-0005-0000-0000-0000C9400000}"/>
    <cellStyle name="SAPBEXHLevel0 5 2 2 4 2" xfId="26896" xr:uid="{00000000-0005-0000-0000-0000CA400000}"/>
    <cellStyle name="SAPBEXHLevel0 5 2 2 5" xfId="10520" xr:uid="{00000000-0005-0000-0000-0000CB400000}"/>
    <cellStyle name="SAPBEXHLevel0 5 2 2 5 2" xfId="26442" xr:uid="{00000000-0005-0000-0000-0000CC400000}"/>
    <cellStyle name="SAPBEXHLevel0 5 2 2 6" xfId="16381" xr:uid="{00000000-0005-0000-0000-0000CD400000}"/>
    <cellStyle name="SAPBEXHLevel0 5 2 2 6 2" xfId="31519" xr:uid="{00000000-0005-0000-0000-0000CE400000}"/>
    <cellStyle name="SAPBEXHLevel0 5 2 2 7" xfId="18991" xr:uid="{00000000-0005-0000-0000-0000CF400000}"/>
    <cellStyle name="SAPBEXHLevel0 5 2 2 7 2" xfId="33939" xr:uid="{00000000-0005-0000-0000-0000D0400000}"/>
    <cellStyle name="SAPBEXHLevel0 5 2 3" xfId="3030" xr:uid="{00000000-0005-0000-0000-0000D1400000}"/>
    <cellStyle name="SAPBEXHLevel0 5 2 3 2" xfId="8201" xr:uid="{00000000-0005-0000-0000-0000D2400000}"/>
    <cellStyle name="SAPBEXHLevel0 5 2 3 2 2" xfId="24230" xr:uid="{00000000-0005-0000-0000-0000D3400000}"/>
    <cellStyle name="SAPBEXHLevel0 5 2 3 3" xfId="11028" xr:uid="{00000000-0005-0000-0000-0000D4400000}"/>
    <cellStyle name="SAPBEXHLevel0 5 2 3 3 2" xfId="26895" xr:uid="{00000000-0005-0000-0000-0000D5400000}"/>
    <cellStyle name="SAPBEXHLevel0 5 2 3 4" xfId="14629" xr:uid="{00000000-0005-0000-0000-0000D6400000}"/>
    <cellStyle name="SAPBEXHLevel0 5 2 3 4 2" xfId="30130" xr:uid="{00000000-0005-0000-0000-0000D7400000}"/>
    <cellStyle name="SAPBEXHLevel0 5 2 3 5" xfId="16380" xr:uid="{00000000-0005-0000-0000-0000D8400000}"/>
    <cellStyle name="SAPBEXHLevel0 5 2 3 5 2" xfId="31518" xr:uid="{00000000-0005-0000-0000-0000D9400000}"/>
    <cellStyle name="SAPBEXHLevel0 5 2 3 6" xfId="18990" xr:uid="{00000000-0005-0000-0000-0000DA400000}"/>
    <cellStyle name="SAPBEXHLevel0 5 2 3 6 2" xfId="33938" xr:uid="{00000000-0005-0000-0000-0000DB400000}"/>
    <cellStyle name="SAPBEXHLevel0 5 2 3 7" xfId="21164" xr:uid="{00000000-0005-0000-0000-0000DC400000}"/>
    <cellStyle name="SAPBEXHLevel0 5 2 3 7 2" xfId="36090" xr:uid="{00000000-0005-0000-0000-0000DD400000}"/>
    <cellStyle name="SAPBEXHLevel0 5 2 3 8" xfId="6314" xr:uid="{00000000-0005-0000-0000-0000DE400000}"/>
    <cellStyle name="SAPBEXHLevel0 5 2 4" xfId="4483" xr:uid="{00000000-0005-0000-0000-0000DF400000}"/>
    <cellStyle name="SAPBEXHLevel0 5 2 4 2" xfId="9638" xr:uid="{00000000-0005-0000-0000-0000E0400000}"/>
    <cellStyle name="SAPBEXHLevel0 5 2 4 2 2" xfId="25629" xr:uid="{00000000-0005-0000-0000-0000E1400000}"/>
    <cellStyle name="SAPBEXHLevel0 5 2 4 3" xfId="12456" xr:uid="{00000000-0005-0000-0000-0000E2400000}"/>
    <cellStyle name="SAPBEXHLevel0 5 2 4 3 2" xfId="28300" xr:uid="{00000000-0005-0000-0000-0000E3400000}"/>
    <cellStyle name="SAPBEXHLevel0 5 2 4 4" xfId="14864" xr:uid="{00000000-0005-0000-0000-0000E4400000}"/>
    <cellStyle name="SAPBEXHLevel0 5 2 4 4 2" xfId="30315" xr:uid="{00000000-0005-0000-0000-0000E5400000}"/>
    <cellStyle name="SAPBEXHLevel0 5 2 4 5" xfId="17779" xr:uid="{00000000-0005-0000-0000-0000E6400000}"/>
    <cellStyle name="SAPBEXHLevel0 5 2 4 5 2" xfId="32895" xr:uid="{00000000-0005-0000-0000-0000E7400000}"/>
    <cellStyle name="SAPBEXHLevel0 5 2 4 6" xfId="20387" xr:uid="{00000000-0005-0000-0000-0000E8400000}"/>
    <cellStyle name="SAPBEXHLevel0 5 2 4 6 2" xfId="35324" xr:uid="{00000000-0005-0000-0000-0000E9400000}"/>
    <cellStyle name="SAPBEXHLevel0 5 2 4 7" xfId="21933" xr:uid="{00000000-0005-0000-0000-0000EA400000}"/>
    <cellStyle name="SAPBEXHLevel0 5 2 4 7 2" xfId="36852" xr:uid="{00000000-0005-0000-0000-0000EB400000}"/>
    <cellStyle name="SAPBEXHLevel0 5 2 5" xfId="5439" xr:uid="{00000000-0005-0000-0000-0000EC400000}"/>
    <cellStyle name="SAPBEXHLevel0 5 2 5 2" xfId="37583" xr:uid="{00000000-0005-0000-0000-0000ED400000}"/>
    <cellStyle name="SAPBEXHLevel0 5 2 6" xfId="7315" xr:uid="{00000000-0005-0000-0000-0000EE400000}"/>
    <cellStyle name="SAPBEXHLevel0 5 2 7" xfId="12895" xr:uid="{00000000-0005-0000-0000-0000EF400000}"/>
    <cellStyle name="SAPBEXHLevel0 5 2 8" xfId="5822" xr:uid="{00000000-0005-0000-0000-0000F0400000}"/>
    <cellStyle name="SAPBEXHLevel0 5 2 9" xfId="15867" xr:uid="{00000000-0005-0000-0000-0000F1400000}"/>
    <cellStyle name="SAPBEXHLevel0 5 20" xfId="7301" xr:uid="{00000000-0005-0000-0000-0000F2400000}"/>
    <cellStyle name="SAPBEXHLevel0 5 21" xfId="7561" xr:uid="{00000000-0005-0000-0000-0000F3400000}"/>
    <cellStyle name="SAPBEXHLevel0 5 22" xfId="10640" xr:uid="{00000000-0005-0000-0000-0000F4400000}"/>
    <cellStyle name="SAPBEXHLevel0 5 23" xfId="14516" xr:uid="{00000000-0005-0000-0000-0000F5400000}"/>
    <cellStyle name="SAPBEXHLevel0 5 24" xfId="18272" xr:uid="{00000000-0005-0000-0000-0000F6400000}"/>
    <cellStyle name="SAPBEXHLevel0 5 25" xfId="4972" xr:uid="{00000000-0005-0000-0000-0000F7400000}"/>
    <cellStyle name="SAPBEXHLevel0 5 26" xfId="22453" xr:uid="{00000000-0005-0000-0000-0000F8400000}"/>
    <cellStyle name="SAPBEXHLevel0 5 3" xfId="3032" xr:uid="{00000000-0005-0000-0000-0000F9400000}"/>
    <cellStyle name="SAPBEXHLevel0 5 3 10" xfId="37914" xr:uid="{00000000-0005-0000-0000-0000FA400000}"/>
    <cellStyle name="SAPBEXHLevel0 5 3 2" xfId="3033" xr:uid="{00000000-0005-0000-0000-0000FB400000}"/>
    <cellStyle name="SAPBEXHLevel0 5 3 2 2" xfId="4480" xr:uid="{00000000-0005-0000-0000-0000FC400000}"/>
    <cellStyle name="SAPBEXHLevel0 5 3 2 2 2" xfId="9635" xr:uid="{00000000-0005-0000-0000-0000FD400000}"/>
    <cellStyle name="SAPBEXHLevel0 5 3 2 2 2 2" xfId="25626" xr:uid="{00000000-0005-0000-0000-0000FE400000}"/>
    <cellStyle name="SAPBEXHLevel0 5 3 2 2 3" xfId="12453" xr:uid="{00000000-0005-0000-0000-0000FF400000}"/>
    <cellStyle name="SAPBEXHLevel0 5 3 2 2 3 2" xfId="28297" xr:uid="{00000000-0005-0000-0000-000000410000}"/>
    <cellStyle name="SAPBEXHLevel0 5 3 2 2 4" xfId="14013" xr:uid="{00000000-0005-0000-0000-000001410000}"/>
    <cellStyle name="SAPBEXHLevel0 5 3 2 2 4 2" xfId="29595" xr:uid="{00000000-0005-0000-0000-000002410000}"/>
    <cellStyle name="SAPBEXHLevel0 5 3 2 2 5" xfId="17776" xr:uid="{00000000-0005-0000-0000-000003410000}"/>
    <cellStyle name="SAPBEXHLevel0 5 3 2 2 5 2" xfId="32892" xr:uid="{00000000-0005-0000-0000-000004410000}"/>
    <cellStyle name="SAPBEXHLevel0 5 3 2 2 6" xfId="20384" xr:uid="{00000000-0005-0000-0000-000005410000}"/>
    <cellStyle name="SAPBEXHLevel0 5 3 2 2 6 2" xfId="35321" xr:uid="{00000000-0005-0000-0000-000006410000}"/>
    <cellStyle name="SAPBEXHLevel0 5 3 2 2 7" xfId="21255" xr:uid="{00000000-0005-0000-0000-000007410000}"/>
    <cellStyle name="SAPBEXHLevel0 5 3 2 2 7 2" xfId="36181" xr:uid="{00000000-0005-0000-0000-000008410000}"/>
    <cellStyle name="SAPBEXHLevel0 5 3 2 3" xfId="8204" xr:uid="{00000000-0005-0000-0000-000009410000}"/>
    <cellStyle name="SAPBEXHLevel0 5 3 2 3 2" xfId="24233" xr:uid="{00000000-0005-0000-0000-00000A410000}"/>
    <cellStyle name="SAPBEXHLevel0 5 3 2 4" xfId="11031" xr:uid="{00000000-0005-0000-0000-00000B410000}"/>
    <cellStyle name="SAPBEXHLevel0 5 3 2 4 2" xfId="26898" xr:uid="{00000000-0005-0000-0000-00000C410000}"/>
    <cellStyle name="SAPBEXHLevel0 5 3 2 5" xfId="5967" xr:uid="{00000000-0005-0000-0000-00000D410000}"/>
    <cellStyle name="SAPBEXHLevel0 5 3 2 5 2" xfId="22940" xr:uid="{00000000-0005-0000-0000-00000E410000}"/>
    <cellStyle name="SAPBEXHLevel0 5 3 2 6" xfId="16383" xr:uid="{00000000-0005-0000-0000-00000F410000}"/>
    <cellStyle name="SAPBEXHLevel0 5 3 2 6 2" xfId="31521" xr:uid="{00000000-0005-0000-0000-000010410000}"/>
    <cellStyle name="SAPBEXHLevel0 5 3 2 7" xfId="18993" xr:uid="{00000000-0005-0000-0000-000011410000}"/>
    <cellStyle name="SAPBEXHLevel0 5 3 2 7 2" xfId="33941" xr:uid="{00000000-0005-0000-0000-000012410000}"/>
    <cellStyle name="SAPBEXHLevel0 5 3 3" xfId="4481" xr:uid="{00000000-0005-0000-0000-000013410000}"/>
    <cellStyle name="SAPBEXHLevel0 5 3 3 2" xfId="9636" xr:uid="{00000000-0005-0000-0000-000014410000}"/>
    <cellStyle name="SAPBEXHLevel0 5 3 3 2 2" xfId="25627" xr:uid="{00000000-0005-0000-0000-000015410000}"/>
    <cellStyle name="SAPBEXHLevel0 5 3 3 3" xfId="12454" xr:uid="{00000000-0005-0000-0000-000016410000}"/>
    <cellStyle name="SAPBEXHLevel0 5 3 3 3 2" xfId="28298" xr:uid="{00000000-0005-0000-0000-000017410000}"/>
    <cellStyle name="SAPBEXHLevel0 5 3 3 4" xfId="14865" xr:uid="{00000000-0005-0000-0000-000018410000}"/>
    <cellStyle name="SAPBEXHLevel0 5 3 3 4 2" xfId="30316" xr:uid="{00000000-0005-0000-0000-000019410000}"/>
    <cellStyle name="SAPBEXHLevel0 5 3 3 5" xfId="17777" xr:uid="{00000000-0005-0000-0000-00001A410000}"/>
    <cellStyle name="SAPBEXHLevel0 5 3 3 5 2" xfId="32893" xr:uid="{00000000-0005-0000-0000-00001B410000}"/>
    <cellStyle name="SAPBEXHLevel0 5 3 3 6" xfId="20385" xr:uid="{00000000-0005-0000-0000-00001C410000}"/>
    <cellStyle name="SAPBEXHLevel0 5 3 3 6 2" xfId="35322" xr:uid="{00000000-0005-0000-0000-00001D410000}"/>
    <cellStyle name="SAPBEXHLevel0 5 3 3 7" xfId="21934" xr:uid="{00000000-0005-0000-0000-00001E410000}"/>
    <cellStyle name="SAPBEXHLevel0 5 3 3 7 2" xfId="36853" xr:uid="{00000000-0005-0000-0000-00001F410000}"/>
    <cellStyle name="SAPBEXHLevel0 5 3 4" xfId="8203" xr:uid="{00000000-0005-0000-0000-000020410000}"/>
    <cellStyle name="SAPBEXHLevel0 5 3 4 2" xfId="24232" xr:uid="{00000000-0005-0000-0000-000021410000}"/>
    <cellStyle name="SAPBEXHLevel0 5 3 5" xfId="11030" xr:uid="{00000000-0005-0000-0000-000022410000}"/>
    <cellStyle name="SAPBEXHLevel0 5 3 5 2" xfId="26897" xr:uid="{00000000-0005-0000-0000-000023410000}"/>
    <cellStyle name="SAPBEXHLevel0 5 3 6" xfId="13557" xr:uid="{00000000-0005-0000-0000-000024410000}"/>
    <cellStyle name="SAPBEXHLevel0 5 3 6 2" xfId="29182" xr:uid="{00000000-0005-0000-0000-000025410000}"/>
    <cellStyle name="SAPBEXHLevel0 5 3 7" xfId="16382" xr:uid="{00000000-0005-0000-0000-000026410000}"/>
    <cellStyle name="SAPBEXHLevel0 5 3 7 2" xfId="31520" xr:uid="{00000000-0005-0000-0000-000027410000}"/>
    <cellStyle name="SAPBEXHLevel0 5 3 8" xfId="18992" xr:uid="{00000000-0005-0000-0000-000028410000}"/>
    <cellStyle name="SAPBEXHLevel0 5 3 8 2" xfId="33940" xr:uid="{00000000-0005-0000-0000-000029410000}"/>
    <cellStyle name="SAPBEXHLevel0 5 3 9" xfId="22223" xr:uid="{00000000-0005-0000-0000-00002A410000}"/>
    <cellStyle name="SAPBEXHLevel0 5 4" xfId="3034" xr:uid="{00000000-0005-0000-0000-00002B410000}"/>
    <cellStyle name="SAPBEXHLevel0 5 4 2" xfId="3035" xr:uid="{00000000-0005-0000-0000-00002C410000}"/>
    <cellStyle name="SAPBEXHLevel0 5 4 2 2" xfId="3344" xr:uid="{00000000-0005-0000-0000-00002D410000}"/>
    <cellStyle name="SAPBEXHLevel0 5 4 2 2 2" xfId="8512" xr:uid="{00000000-0005-0000-0000-00002E410000}"/>
    <cellStyle name="SAPBEXHLevel0 5 4 2 2 2 2" xfId="24541" xr:uid="{00000000-0005-0000-0000-00002F410000}"/>
    <cellStyle name="SAPBEXHLevel0 5 4 2 2 3" xfId="11339" xr:uid="{00000000-0005-0000-0000-000030410000}"/>
    <cellStyle name="SAPBEXHLevel0 5 4 2 2 3 2" xfId="27206" xr:uid="{00000000-0005-0000-0000-000031410000}"/>
    <cellStyle name="SAPBEXHLevel0 5 4 2 2 4" xfId="13874" xr:uid="{00000000-0005-0000-0000-000032410000}"/>
    <cellStyle name="SAPBEXHLevel0 5 4 2 2 4 2" xfId="29462" xr:uid="{00000000-0005-0000-0000-000033410000}"/>
    <cellStyle name="SAPBEXHLevel0 5 4 2 2 5" xfId="16691" xr:uid="{00000000-0005-0000-0000-000034410000}"/>
    <cellStyle name="SAPBEXHLevel0 5 4 2 2 5 2" xfId="31829" xr:uid="{00000000-0005-0000-0000-000035410000}"/>
    <cellStyle name="SAPBEXHLevel0 5 4 2 2 6" xfId="19301" xr:uid="{00000000-0005-0000-0000-000036410000}"/>
    <cellStyle name="SAPBEXHLevel0 5 4 2 2 6 2" xfId="34248" xr:uid="{00000000-0005-0000-0000-000037410000}"/>
    <cellStyle name="SAPBEXHLevel0 5 4 2 2 7" xfId="21315" xr:uid="{00000000-0005-0000-0000-000038410000}"/>
    <cellStyle name="SAPBEXHLevel0 5 4 2 2 7 2" xfId="36241" xr:uid="{00000000-0005-0000-0000-000039410000}"/>
    <cellStyle name="SAPBEXHLevel0 5 4 2 3" xfId="8206" xr:uid="{00000000-0005-0000-0000-00003A410000}"/>
    <cellStyle name="SAPBEXHLevel0 5 4 2 3 2" xfId="24235" xr:uid="{00000000-0005-0000-0000-00003B410000}"/>
    <cellStyle name="SAPBEXHLevel0 5 4 2 4" xfId="11033" xr:uid="{00000000-0005-0000-0000-00003C410000}"/>
    <cellStyle name="SAPBEXHLevel0 5 4 2 4 2" xfId="26900" xr:uid="{00000000-0005-0000-0000-00003D410000}"/>
    <cellStyle name="SAPBEXHLevel0 5 4 2 5" xfId="15064" xr:uid="{00000000-0005-0000-0000-00003E410000}"/>
    <cellStyle name="SAPBEXHLevel0 5 4 2 5 2" xfId="30511" xr:uid="{00000000-0005-0000-0000-00003F410000}"/>
    <cellStyle name="SAPBEXHLevel0 5 4 2 6" xfId="16385" xr:uid="{00000000-0005-0000-0000-000040410000}"/>
    <cellStyle name="SAPBEXHLevel0 5 4 2 6 2" xfId="31523" xr:uid="{00000000-0005-0000-0000-000041410000}"/>
    <cellStyle name="SAPBEXHLevel0 5 4 2 7" xfId="18995" xr:uid="{00000000-0005-0000-0000-000042410000}"/>
    <cellStyle name="SAPBEXHLevel0 5 4 2 7 2" xfId="33943" xr:uid="{00000000-0005-0000-0000-000043410000}"/>
    <cellStyle name="SAPBEXHLevel0 5 4 3" xfId="4479" xr:uid="{00000000-0005-0000-0000-000044410000}"/>
    <cellStyle name="SAPBEXHLevel0 5 4 3 2" xfId="9634" xr:uid="{00000000-0005-0000-0000-000045410000}"/>
    <cellStyle name="SAPBEXHLevel0 5 4 3 2 2" xfId="25625" xr:uid="{00000000-0005-0000-0000-000046410000}"/>
    <cellStyle name="SAPBEXHLevel0 5 4 3 3" xfId="12452" xr:uid="{00000000-0005-0000-0000-000047410000}"/>
    <cellStyle name="SAPBEXHLevel0 5 4 3 3 2" xfId="28296" xr:uid="{00000000-0005-0000-0000-000048410000}"/>
    <cellStyle name="SAPBEXHLevel0 5 4 3 4" xfId="13645" xr:uid="{00000000-0005-0000-0000-000049410000}"/>
    <cellStyle name="SAPBEXHLevel0 5 4 3 4 2" xfId="29266" xr:uid="{00000000-0005-0000-0000-00004A410000}"/>
    <cellStyle name="SAPBEXHLevel0 5 4 3 5" xfId="17775" xr:uid="{00000000-0005-0000-0000-00004B410000}"/>
    <cellStyle name="SAPBEXHLevel0 5 4 3 5 2" xfId="32891" xr:uid="{00000000-0005-0000-0000-00004C410000}"/>
    <cellStyle name="SAPBEXHLevel0 5 4 3 6" xfId="20383" xr:uid="{00000000-0005-0000-0000-00004D410000}"/>
    <cellStyle name="SAPBEXHLevel0 5 4 3 6 2" xfId="35320" xr:uid="{00000000-0005-0000-0000-00004E410000}"/>
    <cellStyle name="SAPBEXHLevel0 5 4 3 7" xfId="21935" xr:uid="{00000000-0005-0000-0000-00004F410000}"/>
    <cellStyle name="SAPBEXHLevel0 5 4 3 7 2" xfId="36854" xr:uid="{00000000-0005-0000-0000-000050410000}"/>
    <cellStyle name="SAPBEXHLevel0 5 4 4" xfId="8205" xr:uid="{00000000-0005-0000-0000-000051410000}"/>
    <cellStyle name="SAPBEXHLevel0 5 4 4 2" xfId="24234" xr:uid="{00000000-0005-0000-0000-000052410000}"/>
    <cellStyle name="SAPBEXHLevel0 5 4 5" xfId="11032" xr:uid="{00000000-0005-0000-0000-000053410000}"/>
    <cellStyle name="SAPBEXHLevel0 5 4 5 2" xfId="26899" xr:uid="{00000000-0005-0000-0000-000054410000}"/>
    <cellStyle name="SAPBEXHLevel0 5 4 6" xfId="13799" xr:uid="{00000000-0005-0000-0000-000055410000}"/>
    <cellStyle name="SAPBEXHLevel0 5 4 6 2" xfId="29387" xr:uid="{00000000-0005-0000-0000-000056410000}"/>
    <cellStyle name="SAPBEXHLevel0 5 4 7" xfId="16384" xr:uid="{00000000-0005-0000-0000-000057410000}"/>
    <cellStyle name="SAPBEXHLevel0 5 4 7 2" xfId="31522" xr:uid="{00000000-0005-0000-0000-000058410000}"/>
    <cellStyle name="SAPBEXHLevel0 5 4 8" xfId="18994" xr:uid="{00000000-0005-0000-0000-000059410000}"/>
    <cellStyle name="SAPBEXHLevel0 5 4 8 2" xfId="33942" xr:uid="{00000000-0005-0000-0000-00005A410000}"/>
    <cellStyle name="SAPBEXHLevel0 5 5" xfId="3036" xr:uid="{00000000-0005-0000-0000-00005B410000}"/>
    <cellStyle name="SAPBEXHLevel0 5 5 2" xfId="3037" xr:uid="{00000000-0005-0000-0000-00005C410000}"/>
    <cellStyle name="SAPBEXHLevel0 5 5 2 2" xfId="4478" xr:uid="{00000000-0005-0000-0000-00005D410000}"/>
    <cellStyle name="SAPBEXHLevel0 5 5 2 2 2" xfId="9633" xr:uid="{00000000-0005-0000-0000-00005E410000}"/>
    <cellStyle name="SAPBEXHLevel0 5 5 2 2 2 2" xfId="25624" xr:uid="{00000000-0005-0000-0000-00005F410000}"/>
    <cellStyle name="SAPBEXHLevel0 5 5 2 2 3" xfId="12451" xr:uid="{00000000-0005-0000-0000-000060410000}"/>
    <cellStyle name="SAPBEXHLevel0 5 5 2 2 3 2" xfId="28295" xr:uid="{00000000-0005-0000-0000-000061410000}"/>
    <cellStyle name="SAPBEXHLevel0 5 5 2 2 4" xfId="14866" xr:uid="{00000000-0005-0000-0000-000062410000}"/>
    <cellStyle name="SAPBEXHLevel0 5 5 2 2 4 2" xfId="30317" xr:uid="{00000000-0005-0000-0000-000063410000}"/>
    <cellStyle name="SAPBEXHLevel0 5 5 2 2 5" xfId="17774" xr:uid="{00000000-0005-0000-0000-000064410000}"/>
    <cellStyle name="SAPBEXHLevel0 5 5 2 2 5 2" xfId="32890" xr:uid="{00000000-0005-0000-0000-000065410000}"/>
    <cellStyle name="SAPBEXHLevel0 5 5 2 2 6" xfId="20382" xr:uid="{00000000-0005-0000-0000-000066410000}"/>
    <cellStyle name="SAPBEXHLevel0 5 5 2 2 6 2" xfId="35319" xr:uid="{00000000-0005-0000-0000-000067410000}"/>
    <cellStyle name="SAPBEXHLevel0 5 5 2 2 7" xfId="21253" xr:uid="{00000000-0005-0000-0000-000068410000}"/>
    <cellStyle name="SAPBEXHLevel0 5 5 2 2 7 2" xfId="36179" xr:uid="{00000000-0005-0000-0000-000069410000}"/>
    <cellStyle name="SAPBEXHLevel0 5 5 2 3" xfId="8208" xr:uid="{00000000-0005-0000-0000-00006A410000}"/>
    <cellStyle name="SAPBEXHLevel0 5 5 2 3 2" xfId="24237" xr:uid="{00000000-0005-0000-0000-00006B410000}"/>
    <cellStyle name="SAPBEXHLevel0 5 5 2 4" xfId="11035" xr:uid="{00000000-0005-0000-0000-00006C410000}"/>
    <cellStyle name="SAPBEXHLevel0 5 5 2 4 2" xfId="26902" xr:uid="{00000000-0005-0000-0000-00006D410000}"/>
    <cellStyle name="SAPBEXHLevel0 5 5 2 5" xfId="15320" xr:uid="{00000000-0005-0000-0000-00006E410000}"/>
    <cellStyle name="SAPBEXHLevel0 5 5 2 5 2" xfId="30729" xr:uid="{00000000-0005-0000-0000-00006F410000}"/>
    <cellStyle name="SAPBEXHLevel0 5 5 2 6" xfId="16387" xr:uid="{00000000-0005-0000-0000-000070410000}"/>
    <cellStyle name="SAPBEXHLevel0 5 5 2 6 2" xfId="31525" xr:uid="{00000000-0005-0000-0000-000071410000}"/>
    <cellStyle name="SAPBEXHLevel0 5 5 2 7" xfId="18997" xr:uid="{00000000-0005-0000-0000-000072410000}"/>
    <cellStyle name="SAPBEXHLevel0 5 5 2 7 2" xfId="33945" xr:uid="{00000000-0005-0000-0000-000073410000}"/>
    <cellStyle name="SAPBEXHLevel0 5 5 3" xfId="3345" xr:uid="{00000000-0005-0000-0000-000074410000}"/>
    <cellStyle name="SAPBEXHLevel0 5 5 3 2" xfId="8513" xr:uid="{00000000-0005-0000-0000-000075410000}"/>
    <cellStyle name="SAPBEXHLevel0 5 5 3 2 2" xfId="24542" xr:uid="{00000000-0005-0000-0000-000076410000}"/>
    <cellStyle name="SAPBEXHLevel0 5 5 3 3" xfId="11340" xr:uid="{00000000-0005-0000-0000-000077410000}"/>
    <cellStyle name="SAPBEXHLevel0 5 5 3 3 2" xfId="27207" xr:uid="{00000000-0005-0000-0000-000078410000}"/>
    <cellStyle name="SAPBEXHLevel0 5 5 3 4" xfId="14991" xr:uid="{00000000-0005-0000-0000-000079410000}"/>
    <cellStyle name="SAPBEXHLevel0 5 5 3 4 2" xfId="30438" xr:uid="{00000000-0005-0000-0000-00007A410000}"/>
    <cellStyle name="SAPBEXHLevel0 5 5 3 5" xfId="16692" xr:uid="{00000000-0005-0000-0000-00007B410000}"/>
    <cellStyle name="SAPBEXHLevel0 5 5 3 5 2" xfId="31830" xr:uid="{00000000-0005-0000-0000-00007C410000}"/>
    <cellStyle name="SAPBEXHLevel0 5 5 3 6" xfId="19302" xr:uid="{00000000-0005-0000-0000-00007D410000}"/>
    <cellStyle name="SAPBEXHLevel0 5 5 3 6 2" xfId="34249" xr:uid="{00000000-0005-0000-0000-00007E410000}"/>
    <cellStyle name="SAPBEXHLevel0 5 5 3 7" xfId="21149" xr:uid="{00000000-0005-0000-0000-00007F410000}"/>
    <cellStyle name="SAPBEXHLevel0 5 5 3 7 2" xfId="36075" xr:uid="{00000000-0005-0000-0000-000080410000}"/>
    <cellStyle name="SAPBEXHLevel0 5 5 4" xfId="8207" xr:uid="{00000000-0005-0000-0000-000081410000}"/>
    <cellStyle name="SAPBEXHLevel0 5 5 4 2" xfId="24236" xr:uid="{00000000-0005-0000-0000-000082410000}"/>
    <cellStyle name="SAPBEXHLevel0 5 5 5" xfId="11034" xr:uid="{00000000-0005-0000-0000-000083410000}"/>
    <cellStyle name="SAPBEXHLevel0 5 5 5 2" xfId="26901" xr:uid="{00000000-0005-0000-0000-000084410000}"/>
    <cellStyle name="SAPBEXHLevel0 5 5 6" xfId="13800" xr:uid="{00000000-0005-0000-0000-000085410000}"/>
    <cellStyle name="SAPBEXHLevel0 5 5 6 2" xfId="29388" xr:uid="{00000000-0005-0000-0000-000086410000}"/>
    <cellStyle name="SAPBEXHLevel0 5 5 7" xfId="16386" xr:uid="{00000000-0005-0000-0000-000087410000}"/>
    <cellStyle name="SAPBEXHLevel0 5 5 7 2" xfId="31524" xr:uid="{00000000-0005-0000-0000-000088410000}"/>
    <cellStyle name="SAPBEXHLevel0 5 5 8" xfId="18996" xr:uid="{00000000-0005-0000-0000-000089410000}"/>
    <cellStyle name="SAPBEXHLevel0 5 5 8 2" xfId="33944" xr:uid="{00000000-0005-0000-0000-00008A410000}"/>
    <cellStyle name="SAPBEXHLevel0 5 6" xfId="3038" xr:uid="{00000000-0005-0000-0000-00008B410000}"/>
    <cellStyle name="SAPBEXHLevel0 5 6 2" xfId="3039" xr:uid="{00000000-0005-0000-0000-00008C410000}"/>
    <cellStyle name="SAPBEXHLevel0 5 6 2 2" xfId="4476" xr:uid="{00000000-0005-0000-0000-00008D410000}"/>
    <cellStyle name="SAPBEXHLevel0 5 6 2 2 2" xfId="9631" xr:uid="{00000000-0005-0000-0000-00008E410000}"/>
    <cellStyle name="SAPBEXHLevel0 5 6 2 2 2 2" xfId="25622" xr:uid="{00000000-0005-0000-0000-00008F410000}"/>
    <cellStyle name="SAPBEXHLevel0 5 6 2 2 3" xfId="12449" xr:uid="{00000000-0005-0000-0000-000090410000}"/>
    <cellStyle name="SAPBEXHLevel0 5 6 2 2 3 2" xfId="28293" xr:uid="{00000000-0005-0000-0000-000091410000}"/>
    <cellStyle name="SAPBEXHLevel0 5 6 2 2 4" xfId="14867" xr:uid="{00000000-0005-0000-0000-000092410000}"/>
    <cellStyle name="SAPBEXHLevel0 5 6 2 2 4 2" xfId="30318" xr:uid="{00000000-0005-0000-0000-000093410000}"/>
    <cellStyle name="SAPBEXHLevel0 5 6 2 2 5" xfId="17772" xr:uid="{00000000-0005-0000-0000-000094410000}"/>
    <cellStyle name="SAPBEXHLevel0 5 6 2 2 5 2" xfId="32888" xr:uid="{00000000-0005-0000-0000-000095410000}"/>
    <cellStyle name="SAPBEXHLevel0 5 6 2 2 6" xfId="20380" xr:uid="{00000000-0005-0000-0000-000096410000}"/>
    <cellStyle name="SAPBEXHLevel0 5 6 2 2 6 2" xfId="35317" xr:uid="{00000000-0005-0000-0000-000097410000}"/>
    <cellStyle name="SAPBEXHLevel0 5 6 2 2 7" xfId="21936" xr:uid="{00000000-0005-0000-0000-000098410000}"/>
    <cellStyle name="SAPBEXHLevel0 5 6 2 2 7 2" xfId="36855" xr:uid="{00000000-0005-0000-0000-000099410000}"/>
    <cellStyle name="SAPBEXHLevel0 5 6 2 3" xfId="8210" xr:uid="{00000000-0005-0000-0000-00009A410000}"/>
    <cellStyle name="SAPBEXHLevel0 5 6 2 3 2" xfId="24239" xr:uid="{00000000-0005-0000-0000-00009B410000}"/>
    <cellStyle name="SAPBEXHLevel0 5 6 2 4" xfId="11037" xr:uid="{00000000-0005-0000-0000-00009C410000}"/>
    <cellStyle name="SAPBEXHLevel0 5 6 2 4 2" xfId="26904" xr:uid="{00000000-0005-0000-0000-00009D410000}"/>
    <cellStyle name="SAPBEXHLevel0 5 6 2 5" xfId="13558" xr:uid="{00000000-0005-0000-0000-00009E410000}"/>
    <cellStyle name="SAPBEXHLevel0 5 6 2 5 2" xfId="29183" xr:uid="{00000000-0005-0000-0000-00009F410000}"/>
    <cellStyle name="SAPBEXHLevel0 5 6 2 6" xfId="16389" xr:uid="{00000000-0005-0000-0000-0000A0410000}"/>
    <cellStyle name="SAPBEXHLevel0 5 6 2 6 2" xfId="31527" xr:uid="{00000000-0005-0000-0000-0000A1410000}"/>
    <cellStyle name="SAPBEXHLevel0 5 6 2 7" xfId="18999" xr:uid="{00000000-0005-0000-0000-0000A2410000}"/>
    <cellStyle name="SAPBEXHLevel0 5 6 2 7 2" xfId="33947" xr:uid="{00000000-0005-0000-0000-0000A3410000}"/>
    <cellStyle name="SAPBEXHLevel0 5 6 3" xfId="4477" xr:uid="{00000000-0005-0000-0000-0000A4410000}"/>
    <cellStyle name="SAPBEXHLevel0 5 6 3 2" xfId="9632" xr:uid="{00000000-0005-0000-0000-0000A5410000}"/>
    <cellStyle name="SAPBEXHLevel0 5 6 3 2 2" xfId="25623" xr:uid="{00000000-0005-0000-0000-0000A6410000}"/>
    <cellStyle name="SAPBEXHLevel0 5 6 3 3" xfId="12450" xr:uid="{00000000-0005-0000-0000-0000A7410000}"/>
    <cellStyle name="SAPBEXHLevel0 5 6 3 3 2" xfId="28294" xr:uid="{00000000-0005-0000-0000-0000A8410000}"/>
    <cellStyle name="SAPBEXHLevel0 5 6 3 4" xfId="14012" xr:uid="{00000000-0005-0000-0000-0000A9410000}"/>
    <cellStyle name="SAPBEXHLevel0 5 6 3 4 2" xfId="29594" xr:uid="{00000000-0005-0000-0000-0000AA410000}"/>
    <cellStyle name="SAPBEXHLevel0 5 6 3 5" xfId="17773" xr:uid="{00000000-0005-0000-0000-0000AB410000}"/>
    <cellStyle name="SAPBEXHLevel0 5 6 3 5 2" xfId="32889" xr:uid="{00000000-0005-0000-0000-0000AC410000}"/>
    <cellStyle name="SAPBEXHLevel0 5 6 3 6" xfId="20381" xr:uid="{00000000-0005-0000-0000-0000AD410000}"/>
    <cellStyle name="SAPBEXHLevel0 5 6 3 6 2" xfId="35318" xr:uid="{00000000-0005-0000-0000-0000AE410000}"/>
    <cellStyle name="SAPBEXHLevel0 5 6 3 7" xfId="20865" xr:uid="{00000000-0005-0000-0000-0000AF410000}"/>
    <cellStyle name="SAPBEXHLevel0 5 6 3 7 2" xfId="35792" xr:uid="{00000000-0005-0000-0000-0000B0410000}"/>
    <cellStyle name="SAPBEXHLevel0 5 6 4" xfId="8209" xr:uid="{00000000-0005-0000-0000-0000B1410000}"/>
    <cellStyle name="SAPBEXHLevel0 5 6 4 2" xfId="24238" xr:uid="{00000000-0005-0000-0000-0000B2410000}"/>
    <cellStyle name="SAPBEXHLevel0 5 6 5" xfId="11036" xr:uid="{00000000-0005-0000-0000-0000B3410000}"/>
    <cellStyle name="SAPBEXHLevel0 5 6 5 2" xfId="26903" xr:uid="{00000000-0005-0000-0000-0000B4410000}"/>
    <cellStyle name="SAPBEXHLevel0 5 6 6" xfId="6940" xr:uid="{00000000-0005-0000-0000-0000B5410000}"/>
    <cellStyle name="SAPBEXHLevel0 5 6 6 2" xfId="23344" xr:uid="{00000000-0005-0000-0000-0000B6410000}"/>
    <cellStyle name="SAPBEXHLevel0 5 6 7" xfId="16388" xr:uid="{00000000-0005-0000-0000-0000B7410000}"/>
    <cellStyle name="SAPBEXHLevel0 5 6 7 2" xfId="31526" xr:uid="{00000000-0005-0000-0000-0000B8410000}"/>
    <cellStyle name="SAPBEXHLevel0 5 6 8" xfId="18998" xr:uid="{00000000-0005-0000-0000-0000B9410000}"/>
    <cellStyle name="SAPBEXHLevel0 5 6 8 2" xfId="33946" xr:uid="{00000000-0005-0000-0000-0000BA410000}"/>
    <cellStyle name="SAPBEXHLevel0 5 7" xfId="3040" xr:uid="{00000000-0005-0000-0000-0000BB410000}"/>
    <cellStyle name="SAPBEXHLevel0 5 7 2" xfId="3041" xr:uid="{00000000-0005-0000-0000-0000BC410000}"/>
    <cellStyle name="SAPBEXHLevel0 5 7 2 2" xfId="4474" xr:uid="{00000000-0005-0000-0000-0000BD410000}"/>
    <cellStyle name="SAPBEXHLevel0 5 7 2 2 2" xfId="9629" xr:uid="{00000000-0005-0000-0000-0000BE410000}"/>
    <cellStyle name="SAPBEXHLevel0 5 7 2 2 2 2" xfId="25620" xr:uid="{00000000-0005-0000-0000-0000BF410000}"/>
    <cellStyle name="SAPBEXHLevel0 5 7 2 2 3" xfId="12447" xr:uid="{00000000-0005-0000-0000-0000C0410000}"/>
    <cellStyle name="SAPBEXHLevel0 5 7 2 2 3 2" xfId="28291" xr:uid="{00000000-0005-0000-0000-0000C1410000}"/>
    <cellStyle name="SAPBEXHLevel0 5 7 2 2 4" xfId="15227" xr:uid="{00000000-0005-0000-0000-0000C2410000}"/>
    <cellStyle name="SAPBEXHLevel0 5 7 2 2 4 2" xfId="30640" xr:uid="{00000000-0005-0000-0000-0000C3410000}"/>
    <cellStyle name="SAPBEXHLevel0 5 7 2 2 5" xfId="17770" xr:uid="{00000000-0005-0000-0000-0000C4410000}"/>
    <cellStyle name="SAPBEXHLevel0 5 7 2 2 5 2" xfId="32886" xr:uid="{00000000-0005-0000-0000-0000C5410000}"/>
    <cellStyle name="SAPBEXHLevel0 5 7 2 2 6" xfId="20378" xr:uid="{00000000-0005-0000-0000-0000C6410000}"/>
    <cellStyle name="SAPBEXHLevel0 5 7 2 2 6 2" xfId="35315" xr:uid="{00000000-0005-0000-0000-0000C7410000}"/>
    <cellStyle name="SAPBEXHLevel0 5 7 2 2 7" xfId="21938" xr:uid="{00000000-0005-0000-0000-0000C8410000}"/>
    <cellStyle name="SAPBEXHLevel0 5 7 2 2 7 2" xfId="36857" xr:uid="{00000000-0005-0000-0000-0000C9410000}"/>
    <cellStyle name="SAPBEXHLevel0 5 7 2 3" xfId="8212" xr:uid="{00000000-0005-0000-0000-0000CA410000}"/>
    <cellStyle name="SAPBEXHLevel0 5 7 2 3 2" xfId="24241" xr:uid="{00000000-0005-0000-0000-0000CB410000}"/>
    <cellStyle name="SAPBEXHLevel0 5 7 2 4" xfId="11039" xr:uid="{00000000-0005-0000-0000-0000CC410000}"/>
    <cellStyle name="SAPBEXHLevel0 5 7 2 4 2" xfId="26906" xr:uid="{00000000-0005-0000-0000-0000CD410000}"/>
    <cellStyle name="SAPBEXHLevel0 5 7 2 5" xfId="5787" xr:uid="{00000000-0005-0000-0000-0000CE410000}"/>
    <cellStyle name="SAPBEXHLevel0 5 7 2 5 2" xfId="22822" xr:uid="{00000000-0005-0000-0000-0000CF410000}"/>
    <cellStyle name="SAPBEXHLevel0 5 7 2 6" xfId="16391" xr:uid="{00000000-0005-0000-0000-0000D0410000}"/>
    <cellStyle name="SAPBEXHLevel0 5 7 2 6 2" xfId="31529" xr:uid="{00000000-0005-0000-0000-0000D1410000}"/>
    <cellStyle name="SAPBEXHLevel0 5 7 2 7" xfId="19001" xr:uid="{00000000-0005-0000-0000-0000D2410000}"/>
    <cellStyle name="SAPBEXHLevel0 5 7 2 7 2" xfId="33949" xr:uid="{00000000-0005-0000-0000-0000D3410000}"/>
    <cellStyle name="SAPBEXHLevel0 5 7 3" xfId="4475" xr:uid="{00000000-0005-0000-0000-0000D4410000}"/>
    <cellStyle name="SAPBEXHLevel0 5 7 3 2" xfId="9630" xr:uid="{00000000-0005-0000-0000-0000D5410000}"/>
    <cellStyle name="SAPBEXHLevel0 5 7 3 2 2" xfId="25621" xr:uid="{00000000-0005-0000-0000-0000D6410000}"/>
    <cellStyle name="SAPBEXHLevel0 5 7 3 3" xfId="12448" xr:uid="{00000000-0005-0000-0000-0000D7410000}"/>
    <cellStyle name="SAPBEXHLevel0 5 7 3 3 2" xfId="28292" xr:uid="{00000000-0005-0000-0000-0000D8410000}"/>
    <cellStyle name="SAPBEXHLevel0 5 7 3 4" xfId="14011" xr:uid="{00000000-0005-0000-0000-0000D9410000}"/>
    <cellStyle name="SAPBEXHLevel0 5 7 3 4 2" xfId="29593" xr:uid="{00000000-0005-0000-0000-0000DA410000}"/>
    <cellStyle name="SAPBEXHLevel0 5 7 3 5" xfId="17771" xr:uid="{00000000-0005-0000-0000-0000DB410000}"/>
    <cellStyle name="SAPBEXHLevel0 5 7 3 5 2" xfId="32887" xr:uid="{00000000-0005-0000-0000-0000DC410000}"/>
    <cellStyle name="SAPBEXHLevel0 5 7 3 6" xfId="20379" xr:uid="{00000000-0005-0000-0000-0000DD410000}"/>
    <cellStyle name="SAPBEXHLevel0 5 7 3 6 2" xfId="35316" xr:uid="{00000000-0005-0000-0000-0000DE410000}"/>
    <cellStyle name="SAPBEXHLevel0 5 7 3 7" xfId="21252" xr:uid="{00000000-0005-0000-0000-0000DF410000}"/>
    <cellStyle name="SAPBEXHLevel0 5 7 3 7 2" xfId="36178" xr:uid="{00000000-0005-0000-0000-0000E0410000}"/>
    <cellStyle name="SAPBEXHLevel0 5 7 4" xfId="8211" xr:uid="{00000000-0005-0000-0000-0000E1410000}"/>
    <cellStyle name="SAPBEXHLevel0 5 7 4 2" xfId="24240" xr:uid="{00000000-0005-0000-0000-0000E2410000}"/>
    <cellStyle name="SAPBEXHLevel0 5 7 5" xfId="11038" xr:uid="{00000000-0005-0000-0000-0000E3410000}"/>
    <cellStyle name="SAPBEXHLevel0 5 7 5 2" xfId="26905" xr:uid="{00000000-0005-0000-0000-0000E4410000}"/>
    <cellStyle name="SAPBEXHLevel0 5 7 6" xfId="15319" xr:uid="{00000000-0005-0000-0000-0000E5410000}"/>
    <cellStyle name="SAPBEXHLevel0 5 7 6 2" xfId="30728" xr:uid="{00000000-0005-0000-0000-0000E6410000}"/>
    <cellStyle name="SAPBEXHLevel0 5 7 7" xfId="16390" xr:uid="{00000000-0005-0000-0000-0000E7410000}"/>
    <cellStyle name="SAPBEXHLevel0 5 7 7 2" xfId="31528" xr:uid="{00000000-0005-0000-0000-0000E8410000}"/>
    <cellStyle name="SAPBEXHLevel0 5 7 8" xfId="19000" xr:uid="{00000000-0005-0000-0000-0000E9410000}"/>
    <cellStyle name="SAPBEXHLevel0 5 7 8 2" xfId="33948" xr:uid="{00000000-0005-0000-0000-0000EA410000}"/>
    <cellStyle name="SAPBEXHLevel0 5 8" xfId="3042" xr:uid="{00000000-0005-0000-0000-0000EB410000}"/>
    <cellStyle name="SAPBEXHLevel0 5 8 2" xfId="4473" xr:uid="{00000000-0005-0000-0000-0000EC410000}"/>
    <cellStyle name="SAPBEXHLevel0 5 8 2 2" xfId="9628" xr:uid="{00000000-0005-0000-0000-0000ED410000}"/>
    <cellStyle name="SAPBEXHLevel0 5 8 2 2 2" xfId="25619" xr:uid="{00000000-0005-0000-0000-0000EE410000}"/>
    <cellStyle name="SAPBEXHLevel0 5 8 2 3" xfId="12446" xr:uid="{00000000-0005-0000-0000-0000EF410000}"/>
    <cellStyle name="SAPBEXHLevel0 5 8 2 3 2" xfId="28290" xr:uid="{00000000-0005-0000-0000-0000F0410000}"/>
    <cellStyle name="SAPBEXHLevel0 5 8 2 4" xfId="14868" xr:uid="{00000000-0005-0000-0000-0000F1410000}"/>
    <cellStyle name="SAPBEXHLevel0 5 8 2 4 2" xfId="30319" xr:uid="{00000000-0005-0000-0000-0000F2410000}"/>
    <cellStyle name="SAPBEXHLevel0 5 8 2 5" xfId="17769" xr:uid="{00000000-0005-0000-0000-0000F3410000}"/>
    <cellStyle name="SAPBEXHLevel0 5 8 2 5 2" xfId="32885" xr:uid="{00000000-0005-0000-0000-0000F4410000}"/>
    <cellStyle name="SAPBEXHLevel0 5 8 2 6" xfId="20377" xr:uid="{00000000-0005-0000-0000-0000F5410000}"/>
    <cellStyle name="SAPBEXHLevel0 5 8 2 6 2" xfId="35314" xr:uid="{00000000-0005-0000-0000-0000F6410000}"/>
    <cellStyle name="SAPBEXHLevel0 5 8 2 7" xfId="21937" xr:uid="{00000000-0005-0000-0000-0000F7410000}"/>
    <cellStyle name="SAPBEXHLevel0 5 8 2 7 2" xfId="36856" xr:uid="{00000000-0005-0000-0000-0000F8410000}"/>
    <cellStyle name="SAPBEXHLevel0 5 8 3" xfId="8213" xr:uid="{00000000-0005-0000-0000-0000F9410000}"/>
    <cellStyle name="SAPBEXHLevel0 5 8 3 2" xfId="24242" xr:uid="{00000000-0005-0000-0000-0000FA410000}"/>
    <cellStyle name="SAPBEXHLevel0 5 8 4" xfId="11040" xr:uid="{00000000-0005-0000-0000-0000FB410000}"/>
    <cellStyle name="SAPBEXHLevel0 5 8 4 2" xfId="26907" xr:uid="{00000000-0005-0000-0000-0000FC410000}"/>
    <cellStyle name="SAPBEXHLevel0 5 8 5" xfId="7478" xr:uid="{00000000-0005-0000-0000-0000FD410000}"/>
    <cellStyle name="SAPBEXHLevel0 5 8 5 2" xfId="23657" xr:uid="{00000000-0005-0000-0000-0000FE410000}"/>
    <cellStyle name="SAPBEXHLevel0 5 8 6" xfId="16392" xr:uid="{00000000-0005-0000-0000-0000FF410000}"/>
    <cellStyle name="SAPBEXHLevel0 5 8 6 2" xfId="31530" xr:uid="{00000000-0005-0000-0000-000000420000}"/>
    <cellStyle name="SAPBEXHLevel0 5 8 7" xfId="19002" xr:uid="{00000000-0005-0000-0000-000001420000}"/>
    <cellStyle name="SAPBEXHLevel0 5 8 7 2" xfId="33950" xr:uid="{00000000-0005-0000-0000-000002420000}"/>
    <cellStyle name="SAPBEXHLevel0 5 9" xfId="3043" xr:uid="{00000000-0005-0000-0000-000003420000}"/>
    <cellStyle name="SAPBEXHLevel0 5 9 2" xfId="4472" xr:uid="{00000000-0005-0000-0000-000004420000}"/>
    <cellStyle name="SAPBEXHLevel0 5 9 2 2" xfId="9627" xr:uid="{00000000-0005-0000-0000-000005420000}"/>
    <cellStyle name="SAPBEXHLevel0 5 9 2 2 2" xfId="25618" xr:uid="{00000000-0005-0000-0000-000006420000}"/>
    <cellStyle name="SAPBEXHLevel0 5 9 2 3" xfId="12445" xr:uid="{00000000-0005-0000-0000-000007420000}"/>
    <cellStyle name="SAPBEXHLevel0 5 9 2 3 2" xfId="28289" xr:uid="{00000000-0005-0000-0000-000008420000}"/>
    <cellStyle name="SAPBEXHLevel0 5 9 2 4" xfId="14010" xr:uid="{00000000-0005-0000-0000-000009420000}"/>
    <cellStyle name="SAPBEXHLevel0 5 9 2 4 2" xfId="29592" xr:uid="{00000000-0005-0000-0000-00000A420000}"/>
    <cellStyle name="SAPBEXHLevel0 5 9 2 5" xfId="17768" xr:uid="{00000000-0005-0000-0000-00000B420000}"/>
    <cellStyle name="SAPBEXHLevel0 5 9 2 5 2" xfId="32884" xr:uid="{00000000-0005-0000-0000-00000C420000}"/>
    <cellStyle name="SAPBEXHLevel0 5 9 2 6" xfId="20376" xr:uid="{00000000-0005-0000-0000-00000D420000}"/>
    <cellStyle name="SAPBEXHLevel0 5 9 2 6 2" xfId="35313" xr:uid="{00000000-0005-0000-0000-00000E420000}"/>
    <cellStyle name="SAPBEXHLevel0 5 9 2 7" xfId="21251" xr:uid="{00000000-0005-0000-0000-00000F420000}"/>
    <cellStyle name="SAPBEXHLevel0 5 9 2 7 2" xfId="36177" xr:uid="{00000000-0005-0000-0000-000010420000}"/>
    <cellStyle name="SAPBEXHLevel0 5 9 3" xfId="8214" xr:uid="{00000000-0005-0000-0000-000011420000}"/>
    <cellStyle name="SAPBEXHLevel0 5 9 3 2" xfId="24243" xr:uid="{00000000-0005-0000-0000-000012420000}"/>
    <cellStyle name="SAPBEXHLevel0 5 9 4" xfId="11041" xr:uid="{00000000-0005-0000-0000-000013420000}"/>
    <cellStyle name="SAPBEXHLevel0 5 9 4 2" xfId="26908" xr:uid="{00000000-0005-0000-0000-000014420000}"/>
    <cellStyle name="SAPBEXHLevel0 5 9 5" xfId="13015" xr:uid="{00000000-0005-0000-0000-000015420000}"/>
    <cellStyle name="SAPBEXHLevel0 5 9 5 2" xfId="28815" xr:uid="{00000000-0005-0000-0000-000016420000}"/>
    <cellStyle name="SAPBEXHLevel0 5 9 6" xfId="16393" xr:uid="{00000000-0005-0000-0000-000017420000}"/>
    <cellStyle name="SAPBEXHLevel0 5 9 6 2" xfId="31531" xr:uid="{00000000-0005-0000-0000-000018420000}"/>
    <cellStyle name="SAPBEXHLevel0 5 9 7" xfId="19003" xr:uid="{00000000-0005-0000-0000-000019420000}"/>
    <cellStyle name="SAPBEXHLevel0 5 9 7 2" xfId="33951" xr:uid="{00000000-0005-0000-0000-00001A420000}"/>
    <cellStyle name="SAPBEXHLevel0 6" xfId="828" xr:uid="{00000000-0005-0000-0000-00001B420000}"/>
    <cellStyle name="SAPBEXHLevel0 6 10" xfId="18496" xr:uid="{00000000-0005-0000-0000-00001C420000}"/>
    <cellStyle name="SAPBEXHLevel0 6 11" xfId="22455" xr:uid="{00000000-0005-0000-0000-00001D420000}"/>
    <cellStyle name="SAPBEXHLevel0 6 2" xfId="829" xr:uid="{00000000-0005-0000-0000-00001E420000}"/>
    <cellStyle name="SAPBEXHLevel0 6 2 10" xfId="22456" xr:uid="{00000000-0005-0000-0000-00001F420000}"/>
    <cellStyle name="SAPBEXHLevel0 6 2 2" xfId="3045" xr:uid="{00000000-0005-0000-0000-000020420000}"/>
    <cellStyle name="SAPBEXHLevel0 6 2 2 2" xfId="8216" xr:uid="{00000000-0005-0000-0000-000021420000}"/>
    <cellStyle name="SAPBEXHLevel0 6 2 2 2 2" xfId="24245" xr:uid="{00000000-0005-0000-0000-000022420000}"/>
    <cellStyle name="SAPBEXHLevel0 6 2 2 3" xfId="11043" xr:uid="{00000000-0005-0000-0000-000023420000}"/>
    <cellStyle name="SAPBEXHLevel0 6 2 2 3 2" xfId="26910" xr:uid="{00000000-0005-0000-0000-000024420000}"/>
    <cellStyle name="SAPBEXHLevel0 6 2 2 4" xfId="13724" xr:uid="{00000000-0005-0000-0000-000025420000}"/>
    <cellStyle name="SAPBEXHLevel0 6 2 2 4 2" xfId="29337" xr:uid="{00000000-0005-0000-0000-000026420000}"/>
    <cellStyle name="SAPBEXHLevel0 6 2 2 5" xfId="16395" xr:uid="{00000000-0005-0000-0000-000027420000}"/>
    <cellStyle name="SAPBEXHLevel0 6 2 2 5 2" xfId="31533" xr:uid="{00000000-0005-0000-0000-000028420000}"/>
    <cellStyle name="SAPBEXHLevel0 6 2 2 6" xfId="19005" xr:uid="{00000000-0005-0000-0000-000029420000}"/>
    <cellStyle name="SAPBEXHLevel0 6 2 2 6 2" xfId="33953" xr:uid="{00000000-0005-0000-0000-00002A420000}"/>
    <cellStyle name="SAPBEXHLevel0 6 2 2 7" xfId="21173" xr:uid="{00000000-0005-0000-0000-00002B420000}"/>
    <cellStyle name="SAPBEXHLevel0 6 2 2 7 2" xfId="36099" xr:uid="{00000000-0005-0000-0000-00002C420000}"/>
    <cellStyle name="SAPBEXHLevel0 6 2 2 8" xfId="6317" xr:uid="{00000000-0005-0000-0000-00002D420000}"/>
    <cellStyle name="SAPBEXHLevel0 6 2 3" xfId="4470" xr:uid="{00000000-0005-0000-0000-00002E420000}"/>
    <cellStyle name="SAPBEXHLevel0 6 2 3 2" xfId="9625" xr:uid="{00000000-0005-0000-0000-00002F420000}"/>
    <cellStyle name="SAPBEXHLevel0 6 2 3 2 2" xfId="25616" xr:uid="{00000000-0005-0000-0000-000030420000}"/>
    <cellStyle name="SAPBEXHLevel0 6 2 3 3" xfId="12443" xr:uid="{00000000-0005-0000-0000-000031420000}"/>
    <cellStyle name="SAPBEXHLevel0 6 2 3 3 2" xfId="28287" xr:uid="{00000000-0005-0000-0000-000032420000}"/>
    <cellStyle name="SAPBEXHLevel0 6 2 3 4" xfId="14009" xr:uid="{00000000-0005-0000-0000-000033420000}"/>
    <cellStyle name="SAPBEXHLevel0 6 2 3 4 2" xfId="29591" xr:uid="{00000000-0005-0000-0000-000034420000}"/>
    <cellStyle name="SAPBEXHLevel0 6 2 3 5" xfId="17766" xr:uid="{00000000-0005-0000-0000-000035420000}"/>
    <cellStyle name="SAPBEXHLevel0 6 2 3 5 2" xfId="32882" xr:uid="{00000000-0005-0000-0000-000036420000}"/>
    <cellStyle name="SAPBEXHLevel0 6 2 3 6" xfId="20374" xr:uid="{00000000-0005-0000-0000-000037420000}"/>
    <cellStyle name="SAPBEXHLevel0 6 2 3 6 2" xfId="35311" xr:uid="{00000000-0005-0000-0000-000038420000}"/>
    <cellStyle name="SAPBEXHLevel0 6 2 3 7" xfId="21940" xr:uid="{00000000-0005-0000-0000-000039420000}"/>
    <cellStyle name="SAPBEXHLevel0 6 2 3 7 2" xfId="36859" xr:uid="{00000000-0005-0000-0000-00003A420000}"/>
    <cellStyle name="SAPBEXHLevel0 6 2 4" xfId="5437" xr:uid="{00000000-0005-0000-0000-00003B420000}"/>
    <cellStyle name="SAPBEXHLevel0 6 2 4 2" xfId="37581" xr:uid="{00000000-0005-0000-0000-00003C420000}"/>
    <cellStyle name="SAPBEXHLevel0 6 2 5" xfId="7275" xr:uid="{00000000-0005-0000-0000-00003D420000}"/>
    <cellStyle name="SAPBEXHLevel0 6 2 6" xfId="10205" xr:uid="{00000000-0005-0000-0000-00003E420000}"/>
    <cellStyle name="SAPBEXHLevel0 6 2 7" xfId="5823" xr:uid="{00000000-0005-0000-0000-00003F420000}"/>
    <cellStyle name="SAPBEXHLevel0 6 2 8" xfId="14726" xr:uid="{00000000-0005-0000-0000-000040420000}"/>
    <cellStyle name="SAPBEXHLevel0 6 2 9" xfId="10406" xr:uid="{00000000-0005-0000-0000-000041420000}"/>
    <cellStyle name="SAPBEXHLevel0 6 3" xfId="3044" xr:uid="{00000000-0005-0000-0000-000042420000}"/>
    <cellStyle name="SAPBEXHLevel0 6 3 2" xfId="8215" xr:uid="{00000000-0005-0000-0000-000043420000}"/>
    <cellStyle name="SAPBEXHLevel0 6 3 2 2" xfId="24244" xr:uid="{00000000-0005-0000-0000-000044420000}"/>
    <cellStyle name="SAPBEXHLevel0 6 3 3" xfId="11042" xr:uid="{00000000-0005-0000-0000-000045420000}"/>
    <cellStyle name="SAPBEXHLevel0 6 3 3 2" xfId="26909" xr:uid="{00000000-0005-0000-0000-000046420000}"/>
    <cellStyle name="SAPBEXHLevel0 6 3 4" xfId="12065" xr:uid="{00000000-0005-0000-0000-000047420000}"/>
    <cellStyle name="SAPBEXHLevel0 6 3 4 2" xfId="27909" xr:uid="{00000000-0005-0000-0000-000048420000}"/>
    <cellStyle name="SAPBEXHLevel0 6 3 5" xfId="16394" xr:uid="{00000000-0005-0000-0000-000049420000}"/>
    <cellStyle name="SAPBEXHLevel0 6 3 5 2" xfId="31532" xr:uid="{00000000-0005-0000-0000-00004A420000}"/>
    <cellStyle name="SAPBEXHLevel0 6 3 6" xfId="19004" xr:uid="{00000000-0005-0000-0000-00004B420000}"/>
    <cellStyle name="SAPBEXHLevel0 6 3 6 2" xfId="33952" xr:uid="{00000000-0005-0000-0000-00004C420000}"/>
    <cellStyle name="SAPBEXHLevel0 6 3 7" xfId="21172" xr:uid="{00000000-0005-0000-0000-00004D420000}"/>
    <cellStyle name="SAPBEXHLevel0 6 3 7 2" xfId="36098" xr:uid="{00000000-0005-0000-0000-00004E420000}"/>
    <cellStyle name="SAPBEXHLevel0 6 3 8" xfId="6316" xr:uid="{00000000-0005-0000-0000-00004F420000}"/>
    <cellStyle name="SAPBEXHLevel0 6 4" xfId="4471" xr:uid="{00000000-0005-0000-0000-000050420000}"/>
    <cellStyle name="SAPBEXHLevel0 6 4 2" xfId="9626" xr:uid="{00000000-0005-0000-0000-000051420000}"/>
    <cellStyle name="SAPBEXHLevel0 6 4 2 2" xfId="25617" xr:uid="{00000000-0005-0000-0000-000052420000}"/>
    <cellStyle name="SAPBEXHLevel0 6 4 3" xfId="12444" xr:uid="{00000000-0005-0000-0000-000053420000}"/>
    <cellStyle name="SAPBEXHLevel0 6 4 3 2" xfId="28288" xr:uid="{00000000-0005-0000-0000-000054420000}"/>
    <cellStyle name="SAPBEXHLevel0 6 4 4" xfId="14869" xr:uid="{00000000-0005-0000-0000-000055420000}"/>
    <cellStyle name="SAPBEXHLevel0 6 4 4 2" xfId="30320" xr:uid="{00000000-0005-0000-0000-000056420000}"/>
    <cellStyle name="SAPBEXHLevel0 6 4 5" xfId="17767" xr:uid="{00000000-0005-0000-0000-000057420000}"/>
    <cellStyle name="SAPBEXHLevel0 6 4 5 2" xfId="32883" xr:uid="{00000000-0005-0000-0000-000058420000}"/>
    <cellStyle name="SAPBEXHLevel0 6 4 6" xfId="20375" xr:uid="{00000000-0005-0000-0000-000059420000}"/>
    <cellStyle name="SAPBEXHLevel0 6 4 6 2" xfId="35312" xr:uid="{00000000-0005-0000-0000-00005A420000}"/>
    <cellStyle name="SAPBEXHLevel0 6 4 7" xfId="21250" xr:uid="{00000000-0005-0000-0000-00005B420000}"/>
    <cellStyle name="SAPBEXHLevel0 6 4 7 2" xfId="36176" xr:uid="{00000000-0005-0000-0000-00005C420000}"/>
    <cellStyle name="SAPBEXHLevel0 6 5" xfId="5438" xr:uid="{00000000-0005-0000-0000-00005D420000}"/>
    <cellStyle name="SAPBEXHLevel0 6 5 2" xfId="37582" xr:uid="{00000000-0005-0000-0000-00005E420000}"/>
    <cellStyle name="SAPBEXHLevel0 6 6" xfId="7304" xr:uid="{00000000-0005-0000-0000-00005F420000}"/>
    <cellStyle name="SAPBEXHLevel0 6 7" xfId="13358" xr:uid="{00000000-0005-0000-0000-000060420000}"/>
    <cellStyle name="SAPBEXHLevel0 6 8" xfId="7764" xr:uid="{00000000-0005-0000-0000-000061420000}"/>
    <cellStyle name="SAPBEXHLevel0 6 9" xfId="15389" xr:uid="{00000000-0005-0000-0000-000062420000}"/>
    <cellStyle name="SAPBEXHLevel0 7" xfId="830" xr:uid="{00000000-0005-0000-0000-000063420000}"/>
    <cellStyle name="SAPBEXHLevel0 7 10" xfId="14257" xr:uid="{00000000-0005-0000-0000-000064420000}"/>
    <cellStyle name="SAPBEXHLevel0 7 11" xfId="22457" xr:uid="{00000000-0005-0000-0000-000065420000}"/>
    <cellStyle name="SAPBEXHLevel0 7 2" xfId="831" xr:uid="{00000000-0005-0000-0000-000066420000}"/>
    <cellStyle name="SAPBEXHLevel0 7 2 10" xfId="22458" xr:uid="{00000000-0005-0000-0000-000067420000}"/>
    <cellStyle name="SAPBEXHLevel0 7 2 2" xfId="3047" xr:uid="{00000000-0005-0000-0000-000068420000}"/>
    <cellStyle name="SAPBEXHLevel0 7 2 2 2" xfId="8218" xr:uid="{00000000-0005-0000-0000-000069420000}"/>
    <cellStyle name="SAPBEXHLevel0 7 2 2 2 2" xfId="24247" xr:uid="{00000000-0005-0000-0000-00006A420000}"/>
    <cellStyle name="SAPBEXHLevel0 7 2 2 3" xfId="11045" xr:uid="{00000000-0005-0000-0000-00006B420000}"/>
    <cellStyle name="SAPBEXHLevel0 7 2 2 3 2" xfId="26912" xr:uid="{00000000-0005-0000-0000-00006C420000}"/>
    <cellStyle name="SAPBEXHLevel0 7 2 2 4" xfId="13559" xr:uid="{00000000-0005-0000-0000-00006D420000}"/>
    <cellStyle name="SAPBEXHLevel0 7 2 2 4 2" xfId="29184" xr:uid="{00000000-0005-0000-0000-00006E420000}"/>
    <cellStyle name="SAPBEXHLevel0 7 2 2 5" xfId="16397" xr:uid="{00000000-0005-0000-0000-00006F420000}"/>
    <cellStyle name="SAPBEXHLevel0 7 2 2 5 2" xfId="31535" xr:uid="{00000000-0005-0000-0000-000070420000}"/>
    <cellStyle name="SAPBEXHLevel0 7 2 2 6" xfId="19007" xr:uid="{00000000-0005-0000-0000-000071420000}"/>
    <cellStyle name="SAPBEXHLevel0 7 2 2 6 2" xfId="33955" xr:uid="{00000000-0005-0000-0000-000072420000}"/>
    <cellStyle name="SAPBEXHLevel0 7 2 2 7" xfId="21175" xr:uid="{00000000-0005-0000-0000-000073420000}"/>
    <cellStyle name="SAPBEXHLevel0 7 2 2 7 2" xfId="36101" xr:uid="{00000000-0005-0000-0000-000074420000}"/>
    <cellStyle name="SAPBEXHLevel0 7 2 2 8" xfId="6319" xr:uid="{00000000-0005-0000-0000-000075420000}"/>
    <cellStyle name="SAPBEXHLevel0 7 2 3" xfId="4468" xr:uid="{00000000-0005-0000-0000-000076420000}"/>
    <cellStyle name="SAPBEXHLevel0 7 2 3 2" xfId="9623" xr:uid="{00000000-0005-0000-0000-000077420000}"/>
    <cellStyle name="SAPBEXHLevel0 7 2 3 2 2" xfId="25614" xr:uid="{00000000-0005-0000-0000-000078420000}"/>
    <cellStyle name="SAPBEXHLevel0 7 2 3 3" xfId="12441" xr:uid="{00000000-0005-0000-0000-000079420000}"/>
    <cellStyle name="SAPBEXHLevel0 7 2 3 3 2" xfId="28285" xr:uid="{00000000-0005-0000-0000-00007A420000}"/>
    <cellStyle name="SAPBEXHLevel0 7 2 3 4" xfId="10354" xr:uid="{00000000-0005-0000-0000-00007B420000}"/>
    <cellStyle name="SAPBEXHLevel0 7 2 3 4 2" xfId="26292" xr:uid="{00000000-0005-0000-0000-00007C420000}"/>
    <cellStyle name="SAPBEXHLevel0 7 2 3 5" xfId="17764" xr:uid="{00000000-0005-0000-0000-00007D420000}"/>
    <cellStyle name="SAPBEXHLevel0 7 2 3 5 2" xfId="32880" xr:uid="{00000000-0005-0000-0000-00007E420000}"/>
    <cellStyle name="SAPBEXHLevel0 7 2 3 6" xfId="20372" xr:uid="{00000000-0005-0000-0000-00007F420000}"/>
    <cellStyle name="SAPBEXHLevel0 7 2 3 6 2" xfId="35309" xr:uid="{00000000-0005-0000-0000-000080420000}"/>
    <cellStyle name="SAPBEXHLevel0 7 2 3 7" xfId="21249" xr:uid="{00000000-0005-0000-0000-000081420000}"/>
    <cellStyle name="SAPBEXHLevel0 7 2 3 7 2" xfId="36175" xr:uid="{00000000-0005-0000-0000-000082420000}"/>
    <cellStyle name="SAPBEXHLevel0 7 2 4" xfId="5435" xr:uid="{00000000-0005-0000-0000-000083420000}"/>
    <cellStyle name="SAPBEXHLevel0 7 2 4 2" xfId="37579" xr:uid="{00000000-0005-0000-0000-000084420000}"/>
    <cellStyle name="SAPBEXHLevel0 7 2 5" xfId="7288" xr:uid="{00000000-0005-0000-0000-000085420000}"/>
    <cellStyle name="SAPBEXHLevel0 7 2 6" xfId="12938" xr:uid="{00000000-0005-0000-0000-000086420000}"/>
    <cellStyle name="SAPBEXHLevel0 7 2 7" xfId="6542" xr:uid="{00000000-0005-0000-0000-000087420000}"/>
    <cellStyle name="SAPBEXHLevel0 7 2 8" xfId="15565" xr:uid="{00000000-0005-0000-0000-000088420000}"/>
    <cellStyle name="SAPBEXHLevel0 7 2 9" xfId="12952" xr:uid="{00000000-0005-0000-0000-000089420000}"/>
    <cellStyle name="SAPBEXHLevel0 7 3" xfId="3046" xr:uid="{00000000-0005-0000-0000-00008A420000}"/>
    <cellStyle name="SAPBEXHLevel0 7 3 2" xfId="8217" xr:uid="{00000000-0005-0000-0000-00008B420000}"/>
    <cellStyle name="SAPBEXHLevel0 7 3 2 2" xfId="24246" xr:uid="{00000000-0005-0000-0000-00008C420000}"/>
    <cellStyle name="SAPBEXHLevel0 7 3 3" xfId="11044" xr:uid="{00000000-0005-0000-0000-00008D420000}"/>
    <cellStyle name="SAPBEXHLevel0 7 3 3 2" xfId="26911" xr:uid="{00000000-0005-0000-0000-00008E420000}"/>
    <cellStyle name="SAPBEXHLevel0 7 3 4" xfId="13801" xr:uid="{00000000-0005-0000-0000-00008F420000}"/>
    <cellStyle name="SAPBEXHLevel0 7 3 4 2" xfId="29389" xr:uid="{00000000-0005-0000-0000-000090420000}"/>
    <cellStyle name="SAPBEXHLevel0 7 3 5" xfId="16396" xr:uid="{00000000-0005-0000-0000-000091420000}"/>
    <cellStyle name="SAPBEXHLevel0 7 3 5 2" xfId="31534" xr:uid="{00000000-0005-0000-0000-000092420000}"/>
    <cellStyle name="SAPBEXHLevel0 7 3 6" xfId="19006" xr:uid="{00000000-0005-0000-0000-000093420000}"/>
    <cellStyle name="SAPBEXHLevel0 7 3 6 2" xfId="33954" xr:uid="{00000000-0005-0000-0000-000094420000}"/>
    <cellStyle name="SAPBEXHLevel0 7 3 7" xfId="21174" xr:uid="{00000000-0005-0000-0000-000095420000}"/>
    <cellStyle name="SAPBEXHLevel0 7 3 7 2" xfId="36100" xr:uid="{00000000-0005-0000-0000-000096420000}"/>
    <cellStyle name="SAPBEXHLevel0 7 3 8" xfId="6318" xr:uid="{00000000-0005-0000-0000-000097420000}"/>
    <cellStyle name="SAPBEXHLevel0 7 4" xfId="4469" xr:uid="{00000000-0005-0000-0000-000098420000}"/>
    <cellStyle name="SAPBEXHLevel0 7 4 2" xfId="9624" xr:uid="{00000000-0005-0000-0000-000099420000}"/>
    <cellStyle name="SAPBEXHLevel0 7 4 2 2" xfId="25615" xr:uid="{00000000-0005-0000-0000-00009A420000}"/>
    <cellStyle name="SAPBEXHLevel0 7 4 3" xfId="12442" xr:uid="{00000000-0005-0000-0000-00009B420000}"/>
    <cellStyle name="SAPBEXHLevel0 7 4 3 2" xfId="28286" xr:uid="{00000000-0005-0000-0000-00009C420000}"/>
    <cellStyle name="SAPBEXHLevel0 7 4 4" xfId="13017" xr:uid="{00000000-0005-0000-0000-00009D420000}"/>
    <cellStyle name="SAPBEXHLevel0 7 4 4 2" xfId="28817" xr:uid="{00000000-0005-0000-0000-00009E420000}"/>
    <cellStyle name="SAPBEXHLevel0 7 4 5" xfId="17765" xr:uid="{00000000-0005-0000-0000-00009F420000}"/>
    <cellStyle name="SAPBEXHLevel0 7 4 5 2" xfId="32881" xr:uid="{00000000-0005-0000-0000-0000A0420000}"/>
    <cellStyle name="SAPBEXHLevel0 7 4 6" xfId="20373" xr:uid="{00000000-0005-0000-0000-0000A1420000}"/>
    <cellStyle name="SAPBEXHLevel0 7 4 6 2" xfId="35310" xr:uid="{00000000-0005-0000-0000-0000A2420000}"/>
    <cellStyle name="SAPBEXHLevel0 7 4 7" xfId="21939" xr:uid="{00000000-0005-0000-0000-0000A3420000}"/>
    <cellStyle name="SAPBEXHLevel0 7 4 7 2" xfId="36858" xr:uid="{00000000-0005-0000-0000-0000A4420000}"/>
    <cellStyle name="SAPBEXHLevel0 7 5" xfId="5436" xr:uid="{00000000-0005-0000-0000-0000A5420000}"/>
    <cellStyle name="SAPBEXHLevel0 7 5 2" xfId="37580" xr:uid="{00000000-0005-0000-0000-0000A6420000}"/>
    <cellStyle name="SAPBEXHLevel0 7 6" xfId="7310" xr:uid="{00000000-0005-0000-0000-0000A7420000}"/>
    <cellStyle name="SAPBEXHLevel0 7 7" xfId="13359" xr:uid="{00000000-0005-0000-0000-0000A8420000}"/>
    <cellStyle name="SAPBEXHLevel0 7 8" xfId="7297" xr:uid="{00000000-0005-0000-0000-0000A9420000}"/>
    <cellStyle name="SAPBEXHLevel0 7 9" xfId="6961" xr:uid="{00000000-0005-0000-0000-0000AA420000}"/>
    <cellStyle name="SAPBEXHLevel0 8" xfId="832" xr:uid="{00000000-0005-0000-0000-0000AB420000}"/>
    <cellStyle name="SAPBEXHLevel0 8 10" xfId="5903" xr:uid="{00000000-0005-0000-0000-0000AC420000}"/>
    <cellStyle name="SAPBEXHLevel0 8 11" xfId="22459" xr:uid="{00000000-0005-0000-0000-0000AD420000}"/>
    <cellStyle name="SAPBEXHLevel0 8 2" xfId="833" xr:uid="{00000000-0005-0000-0000-0000AE420000}"/>
    <cellStyle name="SAPBEXHLevel0 8 2 10" xfId="22460" xr:uid="{00000000-0005-0000-0000-0000AF420000}"/>
    <cellStyle name="SAPBEXHLevel0 8 2 2" xfId="3049" xr:uid="{00000000-0005-0000-0000-0000B0420000}"/>
    <cellStyle name="SAPBEXHLevel0 8 2 2 2" xfId="8220" xr:uid="{00000000-0005-0000-0000-0000B1420000}"/>
    <cellStyle name="SAPBEXHLevel0 8 2 2 2 2" xfId="24249" xr:uid="{00000000-0005-0000-0000-0000B2420000}"/>
    <cellStyle name="SAPBEXHLevel0 8 2 2 3" xfId="11047" xr:uid="{00000000-0005-0000-0000-0000B3420000}"/>
    <cellStyle name="SAPBEXHLevel0 8 2 2 3 2" xfId="26914" xr:uid="{00000000-0005-0000-0000-0000B4420000}"/>
    <cellStyle name="SAPBEXHLevel0 8 2 2 4" xfId="15063" xr:uid="{00000000-0005-0000-0000-0000B5420000}"/>
    <cellStyle name="SAPBEXHLevel0 8 2 2 4 2" xfId="30510" xr:uid="{00000000-0005-0000-0000-0000B6420000}"/>
    <cellStyle name="SAPBEXHLevel0 8 2 2 5" xfId="16399" xr:uid="{00000000-0005-0000-0000-0000B7420000}"/>
    <cellStyle name="SAPBEXHLevel0 8 2 2 5 2" xfId="31537" xr:uid="{00000000-0005-0000-0000-0000B8420000}"/>
    <cellStyle name="SAPBEXHLevel0 8 2 2 6" xfId="19009" xr:uid="{00000000-0005-0000-0000-0000B9420000}"/>
    <cellStyle name="SAPBEXHLevel0 8 2 2 6 2" xfId="33957" xr:uid="{00000000-0005-0000-0000-0000BA420000}"/>
    <cellStyle name="SAPBEXHLevel0 8 2 2 7" xfId="21177" xr:uid="{00000000-0005-0000-0000-0000BB420000}"/>
    <cellStyle name="SAPBEXHLevel0 8 2 2 7 2" xfId="36103" xr:uid="{00000000-0005-0000-0000-0000BC420000}"/>
    <cellStyle name="SAPBEXHLevel0 8 2 2 8" xfId="6321" xr:uid="{00000000-0005-0000-0000-0000BD420000}"/>
    <cellStyle name="SAPBEXHLevel0 8 2 3" xfId="4466" xr:uid="{00000000-0005-0000-0000-0000BE420000}"/>
    <cellStyle name="SAPBEXHLevel0 8 2 3 2" xfId="9621" xr:uid="{00000000-0005-0000-0000-0000BF420000}"/>
    <cellStyle name="SAPBEXHLevel0 8 2 3 2 2" xfId="25612" xr:uid="{00000000-0005-0000-0000-0000C0420000}"/>
    <cellStyle name="SAPBEXHLevel0 8 2 3 3" xfId="12439" xr:uid="{00000000-0005-0000-0000-0000C1420000}"/>
    <cellStyle name="SAPBEXHLevel0 8 2 3 3 2" xfId="28283" xr:uid="{00000000-0005-0000-0000-0000C2420000}"/>
    <cellStyle name="SAPBEXHLevel0 8 2 3 4" xfId="14871" xr:uid="{00000000-0005-0000-0000-0000C3420000}"/>
    <cellStyle name="SAPBEXHLevel0 8 2 3 4 2" xfId="30322" xr:uid="{00000000-0005-0000-0000-0000C4420000}"/>
    <cellStyle name="SAPBEXHLevel0 8 2 3 5" xfId="17762" xr:uid="{00000000-0005-0000-0000-0000C5420000}"/>
    <cellStyle name="SAPBEXHLevel0 8 2 3 5 2" xfId="32878" xr:uid="{00000000-0005-0000-0000-0000C6420000}"/>
    <cellStyle name="SAPBEXHLevel0 8 2 3 6" xfId="20370" xr:uid="{00000000-0005-0000-0000-0000C7420000}"/>
    <cellStyle name="SAPBEXHLevel0 8 2 3 6 2" xfId="35307" xr:uid="{00000000-0005-0000-0000-0000C8420000}"/>
    <cellStyle name="SAPBEXHLevel0 8 2 3 7" xfId="21942" xr:uid="{00000000-0005-0000-0000-0000C9420000}"/>
    <cellStyle name="SAPBEXHLevel0 8 2 3 7 2" xfId="36861" xr:uid="{00000000-0005-0000-0000-0000CA420000}"/>
    <cellStyle name="SAPBEXHLevel0 8 2 4" xfId="5433" xr:uid="{00000000-0005-0000-0000-0000CB420000}"/>
    <cellStyle name="SAPBEXHLevel0 8 2 4 2" xfId="37577" xr:uid="{00000000-0005-0000-0000-0000CC420000}"/>
    <cellStyle name="SAPBEXHLevel0 8 2 5" xfId="7281" xr:uid="{00000000-0005-0000-0000-0000CD420000}"/>
    <cellStyle name="SAPBEXHLevel0 8 2 6" xfId="12839" xr:uid="{00000000-0005-0000-0000-0000CE420000}"/>
    <cellStyle name="SAPBEXHLevel0 8 2 7" xfId="12941" xr:uid="{00000000-0005-0000-0000-0000CF420000}"/>
    <cellStyle name="SAPBEXHLevel0 8 2 8" xfId="15563" xr:uid="{00000000-0005-0000-0000-0000D0420000}"/>
    <cellStyle name="SAPBEXHLevel0 8 2 9" xfId="18497" xr:uid="{00000000-0005-0000-0000-0000D1420000}"/>
    <cellStyle name="SAPBEXHLevel0 8 3" xfId="3048" xr:uid="{00000000-0005-0000-0000-0000D2420000}"/>
    <cellStyle name="SAPBEXHLevel0 8 3 2" xfId="8219" xr:uid="{00000000-0005-0000-0000-0000D3420000}"/>
    <cellStyle name="SAPBEXHLevel0 8 3 2 2" xfId="24248" xr:uid="{00000000-0005-0000-0000-0000D4420000}"/>
    <cellStyle name="SAPBEXHLevel0 8 3 3" xfId="11046" xr:uid="{00000000-0005-0000-0000-0000D5420000}"/>
    <cellStyle name="SAPBEXHLevel0 8 3 3 2" xfId="26913" xr:uid="{00000000-0005-0000-0000-0000D6420000}"/>
    <cellStyle name="SAPBEXHLevel0 8 3 4" xfId="14297" xr:uid="{00000000-0005-0000-0000-0000D7420000}"/>
    <cellStyle name="SAPBEXHLevel0 8 3 4 2" xfId="29820" xr:uid="{00000000-0005-0000-0000-0000D8420000}"/>
    <cellStyle name="SAPBEXHLevel0 8 3 5" xfId="16398" xr:uid="{00000000-0005-0000-0000-0000D9420000}"/>
    <cellStyle name="SAPBEXHLevel0 8 3 5 2" xfId="31536" xr:uid="{00000000-0005-0000-0000-0000DA420000}"/>
    <cellStyle name="SAPBEXHLevel0 8 3 6" xfId="19008" xr:uid="{00000000-0005-0000-0000-0000DB420000}"/>
    <cellStyle name="SAPBEXHLevel0 8 3 6 2" xfId="33956" xr:uid="{00000000-0005-0000-0000-0000DC420000}"/>
    <cellStyle name="SAPBEXHLevel0 8 3 7" xfId="21176" xr:uid="{00000000-0005-0000-0000-0000DD420000}"/>
    <cellStyle name="SAPBEXHLevel0 8 3 7 2" xfId="36102" xr:uid="{00000000-0005-0000-0000-0000DE420000}"/>
    <cellStyle name="SAPBEXHLevel0 8 3 8" xfId="6320" xr:uid="{00000000-0005-0000-0000-0000DF420000}"/>
    <cellStyle name="SAPBEXHLevel0 8 4" xfId="4467" xr:uid="{00000000-0005-0000-0000-0000E0420000}"/>
    <cellStyle name="SAPBEXHLevel0 8 4 2" xfId="9622" xr:uid="{00000000-0005-0000-0000-0000E1420000}"/>
    <cellStyle name="SAPBEXHLevel0 8 4 2 2" xfId="25613" xr:uid="{00000000-0005-0000-0000-0000E2420000}"/>
    <cellStyle name="SAPBEXHLevel0 8 4 3" xfId="12440" xr:uid="{00000000-0005-0000-0000-0000E3420000}"/>
    <cellStyle name="SAPBEXHLevel0 8 4 3 2" xfId="28284" xr:uid="{00000000-0005-0000-0000-0000E4420000}"/>
    <cellStyle name="SAPBEXHLevel0 8 4 4" xfId="14007" xr:uid="{00000000-0005-0000-0000-0000E5420000}"/>
    <cellStyle name="SAPBEXHLevel0 8 4 4 2" xfId="29589" xr:uid="{00000000-0005-0000-0000-0000E6420000}"/>
    <cellStyle name="SAPBEXHLevel0 8 4 5" xfId="17763" xr:uid="{00000000-0005-0000-0000-0000E7420000}"/>
    <cellStyle name="SAPBEXHLevel0 8 4 5 2" xfId="32879" xr:uid="{00000000-0005-0000-0000-0000E8420000}"/>
    <cellStyle name="SAPBEXHLevel0 8 4 6" xfId="20371" xr:uid="{00000000-0005-0000-0000-0000E9420000}"/>
    <cellStyle name="SAPBEXHLevel0 8 4 6 2" xfId="35308" xr:uid="{00000000-0005-0000-0000-0000EA420000}"/>
    <cellStyle name="SAPBEXHLevel0 8 4 7" xfId="21248" xr:uid="{00000000-0005-0000-0000-0000EB420000}"/>
    <cellStyle name="SAPBEXHLevel0 8 4 7 2" xfId="36174" xr:uid="{00000000-0005-0000-0000-0000EC420000}"/>
    <cellStyle name="SAPBEXHLevel0 8 5" xfId="5434" xr:uid="{00000000-0005-0000-0000-0000ED420000}"/>
    <cellStyle name="SAPBEXHLevel0 8 5 2" xfId="37578" xr:uid="{00000000-0005-0000-0000-0000EE420000}"/>
    <cellStyle name="SAPBEXHLevel0 8 6" xfId="7278" xr:uid="{00000000-0005-0000-0000-0000EF420000}"/>
    <cellStyle name="SAPBEXHLevel0 8 7" xfId="14756" xr:uid="{00000000-0005-0000-0000-0000F0420000}"/>
    <cellStyle name="SAPBEXHLevel0 8 8" xfId="5824" xr:uid="{00000000-0005-0000-0000-0000F1420000}"/>
    <cellStyle name="SAPBEXHLevel0 8 9" xfId="15564" xr:uid="{00000000-0005-0000-0000-0000F2420000}"/>
    <cellStyle name="SAPBEXHLevel0 9" xfId="834" xr:uid="{00000000-0005-0000-0000-0000F3420000}"/>
    <cellStyle name="SAPBEXHLevel0 9 10" xfId="6763" xr:uid="{00000000-0005-0000-0000-0000F4420000}"/>
    <cellStyle name="SAPBEXHLevel0 9 11" xfId="22461" xr:uid="{00000000-0005-0000-0000-0000F5420000}"/>
    <cellStyle name="SAPBEXHLevel0 9 2" xfId="3051" xr:uid="{00000000-0005-0000-0000-0000F6420000}"/>
    <cellStyle name="SAPBEXHLevel0 9 2 2" xfId="4464" xr:uid="{00000000-0005-0000-0000-0000F7420000}"/>
    <cellStyle name="SAPBEXHLevel0 9 2 2 2" xfId="9619" xr:uid="{00000000-0005-0000-0000-0000F8420000}"/>
    <cellStyle name="SAPBEXHLevel0 9 2 2 2 2" xfId="25610" xr:uid="{00000000-0005-0000-0000-0000F9420000}"/>
    <cellStyle name="SAPBEXHLevel0 9 2 2 3" xfId="12437" xr:uid="{00000000-0005-0000-0000-0000FA420000}"/>
    <cellStyle name="SAPBEXHLevel0 9 2 2 3 2" xfId="28281" xr:uid="{00000000-0005-0000-0000-0000FB420000}"/>
    <cellStyle name="SAPBEXHLevel0 9 2 2 4" xfId="14006" xr:uid="{00000000-0005-0000-0000-0000FC420000}"/>
    <cellStyle name="SAPBEXHLevel0 9 2 2 4 2" xfId="29588" xr:uid="{00000000-0005-0000-0000-0000FD420000}"/>
    <cellStyle name="SAPBEXHLevel0 9 2 2 5" xfId="17760" xr:uid="{00000000-0005-0000-0000-0000FE420000}"/>
    <cellStyle name="SAPBEXHLevel0 9 2 2 5 2" xfId="32876" xr:uid="{00000000-0005-0000-0000-0000FF420000}"/>
    <cellStyle name="SAPBEXHLevel0 9 2 2 6" xfId="20368" xr:uid="{00000000-0005-0000-0000-000000430000}"/>
    <cellStyle name="SAPBEXHLevel0 9 2 2 6 2" xfId="35305" xr:uid="{00000000-0005-0000-0000-000001430000}"/>
    <cellStyle name="SAPBEXHLevel0 9 2 2 7" xfId="20920" xr:uid="{00000000-0005-0000-0000-000002430000}"/>
    <cellStyle name="SAPBEXHLevel0 9 2 2 7 2" xfId="35846" xr:uid="{00000000-0005-0000-0000-000003430000}"/>
    <cellStyle name="SAPBEXHLevel0 9 2 3" xfId="8222" xr:uid="{00000000-0005-0000-0000-000004430000}"/>
    <cellStyle name="SAPBEXHLevel0 9 2 3 2" xfId="24251" xr:uid="{00000000-0005-0000-0000-000005430000}"/>
    <cellStyle name="SAPBEXHLevel0 9 2 4" xfId="11049" xr:uid="{00000000-0005-0000-0000-000006430000}"/>
    <cellStyle name="SAPBEXHLevel0 9 2 4 2" xfId="26916" xr:uid="{00000000-0005-0000-0000-000007430000}"/>
    <cellStyle name="SAPBEXHLevel0 9 2 5" xfId="15062" xr:uid="{00000000-0005-0000-0000-000008430000}"/>
    <cellStyle name="SAPBEXHLevel0 9 2 5 2" xfId="30509" xr:uid="{00000000-0005-0000-0000-000009430000}"/>
    <cellStyle name="SAPBEXHLevel0 9 2 6" xfId="16401" xr:uid="{00000000-0005-0000-0000-00000A430000}"/>
    <cellStyle name="SAPBEXHLevel0 9 2 6 2" xfId="31539" xr:uid="{00000000-0005-0000-0000-00000B430000}"/>
    <cellStyle name="SAPBEXHLevel0 9 2 7" xfId="19011" xr:uid="{00000000-0005-0000-0000-00000C430000}"/>
    <cellStyle name="SAPBEXHLevel0 9 2 7 2" xfId="33959" xr:uid="{00000000-0005-0000-0000-00000D430000}"/>
    <cellStyle name="SAPBEXHLevel0 9 3" xfId="3050" xr:uid="{00000000-0005-0000-0000-00000E430000}"/>
    <cellStyle name="SAPBEXHLevel0 9 3 2" xfId="8221" xr:uid="{00000000-0005-0000-0000-00000F430000}"/>
    <cellStyle name="SAPBEXHLevel0 9 3 2 2" xfId="24250" xr:uid="{00000000-0005-0000-0000-000010430000}"/>
    <cellStyle name="SAPBEXHLevel0 9 3 3" xfId="11048" xr:uid="{00000000-0005-0000-0000-000011430000}"/>
    <cellStyle name="SAPBEXHLevel0 9 3 3 2" xfId="26915" xr:uid="{00000000-0005-0000-0000-000012430000}"/>
    <cellStyle name="SAPBEXHLevel0 9 3 4" xfId="13802" xr:uid="{00000000-0005-0000-0000-000013430000}"/>
    <cellStyle name="SAPBEXHLevel0 9 3 4 2" xfId="29390" xr:uid="{00000000-0005-0000-0000-000014430000}"/>
    <cellStyle name="SAPBEXHLevel0 9 3 5" xfId="16400" xr:uid="{00000000-0005-0000-0000-000015430000}"/>
    <cellStyle name="SAPBEXHLevel0 9 3 5 2" xfId="31538" xr:uid="{00000000-0005-0000-0000-000016430000}"/>
    <cellStyle name="SAPBEXHLevel0 9 3 6" xfId="19010" xr:uid="{00000000-0005-0000-0000-000017430000}"/>
    <cellStyle name="SAPBEXHLevel0 9 3 6 2" xfId="33958" xr:uid="{00000000-0005-0000-0000-000018430000}"/>
    <cellStyle name="SAPBEXHLevel0 9 3 7" xfId="21178" xr:uid="{00000000-0005-0000-0000-000019430000}"/>
    <cellStyle name="SAPBEXHLevel0 9 3 7 2" xfId="36104" xr:uid="{00000000-0005-0000-0000-00001A430000}"/>
    <cellStyle name="SAPBEXHLevel0 9 3 8" xfId="6322" xr:uid="{00000000-0005-0000-0000-00001B430000}"/>
    <cellStyle name="SAPBEXHLevel0 9 4" xfId="4465" xr:uid="{00000000-0005-0000-0000-00001C430000}"/>
    <cellStyle name="SAPBEXHLevel0 9 4 2" xfId="9620" xr:uid="{00000000-0005-0000-0000-00001D430000}"/>
    <cellStyle name="SAPBEXHLevel0 9 4 2 2" xfId="25611" xr:uid="{00000000-0005-0000-0000-00001E430000}"/>
    <cellStyle name="SAPBEXHLevel0 9 4 3" xfId="12438" xr:uid="{00000000-0005-0000-0000-00001F430000}"/>
    <cellStyle name="SAPBEXHLevel0 9 4 3 2" xfId="28282" xr:uid="{00000000-0005-0000-0000-000020430000}"/>
    <cellStyle name="SAPBEXHLevel0 9 4 4" xfId="14870" xr:uid="{00000000-0005-0000-0000-000021430000}"/>
    <cellStyle name="SAPBEXHLevel0 9 4 4 2" xfId="30321" xr:uid="{00000000-0005-0000-0000-000022430000}"/>
    <cellStyle name="SAPBEXHLevel0 9 4 5" xfId="17761" xr:uid="{00000000-0005-0000-0000-000023430000}"/>
    <cellStyle name="SAPBEXHLevel0 9 4 5 2" xfId="32877" xr:uid="{00000000-0005-0000-0000-000024430000}"/>
    <cellStyle name="SAPBEXHLevel0 9 4 6" xfId="20369" xr:uid="{00000000-0005-0000-0000-000025430000}"/>
    <cellStyle name="SAPBEXHLevel0 9 4 6 2" xfId="35306" xr:uid="{00000000-0005-0000-0000-000026430000}"/>
    <cellStyle name="SAPBEXHLevel0 9 4 7" xfId="21941" xr:uid="{00000000-0005-0000-0000-000027430000}"/>
    <cellStyle name="SAPBEXHLevel0 9 4 7 2" xfId="36860" xr:uid="{00000000-0005-0000-0000-000028430000}"/>
    <cellStyle name="SAPBEXHLevel0 9 5" xfId="5432" xr:uid="{00000000-0005-0000-0000-000029430000}"/>
    <cellStyle name="SAPBEXHLevel0 9 5 2" xfId="37576" xr:uid="{00000000-0005-0000-0000-00002A430000}"/>
    <cellStyle name="SAPBEXHLevel0 9 6" xfId="7320" xr:uid="{00000000-0005-0000-0000-00002B430000}"/>
    <cellStyle name="SAPBEXHLevel0 9 7" xfId="13360" xr:uid="{00000000-0005-0000-0000-00002C430000}"/>
    <cellStyle name="SAPBEXHLevel0 9 8" xfId="14346" xr:uid="{00000000-0005-0000-0000-00002D430000}"/>
    <cellStyle name="SAPBEXHLevel0 9 9" xfId="15403" xr:uid="{00000000-0005-0000-0000-00002E430000}"/>
    <cellStyle name="SAPBEXHLevel0_CC - Div XRef" xfId="1857" xr:uid="{00000000-0005-0000-0000-00002F430000}"/>
    <cellStyle name="SAPBEXHLevel0X" xfId="92" xr:uid="{00000000-0005-0000-0000-000030430000}"/>
    <cellStyle name="SAPBEXHLevel0X 10" xfId="1858" xr:uid="{00000000-0005-0000-0000-000031430000}"/>
    <cellStyle name="SAPBEXHLevel0X 10 2" xfId="3052" xr:uid="{00000000-0005-0000-0000-000032430000}"/>
    <cellStyle name="SAPBEXHLevel0X 10 2 2" xfId="4462" xr:uid="{00000000-0005-0000-0000-000033430000}"/>
    <cellStyle name="SAPBEXHLevel0X 10 2 2 2" xfId="9617" xr:uid="{00000000-0005-0000-0000-000034430000}"/>
    <cellStyle name="SAPBEXHLevel0X 10 2 2 2 2" xfId="25608" xr:uid="{00000000-0005-0000-0000-000035430000}"/>
    <cellStyle name="SAPBEXHLevel0X 10 2 2 3" xfId="12435" xr:uid="{00000000-0005-0000-0000-000036430000}"/>
    <cellStyle name="SAPBEXHLevel0X 10 2 2 3 2" xfId="28279" xr:uid="{00000000-0005-0000-0000-000037430000}"/>
    <cellStyle name="SAPBEXHLevel0X 10 2 2 4" xfId="10355" xr:uid="{00000000-0005-0000-0000-000038430000}"/>
    <cellStyle name="SAPBEXHLevel0X 10 2 2 4 2" xfId="26293" xr:uid="{00000000-0005-0000-0000-000039430000}"/>
    <cellStyle name="SAPBEXHLevel0X 10 2 2 5" xfId="17758" xr:uid="{00000000-0005-0000-0000-00003A430000}"/>
    <cellStyle name="SAPBEXHLevel0X 10 2 2 5 2" xfId="32874" xr:uid="{00000000-0005-0000-0000-00003B430000}"/>
    <cellStyle name="SAPBEXHLevel0X 10 2 2 6" xfId="20366" xr:uid="{00000000-0005-0000-0000-00003C430000}"/>
    <cellStyle name="SAPBEXHLevel0X 10 2 2 6 2" xfId="35303" xr:uid="{00000000-0005-0000-0000-00003D430000}"/>
    <cellStyle name="SAPBEXHLevel0X 10 2 2 7" xfId="21246" xr:uid="{00000000-0005-0000-0000-00003E430000}"/>
    <cellStyle name="SAPBEXHLevel0X 10 2 2 7 2" xfId="36172" xr:uid="{00000000-0005-0000-0000-00003F430000}"/>
    <cellStyle name="SAPBEXHLevel0X 10 2 3" xfId="8223" xr:uid="{00000000-0005-0000-0000-000040430000}"/>
    <cellStyle name="SAPBEXHLevel0X 10 2 3 2" xfId="24252" xr:uid="{00000000-0005-0000-0000-000041430000}"/>
    <cellStyle name="SAPBEXHLevel0X 10 2 4" xfId="11050" xr:uid="{00000000-0005-0000-0000-000042430000}"/>
    <cellStyle name="SAPBEXHLevel0X 10 2 4 2" xfId="26917" xr:uid="{00000000-0005-0000-0000-000043430000}"/>
    <cellStyle name="SAPBEXHLevel0X 10 2 5" xfId="13803" xr:uid="{00000000-0005-0000-0000-000044430000}"/>
    <cellStyle name="SAPBEXHLevel0X 10 2 5 2" xfId="29391" xr:uid="{00000000-0005-0000-0000-000045430000}"/>
    <cellStyle name="SAPBEXHLevel0X 10 2 6" xfId="16402" xr:uid="{00000000-0005-0000-0000-000046430000}"/>
    <cellStyle name="SAPBEXHLevel0X 10 2 6 2" xfId="31540" xr:uid="{00000000-0005-0000-0000-000047430000}"/>
    <cellStyle name="SAPBEXHLevel0X 10 2 7" xfId="19012" xr:uid="{00000000-0005-0000-0000-000048430000}"/>
    <cellStyle name="SAPBEXHLevel0X 10 2 7 2" xfId="33960" xr:uid="{00000000-0005-0000-0000-000049430000}"/>
    <cellStyle name="SAPBEXHLevel0X 10 3" xfId="4463" xr:uid="{00000000-0005-0000-0000-00004A430000}"/>
    <cellStyle name="SAPBEXHLevel0X 10 3 2" xfId="9618" xr:uid="{00000000-0005-0000-0000-00004B430000}"/>
    <cellStyle name="SAPBEXHLevel0X 10 3 2 2" xfId="25609" xr:uid="{00000000-0005-0000-0000-00004C430000}"/>
    <cellStyle name="SAPBEXHLevel0X 10 3 3" xfId="12436" xr:uid="{00000000-0005-0000-0000-00004D430000}"/>
    <cellStyle name="SAPBEXHLevel0X 10 3 3 2" xfId="28280" xr:uid="{00000000-0005-0000-0000-00004E430000}"/>
    <cellStyle name="SAPBEXHLevel0X 10 3 4" xfId="5942" xr:uid="{00000000-0005-0000-0000-00004F430000}"/>
    <cellStyle name="SAPBEXHLevel0X 10 3 4 2" xfId="22916" xr:uid="{00000000-0005-0000-0000-000050430000}"/>
    <cellStyle name="SAPBEXHLevel0X 10 3 5" xfId="17759" xr:uid="{00000000-0005-0000-0000-000051430000}"/>
    <cellStyle name="SAPBEXHLevel0X 10 3 5 2" xfId="32875" xr:uid="{00000000-0005-0000-0000-000052430000}"/>
    <cellStyle name="SAPBEXHLevel0X 10 3 6" xfId="20367" xr:uid="{00000000-0005-0000-0000-000053430000}"/>
    <cellStyle name="SAPBEXHLevel0X 10 3 6 2" xfId="35304" xr:uid="{00000000-0005-0000-0000-000054430000}"/>
    <cellStyle name="SAPBEXHLevel0X 10 3 7" xfId="21247" xr:uid="{00000000-0005-0000-0000-000055430000}"/>
    <cellStyle name="SAPBEXHLevel0X 10 3 7 2" xfId="36173" xr:uid="{00000000-0005-0000-0000-000056430000}"/>
    <cellStyle name="SAPBEXHLevel0X 10 4" xfId="7122" xr:uid="{00000000-0005-0000-0000-000057430000}"/>
    <cellStyle name="SAPBEXHLevel0X 10 4 2" xfId="23413" xr:uid="{00000000-0005-0000-0000-000058430000}"/>
    <cellStyle name="SAPBEXHLevel0X 10 5" xfId="7539" xr:uid="{00000000-0005-0000-0000-000059430000}"/>
    <cellStyle name="SAPBEXHLevel0X 10 5 2" xfId="23706" xr:uid="{00000000-0005-0000-0000-00005A430000}"/>
    <cellStyle name="SAPBEXHLevel0X 10 6" xfId="13446" xr:uid="{00000000-0005-0000-0000-00005B430000}"/>
    <cellStyle name="SAPBEXHLevel0X 10 6 2" xfId="29100" xr:uid="{00000000-0005-0000-0000-00005C430000}"/>
    <cellStyle name="SAPBEXHLevel0X 10 7" xfId="7364" xr:uid="{00000000-0005-0000-0000-00005D430000}"/>
    <cellStyle name="SAPBEXHLevel0X 10 7 2" xfId="23567" xr:uid="{00000000-0005-0000-0000-00005E430000}"/>
    <cellStyle name="SAPBEXHLevel0X 10 8" xfId="15773" xr:uid="{00000000-0005-0000-0000-00005F430000}"/>
    <cellStyle name="SAPBEXHLevel0X 10 8 2" xfId="31037" xr:uid="{00000000-0005-0000-0000-000060430000}"/>
    <cellStyle name="SAPBEXHLevel0X 11" xfId="1859" xr:uid="{00000000-0005-0000-0000-000061430000}"/>
    <cellStyle name="SAPBEXHLevel0X 11 2" xfId="3053" xr:uid="{00000000-0005-0000-0000-000062430000}"/>
    <cellStyle name="SAPBEXHLevel0X 11 2 2" xfId="4460" xr:uid="{00000000-0005-0000-0000-000063430000}"/>
    <cellStyle name="SAPBEXHLevel0X 11 2 2 2" xfId="9615" xr:uid="{00000000-0005-0000-0000-000064430000}"/>
    <cellStyle name="SAPBEXHLevel0X 11 2 2 2 2" xfId="25606" xr:uid="{00000000-0005-0000-0000-000065430000}"/>
    <cellStyle name="SAPBEXHLevel0X 11 2 2 3" xfId="12433" xr:uid="{00000000-0005-0000-0000-000066430000}"/>
    <cellStyle name="SAPBEXHLevel0X 11 2 2 3 2" xfId="28277" xr:uid="{00000000-0005-0000-0000-000067430000}"/>
    <cellStyle name="SAPBEXHLevel0X 11 2 2 4" xfId="14872" xr:uid="{00000000-0005-0000-0000-000068430000}"/>
    <cellStyle name="SAPBEXHLevel0X 11 2 2 4 2" xfId="30323" xr:uid="{00000000-0005-0000-0000-000069430000}"/>
    <cellStyle name="SAPBEXHLevel0X 11 2 2 5" xfId="17756" xr:uid="{00000000-0005-0000-0000-00006A430000}"/>
    <cellStyle name="SAPBEXHLevel0X 11 2 2 5 2" xfId="32872" xr:uid="{00000000-0005-0000-0000-00006B430000}"/>
    <cellStyle name="SAPBEXHLevel0X 11 2 2 6" xfId="20364" xr:uid="{00000000-0005-0000-0000-00006C430000}"/>
    <cellStyle name="SAPBEXHLevel0X 11 2 2 6 2" xfId="35301" xr:uid="{00000000-0005-0000-0000-00006D430000}"/>
    <cellStyle name="SAPBEXHLevel0X 11 2 2 7" xfId="21943" xr:uid="{00000000-0005-0000-0000-00006E430000}"/>
    <cellStyle name="SAPBEXHLevel0X 11 2 2 7 2" xfId="36862" xr:uid="{00000000-0005-0000-0000-00006F430000}"/>
    <cellStyle name="SAPBEXHLevel0X 11 2 3" xfId="8224" xr:uid="{00000000-0005-0000-0000-000070430000}"/>
    <cellStyle name="SAPBEXHLevel0X 11 2 3 2" xfId="24253" xr:uid="{00000000-0005-0000-0000-000071430000}"/>
    <cellStyle name="SAPBEXHLevel0X 11 2 4" xfId="11051" xr:uid="{00000000-0005-0000-0000-000072430000}"/>
    <cellStyle name="SAPBEXHLevel0X 11 2 4 2" xfId="26918" xr:uid="{00000000-0005-0000-0000-000073430000}"/>
    <cellStyle name="SAPBEXHLevel0X 11 2 5" xfId="15061" xr:uid="{00000000-0005-0000-0000-000074430000}"/>
    <cellStyle name="SAPBEXHLevel0X 11 2 5 2" xfId="30508" xr:uid="{00000000-0005-0000-0000-000075430000}"/>
    <cellStyle name="SAPBEXHLevel0X 11 2 6" xfId="16403" xr:uid="{00000000-0005-0000-0000-000076430000}"/>
    <cellStyle name="SAPBEXHLevel0X 11 2 6 2" xfId="31541" xr:uid="{00000000-0005-0000-0000-000077430000}"/>
    <cellStyle name="SAPBEXHLevel0X 11 2 7" xfId="19013" xr:uid="{00000000-0005-0000-0000-000078430000}"/>
    <cellStyle name="SAPBEXHLevel0X 11 2 7 2" xfId="33961" xr:uid="{00000000-0005-0000-0000-000079430000}"/>
    <cellStyle name="SAPBEXHLevel0X 11 3" xfId="4461" xr:uid="{00000000-0005-0000-0000-00007A430000}"/>
    <cellStyle name="SAPBEXHLevel0X 11 3 2" xfId="9616" xr:uid="{00000000-0005-0000-0000-00007B430000}"/>
    <cellStyle name="SAPBEXHLevel0X 11 3 2 2" xfId="25607" xr:uid="{00000000-0005-0000-0000-00007C430000}"/>
    <cellStyle name="SAPBEXHLevel0X 11 3 3" xfId="12434" xr:uid="{00000000-0005-0000-0000-00007D430000}"/>
    <cellStyle name="SAPBEXHLevel0X 11 3 3 2" xfId="28278" xr:uid="{00000000-0005-0000-0000-00007E430000}"/>
    <cellStyle name="SAPBEXHLevel0X 11 3 4" xfId="14873" xr:uid="{00000000-0005-0000-0000-00007F430000}"/>
    <cellStyle name="SAPBEXHLevel0X 11 3 4 2" xfId="30324" xr:uid="{00000000-0005-0000-0000-000080430000}"/>
    <cellStyle name="SAPBEXHLevel0X 11 3 5" xfId="17757" xr:uid="{00000000-0005-0000-0000-000081430000}"/>
    <cellStyle name="SAPBEXHLevel0X 11 3 5 2" xfId="32873" xr:uid="{00000000-0005-0000-0000-000082430000}"/>
    <cellStyle name="SAPBEXHLevel0X 11 3 6" xfId="20365" xr:uid="{00000000-0005-0000-0000-000083430000}"/>
    <cellStyle name="SAPBEXHLevel0X 11 3 6 2" xfId="35302" xr:uid="{00000000-0005-0000-0000-000084430000}"/>
    <cellStyle name="SAPBEXHLevel0X 11 3 7" xfId="21944" xr:uid="{00000000-0005-0000-0000-000085430000}"/>
    <cellStyle name="SAPBEXHLevel0X 11 3 7 2" xfId="36863" xr:uid="{00000000-0005-0000-0000-000086430000}"/>
    <cellStyle name="SAPBEXHLevel0X 11 4" xfId="7123" xr:uid="{00000000-0005-0000-0000-000087430000}"/>
    <cellStyle name="SAPBEXHLevel0X 11 4 2" xfId="23414" xr:uid="{00000000-0005-0000-0000-000088430000}"/>
    <cellStyle name="SAPBEXHLevel0X 11 5" xfId="7538" xr:uid="{00000000-0005-0000-0000-000089430000}"/>
    <cellStyle name="SAPBEXHLevel0X 11 5 2" xfId="23705" xr:uid="{00000000-0005-0000-0000-00008A430000}"/>
    <cellStyle name="SAPBEXHLevel0X 11 6" xfId="5913" xr:uid="{00000000-0005-0000-0000-00008B430000}"/>
    <cellStyle name="SAPBEXHLevel0X 11 6 2" xfId="22896" xr:uid="{00000000-0005-0000-0000-00008C430000}"/>
    <cellStyle name="SAPBEXHLevel0X 11 7" xfId="14235" xr:uid="{00000000-0005-0000-0000-00008D430000}"/>
    <cellStyle name="SAPBEXHLevel0X 11 7 2" xfId="29772" xr:uid="{00000000-0005-0000-0000-00008E430000}"/>
    <cellStyle name="SAPBEXHLevel0X 11 8" xfId="15772" xr:uid="{00000000-0005-0000-0000-00008F430000}"/>
    <cellStyle name="SAPBEXHLevel0X 11 8 2" xfId="31036" xr:uid="{00000000-0005-0000-0000-000090430000}"/>
    <cellStyle name="SAPBEXHLevel0X 11_48MW CMSI CAPEX Budget rev 11Jun10-rev16b (Updated Forecast cash flow)" xfId="3054" xr:uid="{00000000-0005-0000-0000-000091430000}"/>
    <cellStyle name="SAPBEXHLevel0X 12" xfId="1860" xr:uid="{00000000-0005-0000-0000-000092430000}"/>
    <cellStyle name="SAPBEXHLevel0X 12 2" xfId="4459" xr:uid="{00000000-0005-0000-0000-000093430000}"/>
    <cellStyle name="SAPBEXHLevel0X 12 2 2" xfId="9614" xr:uid="{00000000-0005-0000-0000-000094430000}"/>
    <cellStyle name="SAPBEXHLevel0X 12 2 2 2" xfId="25605" xr:uid="{00000000-0005-0000-0000-000095430000}"/>
    <cellStyle name="SAPBEXHLevel0X 12 2 3" xfId="12432" xr:uid="{00000000-0005-0000-0000-000096430000}"/>
    <cellStyle name="SAPBEXHLevel0X 12 2 3 2" xfId="28276" xr:uid="{00000000-0005-0000-0000-000097430000}"/>
    <cellStyle name="SAPBEXHLevel0X 12 2 4" xfId="14004" xr:uid="{00000000-0005-0000-0000-000098430000}"/>
    <cellStyle name="SAPBEXHLevel0X 12 2 4 2" xfId="29586" xr:uid="{00000000-0005-0000-0000-000099430000}"/>
    <cellStyle name="SAPBEXHLevel0X 12 2 5" xfId="17755" xr:uid="{00000000-0005-0000-0000-00009A430000}"/>
    <cellStyle name="SAPBEXHLevel0X 12 2 5 2" xfId="32871" xr:uid="{00000000-0005-0000-0000-00009B430000}"/>
    <cellStyle name="SAPBEXHLevel0X 12 2 6" xfId="20363" xr:uid="{00000000-0005-0000-0000-00009C430000}"/>
    <cellStyle name="SAPBEXHLevel0X 12 2 6 2" xfId="35300" xr:uid="{00000000-0005-0000-0000-00009D430000}"/>
    <cellStyle name="SAPBEXHLevel0X 12 2 7" xfId="16089" xr:uid="{00000000-0005-0000-0000-00009E430000}"/>
    <cellStyle name="SAPBEXHLevel0X 12 2 7 2" xfId="31228" xr:uid="{00000000-0005-0000-0000-00009F430000}"/>
    <cellStyle name="SAPBEXHLevel0X 12 3" xfId="7124" xr:uid="{00000000-0005-0000-0000-0000A0430000}"/>
    <cellStyle name="SAPBEXHLevel0X 12 3 2" xfId="23415" xr:uid="{00000000-0005-0000-0000-0000A1430000}"/>
    <cellStyle name="SAPBEXHLevel0X 12 4" xfId="7537" xr:uid="{00000000-0005-0000-0000-0000A2430000}"/>
    <cellStyle name="SAPBEXHLevel0X 12 4 2" xfId="23704" xr:uid="{00000000-0005-0000-0000-0000A3430000}"/>
    <cellStyle name="SAPBEXHLevel0X 12 5" xfId="5912" xr:uid="{00000000-0005-0000-0000-0000A4430000}"/>
    <cellStyle name="SAPBEXHLevel0X 12 5 2" xfId="22895" xr:uid="{00000000-0005-0000-0000-0000A5430000}"/>
    <cellStyle name="SAPBEXHLevel0X 12 6" xfId="6729" xr:uid="{00000000-0005-0000-0000-0000A6430000}"/>
    <cellStyle name="SAPBEXHLevel0X 12 6 2" xfId="23212" xr:uid="{00000000-0005-0000-0000-0000A7430000}"/>
    <cellStyle name="SAPBEXHLevel0X 12 7" xfId="15771" xr:uid="{00000000-0005-0000-0000-0000A8430000}"/>
    <cellStyle name="SAPBEXHLevel0X 12 7 2" xfId="31035" xr:uid="{00000000-0005-0000-0000-0000A9430000}"/>
    <cellStyle name="SAPBEXHLevel0X 13" xfId="3056" xr:uid="{00000000-0005-0000-0000-0000AA430000}"/>
    <cellStyle name="SAPBEXHLevel0X 13 2" xfId="4458" xr:uid="{00000000-0005-0000-0000-0000AB430000}"/>
    <cellStyle name="SAPBEXHLevel0X 13 2 2" xfId="9613" xr:uid="{00000000-0005-0000-0000-0000AC430000}"/>
    <cellStyle name="SAPBEXHLevel0X 13 2 2 2" xfId="25604" xr:uid="{00000000-0005-0000-0000-0000AD430000}"/>
    <cellStyle name="SAPBEXHLevel0X 13 2 3" xfId="12431" xr:uid="{00000000-0005-0000-0000-0000AE430000}"/>
    <cellStyle name="SAPBEXHLevel0X 13 2 3 2" xfId="28275" xr:uid="{00000000-0005-0000-0000-0000AF430000}"/>
    <cellStyle name="SAPBEXHLevel0X 13 2 4" xfId="10356" xr:uid="{00000000-0005-0000-0000-0000B0430000}"/>
    <cellStyle name="SAPBEXHLevel0X 13 2 4 2" xfId="26294" xr:uid="{00000000-0005-0000-0000-0000B1430000}"/>
    <cellStyle name="SAPBEXHLevel0X 13 2 5" xfId="17754" xr:uid="{00000000-0005-0000-0000-0000B2430000}"/>
    <cellStyle name="SAPBEXHLevel0X 13 2 5 2" xfId="32870" xr:uid="{00000000-0005-0000-0000-0000B3430000}"/>
    <cellStyle name="SAPBEXHLevel0X 13 2 6" xfId="20362" xr:uid="{00000000-0005-0000-0000-0000B4430000}"/>
    <cellStyle name="SAPBEXHLevel0X 13 2 6 2" xfId="35299" xr:uid="{00000000-0005-0000-0000-0000B5430000}"/>
    <cellStyle name="SAPBEXHLevel0X 13 2 7" xfId="21245" xr:uid="{00000000-0005-0000-0000-0000B6430000}"/>
    <cellStyle name="SAPBEXHLevel0X 13 2 7 2" xfId="36171" xr:uid="{00000000-0005-0000-0000-0000B7430000}"/>
    <cellStyle name="SAPBEXHLevel0X 13 3" xfId="8226" xr:uid="{00000000-0005-0000-0000-0000B8430000}"/>
    <cellStyle name="SAPBEXHLevel0X 13 3 2" xfId="24255" xr:uid="{00000000-0005-0000-0000-0000B9430000}"/>
    <cellStyle name="SAPBEXHLevel0X 13 4" xfId="11053" xr:uid="{00000000-0005-0000-0000-0000BA430000}"/>
    <cellStyle name="SAPBEXHLevel0X 13 4 2" xfId="26920" xr:uid="{00000000-0005-0000-0000-0000BB430000}"/>
    <cellStyle name="SAPBEXHLevel0X 13 5" xfId="13929" xr:uid="{00000000-0005-0000-0000-0000BC430000}"/>
    <cellStyle name="SAPBEXHLevel0X 13 5 2" xfId="29513" xr:uid="{00000000-0005-0000-0000-0000BD430000}"/>
    <cellStyle name="SAPBEXHLevel0X 13 6" xfId="16405" xr:uid="{00000000-0005-0000-0000-0000BE430000}"/>
    <cellStyle name="SAPBEXHLevel0X 13 6 2" xfId="31543" xr:uid="{00000000-0005-0000-0000-0000BF430000}"/>
    <cellStyle name="SAPBEXHLevel0X 13 7" xfId="19015" xr:uid="{00000000-0005-0000-0000-0000C0430000}"/>
    <cellStyle name="SAPBEXHLevel0X 13 7 2" xfId="33962" xr:uid="{00000000-0005-0000-0000-0000C1430000}"/>
    <cellStyle name="SAPBEXHLevel0X 14" xfId="3057" xr:uid="{00000000-0005-0000-0000-0000C2430000}"/>
    <cellStyle name="SAPBEXHLevel0X 14 2" xfId="2131" xr:uid="{00000000-0005-0000-0000-0000C3430000}"/>
    <cellStyle name="SAPBEXHLevel0X 14 2 2" xfId="7371" xr:uid="{00000000-0005-0000-0000-0000C4430000}"/>
    <cellStyle name="SAPBEXHLevel0X 14 2 2 2" xfId="23573" xr:uid="{00000000-0005-0000-0000-0000C5430000}"/>
    <cellStyle name="SAPBEXHLevel0X 14 2 3" xfId="10212" xr:uid="{00000000-0005-0000-0000-0000C6430000}"/>
    <cellStyle name="SAPBEXHLevel0X 14 2 3 2" xfId="26176" xr:uid="{00000000-0005-0000-0000-0000C7430000}"/>
    <cellStyle name="SAPBEXHLevel0X 14 2 4" xfId="15406" xr:uid="{00000000-0005-0000-0000-0000C8430000}"/>
    <cellStyle name="SAPBEXHLevel0X 14 2 4 2" xfId="30792" xr:uid="{00000000-0005-0000-0000-0000C9430000}"/>
    <cellStyle name="SAPBEXHLevel0X 14 2 5" xfId="15660" xr:uid="{00000000-0005-0000-0000-0000CA430000}"/>
    <cellStyle name="SAPBEXHLevel0X 14 2 5 2" xfId="30958" xr:uid="{00000000-0005-0000-0000-0000CB430000}"/>
    <cellStyle name="SAPBEXHLevel0X 14 2 6" xfId="18346" xr:uid="{00000000-0005-0000-0000-0000CC430000}"/>
    <cellStyle name="SAPBEXHLevel0X 14 2 6 2" xfId="33410" xr:uid="{00000000-0005-0000-0000-0000CD430000}"/>
    <cellStyle name="SAPBEXHLevel0X 14 2 7" xfId="18905" xr:uid="{00000000-0005-0000-0000-0000CE430000}"/>
    <cellStyle name="SAPBEXHLevel0X 14 2 7 2" xfId="33853" xr:uid="{00000000-0005-0000-0000-0000CF430000}"/>
    <cellStyle name="SAPBEXHLevel0X 14 3" xfId="8227" xr:uid="{00000000-0005-0000-0000-0000D0430000}"/>
    <cellStyle name="SAPBEXHLevel0X 14 3 2" xfId="24256" xr:uid="{00000000-0005-0000-0000-0000D1430000}"/>
    <cellStyle name="SAPBEXHLevel0X 14 4" xfId="11054" xr:uid="{00000000-0005-0000-0000-0000D2430000}"/>
    <cellStyle name="SAPBEXHLevel0X 14 4 2" xfId="26921" xr:uid="{00000000-0005-0000-0000-0000D3430000}"/>
    <cellStyle name="SAPBEXHLevel0X 14 5" xfId="15134" xr:uid="{00000000-0005-0000-0000-0000D4430000}"/>
    <cellStyle name="SAPBEXHLevel0X 14 5 2" xfId="30556" xr:uid="{00000000-0005-0000-0000-0000D5430000}"/>
    <cellStyle name="SAPBEXHLevel0X 14 6" xfId="16406" xr:uid="{00000000-0005-0000-0000-0000D6430000}"/>
    <cellStyle name="SAPBEXHLevel0X 14 6 2" xfId="31544" xr:uid="{00000000-0005-0000-0000-0000D7430000}"/>
    <cellStyle name="SAPBEXHLevel0X 14 7" xfId="19016" xr:uid="{00000000-0005-0000-0000-0000D8430000}"/>
    <cellStyle name="SAPBEXHLevel0X 14 7 2" xfId="33963" xr:uid="{00000000-0005-0000-0000-0000D9430000}"/>
    <cellStyle name="SAPBEXHLevel0X 15" xfId="3058" xr:uid="{00000000-0005-0000-0000-0000DA430000}"/>
    <cellStyle name="SAPBEXHLevel0X 15 2" xfId="4457" xr:uid="{00000000-0005-0000-0000-0000DB430000}"/>
    <cellStyle name="SAPBEXHLevel0X 15 2 2" xfId="9612" xr:uid="{00000000-0005-0000-0000-0000DC430000}"/>
    <cellStyle name="SAPBEXHLevel0X 15 2 2 2" xfId="25603" xr:uid="{00000000-0005-0000-0000-0000DD430000}"/>
    <cellStyle name="SAPBEXHLevel0X 15 2 3" xfId="12430" xr:uid="{00000000-0005-0000-0000-0000DE430000}"/>
    <cellStyle name="SAPBEXHLevel0X 15 2 3 2" xfId="28274" xr:uid="{00000000-0005-0000-0000-0000DF430000}"/>
    <cellStyle name="SAPBEXHLevel0X 15 2 4" xfId="7499" xr:uid="{00000000-0005-0000-0000-0000E0430000}"/>
    <cellStyle name="SAPBEXHLevel0X 15 2 4 2" xfId="23675" xr:uid="{00000000-0005-0000-0000-0000E1430000}"/>
    <cellStyle name="SAPBEXHLevel0X 15 2 5" xfId="17753" xr:uid="{00000000-0005-0000-0000-0000E2430000}"/>
    <cellStyle name="SAPBEXHLevel0X 15 2 5 2" xfId="32869" xr:uid="{00000000-0005-0000-0000-0000E3430000}"/>
    <cellStyle name="SAPBEXHLevel0X 15 2 6" xfId="20361" xr:uid="{00000000-0005-0000-0000-0000E4430000}"/>
    <cellStyle name="SAPBEXHLevel0X 15 2 6 2" xfId="35298" xr:uid="{00000000-0005-0000-0000-0000E5430000}"/>
    <cellStyle name="SAPBEXHLevel0X 15 2 7" xfId="21244" xr:uid="{00000000-0005-0000-0000-0000E6430000}"/>
    <cellStyle name="SAPBEXHLevel0X 15 2 7 2" xfId="36170" xr:uid="{00000000-0005-0000-0000-0000E7430000}"/>
    <cellStyle name="SAPBEXHLevel0X 15 3" xfId="8228" xr:uid="{00000000-0005-0000-0000-0000E8430000}"/>
    <cellStyle name="SAPBEXHLevel0X 15 3 2" xfId="24257" xr:uid="{00000000-0005-0000-0000-0000E9430000}"/>
    <cellStyle name="SAPBEXHLevel0X 15 4" xfId="11055" xr:uid="{00000000-0005-0000-0000-0000EA430000}"/>
    <cellStyle name="SAPBEXHLevel0X 15 4 2" xfId="26922" xr:uid="{00000000-0005-0000-0000-0000EB430000}"/>
    <cellStyle name="SAPBEXHLevel0X 15 5" xfId="6719" xr:uid="{00000000-0005-0000-0000-0000EC430000}"/>
    <cellStyle name="SAPBEXHLevel0X 15 5 2" xfId="23208" xr:uid="{00000000-0005-0000-0000-0000ED430000}"/>
    <cellStyle name="SAPBEXHLevel0X 15 6" xfId="16407" xr:uid="{00000000-0005-0000-0000-0000EE430000}"/>
    <cellStyle name="SAPBEXHLevel0X 15 6 2" xfId="31545" xr:uid="{00000000-0005-0000-0000-0000EF430000}"/>
    <cellStyle name="SAPBEXHLevel0X 15 7" xfId="19017" xr:uid="{00000000-0005-0000-0000-0000F0430000}"/>
    <cellStyle name="SAPBEXHLevel0X 15 7 2" xfId="33964" xr:uid="{00000000-0005-0000-0000-0000F1430000}"/>
    <cellStyle name="SAPBEXHLevel0X 16" xfId="3059" xr:uid="{00000000-0005-0000-0000-0000F2430000}"/>
    <cellStyle name="SAPBEXHLevel0X 16 2" xfId="4456" xr:uid="{00000000-0005-0000-0000-0000F3430000}"/>
    <cellStyle name="SAPBEXHLevel0X 16 2 2" xfId="9611" xr:uid="{00000000-0005-0000-0000-0000F4430000}"/>
    <cellStyle name="SAPBEXHLevel0X 16 2 2 2" xfId="25602" xr:uid="{00000000-0005-0000-0000-0000F5430000}"/>
    <cellStyle name="SAPBEXHLevel0X 16 2 3" xfId="12429" xr:uid="{00000000-0005-0000-0000-0000F6430000}"/>
    <cellStyle name="SAPBEXHLevel0X 16 2 3 2" xfId="28273" xr:uid="{00000000-0005-0000-0000-0000F7430000}"/>
    <cellStyle name="SAPBEXHLevel0X 16 2 4" xfId="10357" xr:uid="{00000000-0005-0000-0000-0000F8430000}"/>
    <cellStyle name="SAPBEXHLevel0X 16 2 4 2" xfId="26295" xr:uid="{00000000-0005-0000-0000-0000F9430000}"/>
    <cellStyle name="SAPBEXHLevel0X 16 2 5" xfId="17752" xr:uid="{00000000-0005-0000-0000-0000FA430000}"/>
    <cellStyle name="SAPBEXHLevel0X 16 2 5 2" xfId="32868" xr:uid="{00000000-0005-0000-0000-0000FB430000}"/>
    <cellStyle name="SAPBEXHLevel0X 16 2 6" xfId="20360" xr:uid="{00000000-0005-0000-0000-0000FC430000}"/>
    <cellStyle name="SAPBEXHLevel0X 16 2 6 2" xfId="35297" xr:uid="{00000000-0005-0000-0000-0000FD430000}"/>
    <cellStyle name="SAPBEXHLevel0X 16 2 7" xfId="21946" xr:uid="{00000000-0005-0000-0000-0000FE430000}"/>
    <cellStyle name="SAPBEXHLevel0X 16 2 7 2" xfId="36865" xr:uid="{00000000-0005-0000-0000-0000FF430000}"/>
    <cellStyle name="SAPBEXHLevel0X 16 3" xfId="8229" xr:uid="{00000000-0005-0000-0000-000000440000}"/>
    <cellStyle name="SAPBEXHLevel0X 16 3 2" xfId="24258" xr:uid="{00000000-0005-0000-0000-000001440000}"/>
    <cellStyle name="SAPBEXHLevel0X 16 4" xfId="11056" xr:uid="{00000000-0005-0000-0000-000002440000}"/>
    <cellStyle name="SAPBEXHLevel0X 16 4 2" xfId="26923" xr:uid="{00000000-0005-0000-0000-000003440000}"/>
    <cellStyle name="SAPBEXHLevel0X 16 5" xfId="14458" xr:uid="{00000000-0005-0000-0000-000004440000}"/>
    <cellStyle name="SAPBEXHLevel0X 16 5 2" xfId="29975" xr:uid="{00000000-0005-0000-0000-000005440000}"/>
    <cellStyle name="SAPBEXHLevel0X 16 6" xfId="16408" xr:uid="{00000000-0005-0000-0000-000006440000}"/>
    <cellStyle name="SAPBEXHLevel0X 16 6 2" xfId="31546" xr:uid="{00000000-0005-0000-0000-000007440000}"/>
    <cellStyle name="SAPBEXHLevel0X 16 7" xfId="19018" xr:uid="{00000000-0005-0000-0000-000008440000}"/>
    <cellStyle name="SAPBEXHLevel0X 16 7 2" xfId="33965" xr:uid="{00000000-0005-0000-0000-000009440000}"/>
    <cellStyle name="SAPBEXHLevel0X 17" xfId="3060" xr:uid="{00000000-0005-0000-0000-00000A440000}"/>
    <cellStyle name="SAPBEXHLevel0X 17 2" xfId="4455" xr:uid="{00000000-0005-0000-0000-00000B440000}"/>
    <cellStyle name="SAPBEXHLevel0X 17 2 2" xfId="9610" xr:uid="{00000000-0005-0000-0000-00000C440000}"/>
    <cellStyle name="SAPBEXHLevel0X 17 2 2 2" xfId="25601" xr:uid="{00000000-0005-0000-0000-00000D440000}"/>
    <cellStyle name="SAPBEXHLevel0X 17 2 3" xfId="12428" xr:uid="{00000000-0005-0000-0000-00000E440000}"/>
    <cellStyle name="SAPBEXHLevel0X 17 2 3 2" xfId="28272" xr:uid="{00000000-0005-0000-0000-00000F440000}"/>
    <cellStyle name="SAPBEXHLevel0X 17 2 4" xfId="14875" xr:uid="{00000000-0005-0000-0000-000010440000}"/>
    <cellStyle name="SAPBEXHLevel0X 17 2 4 2" xfId="30326" xr:uid="{00000000-0005-0000-0000-000011440000}"/>
    <cellStyle name="SAPBEXHLevel0X 17 2 5" xfId="17751" xr:uid="{00000000-0005-0000-0000-000012440000}"/>
    <cellStyle name="SAPBEXHLevel0X 17 2 5 2" xfId="32867" xr:uid="{00000000-0005-0000-0000-000013440000}"/>
    <cellStyle name="SAPBEXHLevel0X 17 2 6" xfId="20359" xr:uid="{00000000-0005-0000-0000-000014440000}"/>
    <cellStyle name="SAPBEXHLevel0X 17 2 6 2" xfId="35296" xr:uid="{00000000-0005-0000-0000-000015440000}"/>
    <cellStyle name="SAPBEXHLevel0X 17 2 7" xfId="21945" xr:uid="{00000000-0005-0000-0000-000016440000}"/>
    <cellStyle name="SAPBEXHLevel0X 17 2 7 2" xfId="36864" xr:uid="{00000000-0005-0000-0000-000017440000}"/>
    <cellStyle name="SAPBEXHLevel0X 17 3" xfId="8230" xr:uid="{00000000-0005-0000-0000-000018440000}"/>
    <cellStyle name="SAPBEXHLevel0X 17 3 2" xfId="24259" xr:uid="{00000000-0005-0000-0000-000019440000}"/>
    <cellStyle name="SAPBEXHLevel0X 17 4" xfId="11057" xr:uid="{00000000-0005-0000-0000-00001A440000}"/>
    <cellStyle name="SAPBEXHLevel0X 17 4 2" xfId="26924" xr:uid="{00000000-0005-0000-0000-00001B440000}"/>
    <cellStyle name="SAPBEXHLevel0X 17 5" xfId="13267" xr:uid="{00000000-0005-0000-0000-00001C440000}"/>
    <cellStyle name="SAPBEXHLevel0X 17 5 2" xfId="29012" xr:uid="{00000000-0005-0000-0000-00001D440000}"/>
    <cellStyle name="SAPBEXHLevel0X 17 6" xfId="16409" xr:uid="{00000000-0005-0000-0000-00001E440000}"/>
    <cellStyle name="SAPBEXHLevel0X 17 6 2" xfId="31547" xr:uid="{00000000-0005-0000-0000-00001F440000}"/>
    <cellStyle name="SAPBEXHLevel0X 17 7" xfId="19019" xr:uid="{00000000-0005-0000-0000-000020440000}"/>
    <cellStyle name="SAPBEXHLevel0X 17 7 2" xfId="33966" xr:uid="{00000000-0005-0000-0000-000021440000}"/>
    <cellStyle name="SAPBEXHLevel0X 18" xfId="3061" xr:uid="{00000000-0005-0000-0000-000022440000}"/>
    <cellStyle name="SAPBEXHLevel0X 18 2" xfId="4454" xr:uid="{00000000-0005-0000-0000-000023440000}"/>
    <cellStyle name="SAPBEXHLevel0X 18 2 2" xfId="9609" xr:uid="{00000000-0005-0000-0000-000024440000}"/>
    <cellStyle name="SAPBEXHLevel0X 18 2 2 2" xfId="25600" xr:uid="{00000000-0005-0000-0000-000025440000}"/>
    <cellStyle name="SAPBEXHLevel0X 18 2 3" xfId="12427" xr:uid="{00000000-0005-0000-0000-000026440000}"/>
    <cellStyle name="SAPBEXHLevel0X 18 2 3 2" xfId="28271" xr:uid="{00000000-0005-0000-0000-000027440000}"/>
    <cellStyle name="SAPBEXHLevel0X 18 2 4" xfId="14001" xr:uid="{00000000-0005-0000-0000-000028440000}"/>
    <cellStyle name="SAPBEXHLevel0X 18 2 4 2" xfId="29583" xr:uid="{00000000-0005-0000-0000-000029440000}"/>
    <cellStyle name="SAPBEXHLevel0X 18 2 5" xfId="17750" xr:uid="{00000000-0005-0000-0000-00002A440000}"/>
    <cellStyle name="SAPBEXHLevel0X 18 2 5 2" xfId="32866" xr:uid="{00000000-0005-0000-0000-00002B440000}"/>
    <cellStyle name="SAPBEXHLevel0X 18 2 6" xfId="20358" xr:uid="{00000000-0005-0000-0000-00002C440000}"/>
    <cellStyle name="SAPBEXHLevel0X 18 2 6 2" xfId="35295" xr:uid="{00000000-0005-0000-0000-00002D440000}"/>
    <cellStyle name="SAPBEXHLevel0X 18 2 7" xfId="21243" xr:uid="{00000000-0005-0000-0000-00002E440000}"/>
    <cellStyle name="SAPBEXHLevel0X 18 2 7 2" xfId="36169" xr:uid="{00000000-0005-0000-0000-00002F440000}"/>
    <cellStyle name="SAPBEXHLevel0X 18 3" xfId="8231" xr:uid="{00000000-0005-0000-0000-000030440000}"/>
    <cellStyle name="SAPBEXHLevel0X 18 3 2" xfId="24260" xr:uid="{00000000-0005-0000-0000-000031440000}"/>
    <cellStyle name="SAPBEXHLevel0X 18 4" xfId="11058" xr:uid="{00000000-0005-0000-0000-000032440000}"/>
    <cellStyle name="SAPBEXHLevel0X 18 4 2" xfId="26925" xr:uid="{00000000-0005-0000-0000-000033440000}"/>
    <cellStyle name="SAPBEXHLevel0X 18 5" xfId="15060" xr:uid="{00000000-0005-0000-0000-000034440000}"/>
    <cellStyle name="SAPBEXHLevel0X 18 5 2" xfId="30507" xr:uid="{00000000-0005-0000-0000-000035440000}"/>
    <cellStyle name="SAPBEXHLevel0X 18 6" xfId="16410" xr:uid="{00000000-0005-0000-0000-000036440000}"/>
    <cellStyle name="SAPBEXHLevel0X 18 6 2" xfId="31548" xr:uid="{00000000-0005-0000-0000-000037440000}"/>
    <cellStyle name="SAPBEXHLevel0X 18 7" xfId="19020" xr:uid="{00000000-0005-0000-0000-000038440000}"/>
    <cellStyle name="SAPBEXHLevel0X 18 7 2" xfId="33967" xr:uid="{00000000-0005-0000-0000-000039440000}"/>
    <cellStyle name="SAPBEXHLevel0X 19" xfId="3062" xr:uid="{00000000-0005-0000-0000-00003A440000}"/>
    <cellStyle name="SAPBEXHLevel0X 19 2" xfId="4453" xr:uid="{00000000-0005-0000-0000-00003B440000}"/>
    <cellStyle name="SAPBEXHLevel0X 19 2 2" xfId="9608" xr:uid="{00000000-0005-0000-0000-00003C440000}"/>
    <cellStyle name="SAPBEXHLevel0X 19 2 2 2" xfId="25599" xr:uid="{00000000-0005-0000-0000-00003D440000}"/>
    <cellStyle name="SAPBEXHLevel0X 19 2 3" xfId="12426" xr:uid="{00000000-0005-0000-0000-00003E440000}"/>
    <cellStyle name="SAPBEXHLevel0X 19 2 3 2" xfId="28270" xr:uid="{00000000-0005-0000-0000-00003F440000}"/>
    <cellStyle name="SAPBEXHLevel0X 19 2 4" xfId="14874" xr:uid="{00000000-0005-0000-0000-000040440000}"/>
    <cellStyle name="SAPBEXHLevel0X 19 2 4 2" xfId="30325" xr:uid="{00000000-0005-0000-0000-000041440000}"/>
    <cellStyle name="SAPBEXHLevel0X 19 2 5" xfId="17749" xr:uid="{00000000-0005-0000-0000-000042440000}"/>
    <cellStyle name="SAPBEXHLevel0X 19 2 5 2" xfId="32865" xr:uid="{00000000-0005-0000-0000-000043440000}"/>
    <cellStyle name="SAPBEXHLevel0X 19 2 6" xfId="20357" xr:uid="{00000000-0005-0000-0000-000044440000}"/>
    <cellStyle name="SAPBEXHLevel0X 19 2 6 2" xfId="35294" xr:uid="{00000000-0005-0000-0000-000045440000}"/>
    <cellStyle name="SAPBEXHLevel0X 19 2 7" xfId="21948" xr:uid="{00000000-0005-0000-0000-000046440000}"/>
    <cellStyle name="SAPBEXHLevel0X 19 2 7 2" xfId="36867" xr:uid="{00000000-0005-0000-0000-000047440000}"/>
    <cellStyle name="SAPBEXHLevel0X 19 3" xfId="8232" xr:uid="{00000000-0005-0000-0000-000048440000}"/>
    <cellStyle name="SAPBEXHLevel0X 19 3 2" xfId="24261" xr:uid="{00000000-0005-0000-0000-000049440000}"/>
    <cellStyle name="SAPBEXHLevel0X 19 4" xfId="11059" xr:uid="{00000000-0005-0000-0000-00004A440000}"/>
    <cellStyle name="SAPBEXHLevel0X 19 4 2" xfId="26926" xr:uid="{00000000-0005-0000-0000-00004B440000}"/>
    <cellStyle name="SAPBEXHLevel0X 19 5" xfId="13804" xr:uid="{00000000-0005-0000-0000-00004C440000}"/>
    <cellStyle name="SAPBEXHLevel0X 19 5 2" xfId="29392" xr:uid="{00000000-0005-0000-0000-00004D440000}"/>
    <cellStyle name="SAPBEXHLevel0X 19 6" xfId="16411" xr:uid="{00000000-0005-0000-0000-00004E440000}"/>
    <cellStyle name="SAPBEXHLevel0X 19 6 2" xfId="31549" xr:uid="{00000000-0005-0000-0000-00004F440000}"/>
    <cellStyle name="SAPBEXHLevel0X 19 7" xfId="19021" xr:uid="{00000000-0005-0000-0000-000050440000}"/>
    <cellStyle name="SAPBEXHLevel0X 19 7 2" xfId="33968" xr:uid="{00000000-0005-0000-0000-000051440000}"/>
    <cellStyle name="SAPBEXHLevel0X 2" xfId="835" xr:uid="{00000000-0005-0000-0000-000052440000}"/>
    <cellStyle name="SAPBEXHLevel0X 2 10" xfId="3064" xr:uid="{00000000-0005-0000-0000-000053440000}"/>
    <cellStyle name="SAPBEXHLevel0X 2 10 2" xfId="4451" xr:uid="{00000000-0005-0000-0000-000054440000}"/>
    <cellStyle name="SAPBEXHLevel0X 2 10 2 2" xfId="9606" xr:uid="{00000000-0005-0000-0000-000055440000}"/>
    <cellStyle name="SAPBEXHLevel0X 2 10 2 2 2" xfId="25597" xr:uid="{00000000-0005-0000-0000-000056440000}"/>
    <cellStyle name="SAPBEXHLevel0X 2 10 2 3" xfId="12424" xr:uid="{00000000-0005-0000-0000-000057440000}"/>
    <cellStyle name="SAPBEXHLevel0X 2 10 2 3 2" xfId="28268" xr:uid="{00000000-0005-0000-0000-000058440000}"/>
    <cellStyle name="SAPBEXHLevel0X 2 10 2 4" xfId="10453" xr:uid="{00000000-0005-0000-0000-000059440000}"/>
    <cellStyle name="SAPBEXHLevel0X 2 10 2 4 2" xfId="26375" xr:uid="{00000000-0005-0000-0000-00005A440000}"/>
    <cellStyle name="SAPBEXHLevel0X 2 10 2 5" xfId="17747" xr:uid="{00000000-0005-0000-0000-00005B440000}"/>
    <cellStyle name="SAPBEXHLevel0X 2 10 2 5 2" xfId="32863" xr:uid="{00000000-0005-0000-0000-00005C440000}"/>
    <cellStyle name="SAPBEXHLevel0X 2 10 2 6" xfId="20355" xr:uid="{00000000-0005-0000-0000-00005D440000}"/>
    <cellStyle name="SAPBEXHLevel0X 2 10 2 6 2" xfId="35292" xr:uid="{00000000-0005-0000-0000-00005E440000}"/>
    <cellStyle name="SAPBEXHLevel0X 2 10 2 7" xfId="21241" xr:uid="{00000000-0005-0000-0000-00005F440000}"/>
    <cellStyle name="SAPBEXHLevel0X 2 10 2 7 2" xfId="36167" xr:uid="{00000000-0005-0000-0000-000060440000}"/>
    <cellStyle name="SAPBEXHLevel0X 2 10 3" xfId="8234" xr:uid="{00000000-0005-0000-0000-000061440000}"/>
    <cellStyle name="SAPBEXHLevel0X 2 10 3 2" xfId="24263" xr:uid="{00000000-0005-0000-0000-000062440000}"/>
    <cellStyle name="SAPBEXHLevel0X 2 10 4" xfId="11061" xr:uid="{00000000-0005-0000-0000-000063440000}"/>
    <cellStyle name="SAPBEXHLevel0X 2 10 4 2" xfId="26928" xr:uid="{00000000-0005-0000-0000-000064440000}"/>
    <cellStyle name="SAPBEXHLevel0X 2 10 5" xfId="15059" xr:uid="{00000000-0005-0000-0000-000065440000}"/>
    <cellStyle name="SAPBEXHLevel0X 2 10 5 2" xfId="30506" xr:uid="{00000000-0005-0000-0000-000066440000}"/>
    <cellStyle name="SAPBEXHLevel0X 2 10 6" xfId="16413" xr:uid="{00000000-0005-0000-0000-000067440000}"/>
    <cellStyle name="SAPBEXHLevel0X 2 10 6 2" xfId="31551" xr:uid="{00000000-0005-0000-0000-000068440000}"/>
    <cellStyle name="SAPBEXHLevel0X 2 10 7" xfId="19023" xr:uid="{00000000-0005-0000-0000-000069440000}"/>
    <cellStyle name="SAPBEXHLevel0X 2 10 7 2" xfId="33970" xr:uid="{00000000-0005-0000-0000-00006A440000}"/>
    <cellStyle name="SAPBEXHLevel0X 2 11" xfId="3065" xr:uid="{00000000-0005-0000-0000-00006B440000}"/>
    <cellStyle name="SAPBEXHLevel0X 2 11 2" xfId="4450" xr:uid="{00000000-0005-0000-0000-00006C440000}"/>
    <cellStyle name="SAPBEXHLevel0X 2 11 2 2" xfId="9605" xr:uid="{00000000-0005-0000-0000-00006D440000}"/>
    <cellStyle name="SAPBEXHLevel0X 2 11 2 2 2" xfId="25596" xr:uid="{00000000-0005-0000-0000-00006E440000}"/>
    <cellStyle name="SAPBEXHLevel0X 2 11 2 3" xfId="12423" xr:uid="{00000000-0005-0000-0000-00006F440000}"/>
    <cellStyle name="SAPBEXHLevel0X 2 11 2 3 2" xfId="28267" xr:uid="{00000000-0005-0000-0000-000070440000}"/>
    <cellStyle name="SAPBEXHLevel0X 2 11 2 4" xfId="13644" xr:uid="{00000000-0005-0000-0000-000071440000}"/>
    <cellStyle name="SAPBEXHLevel0X 2 11 2 4 2" xfId="29265" xr:uid="{00000000-0005-0000-0000-000072440000}"/>
    <cellStyle name="SAPBEXHLevel0X 2 11 2 5" xfId="17746" xr:uid="{00000000-0005-0000-0000-000073440000}"/>
    <cellStyle name="SAPBEXHLevel0X 2 11 2 5 2" xfId="32862" xr:uid="{00000000-0005-0000-0000-000074440000}"/>
    <cellStyle name="SAPBEXHLevel0X 2 11 2 6" xfId="20354" xr:uid="{00000000-0005-0000-0000-000075440000}"/>
    <cellStyle name="SAPBEXHLevel0X 2 11 2 6 2" xfId="35291" xr:uid="{00000000-0005-0000-0000-000076440000}"/>
    <cellStyle name="SAPBEXHLevel0X 2 11 2 7" xfId="21956" xr:uid="{00000000-0005-0000-0000-000077440000}"/>
    <cellStyle name="SAPBEXHLevel0X 2 11 2 7 2" xfId="36875" xr:uid="{00000000-0005-0000-0000-000078440000}"/>
    <cellStyle name="SAPBEXHLevel0X 2 11 3" xfId="8235" xr:uid="{00000000-0005-0000-0000-000079440000}"/>
    <cellStyle name="SAPBEXHLevel0X 2 11 3 2" xfId="24264" xr:uid="{00000000-0005-0000-0000-00007A440000}"/>
    <cellStyle name="SAPBEXHLevel0X 2 11 4" xfId="11062" xr:uid="{00000000-0005-0000-0000-00007B440000}"/>
    <cellStyle name="SAPBEXHLevel0X 2 11 4 2" xfId="26929" xr:uid="{00000000-0005-0000-0000-00007C440000}"/>
    <cellStyle name="SAPBEXHLevel0X 2 11 5" xfId="10146" xr:uid="{00000000-0005-0000-0000-00007D440000}"/>
    <cellStyle name="SAPBEXHLevel0X 2 11 5 2" xfId="26114" xr:uid="{00000000-0005-0000-0000-00007E440000}"/>
    <cellStyle name="SAPBEXHLevel0X 2 11 6" xfId="16414" xr:uid="{00000000-0005-0000-0000-00007F440000}"/>
    <cellStyle name="SAPBEXHLevel0X 2 11 6 2" xfId="31552" xr:uid="{00000000-0005-0000-0000-000080440000}"/>
    <cellStyle name="SAPBEXHLevel0X 2 11 7" xfId="19024" xr:uid="{00000000-0005-0000-0000-000081440000}"/>
    <cellStyle name="SAPBEXHLevel0X 2 11 7 2" xfId="33971" xr:uid="{00000000-0005-0000-0000-000082440000}"/>
    <cellStyle name="SAPBEXHLevel0X 2 12" xfId="3066" xr:uid="{00000000-0005-0000-0000-000083440000}"/>
    <cellStyle name="SAPBEXHLevel0X 2 12 2" xfId="4449" xr:uid="{00000000-0005-0000-0000-000084440000}"/>
    <cellStyle name="SAPBEXHLevel0X 2 12 2 2" xfId="9604" xr:uid="{00000000-0005-0000-0000-000085440000}"/>
    <cellStyle name="SAPBEXHLevel0X 2 12 2 2 2" xfId="25595" xr:uid="{00000000-0005-0000-0000-000086440000}"/>
    <cellStyle name="SAPBEXHLevel0X 2 12 2 3" xfId="12422" xr:uid="{00000000-0005-0000-0000-000087440000}"/>
    <cellStyle name="SAPBEXHLevel0X 2 12 2 3 2" xfId="28266" xr:uid="{00000000-0005-0000-0000-000088440000}"/>
    <cellStyle name="SAPBEXHLevel0X 2 12 2 4" xfId="14877" xr:uid="{00000000-0005-0000-0000-000089440000}"/>
    <cellStyle name="SAPBEXHLevel0X 2 12 2 4 2" xfId="30328" xr:uid="{00000000-0005-0000-0000-00008A440000}"/>
    <cellStyle name="SAPBEXHLevel0X 2 12 2 5" xfId="17745" xr:uid="{00000000-0005-0000-0000-00008B440000}"/>
    <cellStyle name="SAPBEXHLevel0X 2 12 2 5 2" xfId="32861" xr:uid="{00000000-0005-0000-0000-00008C440000}"/>
    <cellStyle name="SAPBEXHLevel0X 2 12 2 6" xfId="20353" xr:uid="{00000000-0005-0000-0000-00008D440000}"/>
    <cellStyle name="SAPBEXHLevel0X 2 12 2 6 2" xfId="35290" xr:uid="{00000000-0005-0000-0000-00008E440000}"/>
    <cellStyle name="SAPBEXHLevel0X 2 12 2 7" xfId="21949" xr:uid="{00000000-0005-0000-0000-00008F440000}"/>
    <cellStyle name="SAPBEXHLevel0X 2 12 2 7 2" xfId="36868" xr:uid="{00000000-0005-0000-0000-000090440000}"/>
    <cellStyle name="SAPBEXHLevel0X 2 12 3" xfId="8236" xr:uid="{00000000-0005-0000-0000-000091440000}"/>
    <cellStyle name="SAPBEXHLevel0X 2 12 3 2" xfId="24265" xr:uid="{00000000-0005-0000-0000-000092440000}"/>
    <cellStyle name="SAPBEXHLevel0X 2 12 4" xfId="11063" xr:uid="{00000000-0005-0000-0000-000093440000}"/>
    <cellStyle name="SAPBEXHLevel0X 2 12 4 2" xfId="26930" xr:uid="{00000000-0005-0000-0000-000094440000}"/>
    <cellStyle name="SAPBEXHLevel0X 2 12 5" xfId="5786" xr:uid="{00000000-0005-0000-0000-000095440000}"/>
    <cellStyle name="SAPBEXHLevel0X 2 12 5 2" xfId="22821" xr:uid="{00000000-0005-0000-0000-000096440000}"/>
    <cellStyle name="SAPBEXHLevel0X 2 12 6" xfId="16415" xr:uid="{00000000-0005-0000-0000-000097440000}"/>
    <cellStyle name="SAPBEXHLevel0X 2 12 6 2" xfId="31553" xr:uid="{00000000-0005-0000-0000-000098440000}"/>
    <cellStyle name="SAPBEXHLevel0X 2 12 7" xfId="19025" xr:uid="{00000000-0005-0000-0000-000099440000}"/>
    <cellStyle name="SAPBEXHLevel0X 2 12 7 2" xfId="33972" xr:uid="{00000000-0005-0000-0000-00009A440000}"/>
    <cellStyle name="SAPBEXHLevel0X 2 13" xfId="3067" xr:uid="{00000000-0005-0000-0000-00009B440000}"/>
    <cellStyle name="SAPBEXHLevel0X 2 13 2" xfId="4448" xr:uid="{00000000-0005-0000-0000-00009C440000}"/>
    <cellStyle name="SAPBEXHLevel0X 2 13 2 2" xfId="9603" xr:uid="{00000000-0005-0000-0000-00009D440000}"/>
    <cellStyle name="SAPBEXHLevel0X 2 13 2 2 2" xfId="25594" xr:uid="{00000000-0005-0000-0000-00009E440000}"/>
    <cellStyle name="SAPBEXHLevel0X 2 13 2 3" xfId="12421" xr:uid="{00000000-0005-0000-0000-00009F440000}"/>
    <cellStyle name="SAPBEXHLevel0X 2 13 2 3 2" xfId="28265" xr:uid="{00000000-0005-0000-0000-0000A0440000}"/>
    <cellStyle name="SAPBEXHLevel0X 2 13 2 4" xfId="13999" xr:uid="{00000000-0005-0000-0000-0000A1440000}"/>
    <cellStyle name="SAPBEXHLevel0X 2 13 2 4 2" xfId="29581" xr:uid="{00000000-0005-0000-0000-0000A2440000}"/>
    <cellStyle name="SAPBEXHLevel0X 2 13 2 5" xfId="17744" xr:uid="{00000000-0005-0000-0000-0000A3440000}"/>
    <cellStyle name="SAPBEXHLevel0X 2 13 2 5 2" xfId="32860" xr:uid="{00000000-0005-0000-0000-0000A4440000}"/>
    <cellStyle name="SAPBEXHLevel0X 2 13 2 6" xfId="20352" xr:uid="{00000000-0005-0000-0000-0000A5440000}"/>
    <cellStyle name="SAPBEXHLevel0X 2 13 2 6 2" xfId="35289" xr:uid="{00000000-0005-0000-0000-0000A6440000}"/>
    <cellStyle name="SAPBEXHLevel0X 2 13 2 7" xfId="21611" xr:uid="{00000000-0005-0000-0000-0000A7440000}"/>
    <cellStyle name="SAPBEXHLevel0X 2 13 2 7 2" xfId="36537" xr:uid="{00000000-0005-0000-0000-0000A8440000}"/>
    <cellStyle name="SAPBEXHLevel0X 2 13 3" xfId="8237" xr:uid="{00000000-0005-0000-0000-0000A9440000}"/>
    <cellStyle name="SAPBEXHLevel0X 2 13 3 2" xfId="24266" xr:uid="{00000000-0005-0000-0000-0000AA440000}"/>
    <cellStyle name="SAPBEXHLevel0X 2 13 4" xfId="11064" xr:uid="{00000000-0005-0000-0000-0000AB440000}"/>
    <cellStyle name="SAPBEXHLevel0X 2 13 4 2" xfId="26931" xr:uid="{00000000-0005-0000-0000-0000AC440000}"/>
    <cellStyle name="SAPBEXHLevel0X 2 13 5" xfId="13806" xr:uid="{00000000-0005-0000-0000-0000AD440000}"/>
    <cellStyle name="SAPBEXHLevel0X 2 13 5 2" xfId="29394" xr:uid="{00000000-0005-0000-0000-0000AE440000}"/>
    <cellStyle name="SAPBEXHLevel0X 2 13 6" xfId="16416" xr:uid="{00000000-0005-0000-0000-0000AF440000}"/>
    <cellStyle name="SAPBEXHLevel0X 2 13 6 2" xfId="31554" xr:uid="{00000000-0005-0000-0000-0000B0440000}"/>
    <cellStyle name="SAPBEXHLevel0X 2 13 7" xfId="19026" xr:uid="{00000000-0005-0000-0000-0000B1440000}"/>
    <cellStyle name="SAPBEXHLevel0X 2 13 7 2" xfId="33973" xr:uid="{00000000-0005-0000-0000-0000B2440000}"/>
    <cellStyle name="SAPBEXHLevel0X 2 14" xfId="3068" xr:uid="{00000000-0005-0000-0000-0000B3440000}"/>
    <cellStyle name="SAPBEXHLevel0X 2 14 2" xfId="4447" xr:uid="{00000000-0005-0000-0000-0000B4440000}"/>
    <cellStyle name="SAPBEXHLevel0X 2 14 2 2" xfId="9602" xr:uid="{00000000-0005-0000-0000-0000B5440000}"/>
    <cellStyle name="SAPBEXHLevel0X 2 14 2 2 2" xfId="25593" xr:uid="{00000000-0005-0000-0000-0000B6440000}"/>
    <cellStyle name="SAPBEXHLevel0X 2 14 2 3" xfId="12420" xr:uid="{00000000-0005-0000-0000-0000B7440000}"/>
    <cellStyle name="SAPBEXHLevel0X 2 14 2 3 2" xfId="28264" xr:uid="{00000000-0005-0000-0000-0000B8440000}"/>
    <cellStyle name="SAPBEXHLevel0X 2 14 2 4" xfId="14876" xr:uid="{00000000-0005-0000-0000-0000B9440000}"/>
    <cellStyle name="SAPBEXHLevel0X 2 14 2 4 2" xfId="30327" xr:uid="{00000000-0005-0000-0000-0000BA440000}"/>
    <cellStyle name="SAPBEXHLevel0X 2 14 2 5" xfId="17743" xr:uid="{00000000-0005-0000-0000-0000BB440000}"/>
    <cellStyle name="SAPBEXHLevel0X 2 14 2 5 2" xfId="32859" xr:uid="{00000000-0005-0000-0000-0000BC440000}"/>
    <cellStyle name="SAPBEXHLevel0X 2 14 2 6" xfId="20351" xr:uid="{00000000-0005-0000-0000-0000BD440000}"/>
    <cellStyle name="SAPBEXHLevel0X 2 14 2 6 2" xfId="35288" xr:uid="{00000000-0005-0000-0000-0000BE440000}"/>
    <cellStyle name="SAPBEXHLevel0X 2 14 2 7" xfId="21239" xr:uid="{00000000-0005-0000-0000-0000BF440000}"/>
    <cellStyle name="SAPBEXHLevel0X 2 14 2 7 2" xfId="36165" xr:uid="{00000000-0005-0000-0000-0000C0440000}"/>
    <cellStyle name="SAPBEXHLevel0X 2 14 3" xfId="8238" xr:uid="{00000000-0005-0000-0000-0000C1440000}"/>
    <cellStyle name="SAPBEXHLevel0X 2 14 3 2" xfId="24267" xr:uid="{00000000-0005-0000-0000-0000C2440000}"/>
    <cellStyle name="SAPBEXHLevel0X 2 14 4" xfId="11065" xr:uid="{00000000-0005-0000-0000-0000C3440000}"/>
    <cellStyle name="SAPBEXHLevel0X 2 14 4 2" xfId="26932" xr:uid="{00000000-0005-0000-0000-0000C4440000}"/>
    <cellStyle name="SAPBEXHLevel0X 2 14 5" xfId="15057" xr:uid="{00000000-0005-0000-0000-0000C5440000}"/>
    <cellStyle name="SAPBEXHLevel0X 2 14 5 2" xfId="30504" xr:uid="{00000000-0005-0000-0000-0000C6440000}"/>
    <cellStyle name="SAPBEXHLevel0X 2 14 6" xfId="16417" xr:uid="{00000000-0005-0000-0000-0000C7440000}"/>
    <cellStyle name="SAPBEXHLevel0X 2 14 6 2" xfId="31555" xr:uid="{00000000-0005-0000-0000-0000C8440000}"/>
    <cellStyle name="SAPBEXHLevel0X 2 14 7" xfId="19027" xr:uid="{00000000-0005-0000-0000-0000C9440000}"/>
    <cellStyle name="SAPBEXHLevel0X 2 14 7 2" xfId="33974" xr:uid="{00000000-0005-0000-0000-0000CA440000}"/>
    <cellStyle name="SAPBEXHLevel0X 2 15" xfId="3069" xr:uid="{00000000-0005-0000-0000-0000CB440000}"/>
    <cellStyle name="SAPBEXHLevel0X 2 15 2" xfId="4446" xr:uid="{00000000-0005-0000-0000-0000CC440000}"/>
    <cellStyle name="SAPBEXHLevel0X 2 15 2 2" xfId="9601" xr:uid="{00000000-0005-0000-0000-0000CD440000}"/>
    <cellStyle name="SAPBEXHLevel0X 2 15 2 2 2" xfId="25592" xr:uid="{00000000-0005-0000-0000-0000CE440000}"/>
    <cellStyle name="SAPBEXHLevel0X 2 15 2 3" xfId="12419" xr:uid="{00000000-0005-0000-0000-0000CF440000}"/>
    <cellStyle name="SAPBEXHLevel0X 2 15 2 3 2" xfId="28263" xr:uid="{00000000-0005-0000-0000-0000D0440000}"/>
    <cellStyle name="SAPBEXHLevel0X 2 15 2 4" xfId="14000" xr:uid="{00000000-0005-0000-0000-0000D1440000}"/>
    <cellStyle name="SAPBEXHLevel0X 2 15 2 4 2" xfId="29582" xr:uid="{00000000-0005-0000-0000-0000D2440000}"/>
    <cellStyle name="SAPBEXHLevel0X 2 15 2 5" xfId="17742" xr:uid="{00000000-0005-0000-0000-0000D3440000}"/>
    <cellStyle name="SAPBEXHLevel0X 2 15 2 5 2" xfId="32858" xr:uid="{00000000-0005-0000-0000-0000D4440000}"/>
    <cellStyle name="SAPBEXHLevel0X 2 15 2 6" xfId="20350" xr:uid="{00000000-0005-0000-0000-0000D5440000}"/>
    <cellStyle name="SAPBEXHLevel0X 2 15 2 6 2" xfId="35287" xr:uid="{00000000-0005-0000-0000-0000D6440000}"/>
    <cellStyle name="SAPBEXHLevel0X 2 15 2 7" xfId="21950" xr:uid="{00000000-0005-0000-0000-0000D7440000}"/>
    <cellStyle name="SAPBEXHLevel0X 2 15 2 7 2" xfId="36869" xr:uid="{00000000-0005-0000-0000-0000D8440000}"/>
    <cellStyle name="SAPBEXHLevel0X 2 15 3" xfId="8239" xr:uid="{00000000-0005-0000-0000-0000D9440000}"/>
    <cellStyle name="SAPBEXHLevel0X 2 15 3 2" xfId="24268" xr:uid="{00000000-0005-0000-0000-0000DA440000}"/>
    <cellStyle name="SAPBEXHLevel0X 2 15 4" xfId="11066" xr:uid="{00000000-0005-0000-0000-0000DB440000}"/>
    <cellStyle name="SAPBEXHLevel0X 2 15 4 2" xfId="26933" xr:uid="{00000000-0005-0000-0000-0000DC440000}"/>
    <cellStyle name="SAPBEXHLevel0X 2 15 5" xfId="14459" xr:uid="{00000000-0005-0000-0000-0000DD440000}"/>
    <cellStyle name="SAPBEXHLevel0X 2 15 5 2" xfId="29976" xr:uid="{00000000-0005-0000-0000-0000DE440000}"/>
    <cellStyle name="SAPBEXHLevel0X 2 15 6" xfId="16418" xr:uid="{00000000-0005-0000-0000-0000DF440000}"/>
    <cellStyle name="SAPBEXHLevel0X 2 15 6 2" xfId="31556" xr:uid="{00000000-0005-0000-0000-0000E0440000}"/>
    <cellStyle name="SAPBEXHLevel0X 2 15 7" xfId="19028" xr:uid="{00000000-0005-0000-0000-0000E1440000}"/>
    <cellStyle name="SAPBEXHLevel0X 2 15 7 2" xfId="33975" xr:uid="{00000000-0005-0000-0000-0000E2440000}"/>
    <cellStyle name="SAPBEXHLevel0X 2 16" xfId="3070" xr:uid="{00000000-0005-0000-0000-0000E3440000}"/>
    <cellStyle name="SAPBEXHLevel0X 2 16 2" xfId="4445" xr:uid="{00000000-0005-0000-0000-0000E4440000}"/>
    <cellStyle name="SAPBEXHLevel0X 2 16 2 2" xfId="9600" xr:uid="{00000000-0005-0000-0000-0000E5440000}"/>
    <cellStyle name="SAPBEXHLevel0X 2 16 2 2 2" xfId="25591" xr:uid="{00000000-0005-0000-0000-0000E6440000}"/>
    <cellStyle name="SAPBEXHLevel0X 2 16 2 3" xfId="12418" xr:uid="{00000000-0005-0000-0000-0000E7440000}"/>
    <cellStyle name="SAPBEXHLevel0X 2 16 2 3 2" xfId="28262" xr:uid="{00000000-0005-0000-0000-0000E8440000}"/>
    <cellStyle name="SAPBEXHLevel0X 2 16 2 4" xfId="15228" xr:uid="{00000000-0005-0000-0000-0000E9440000}"/>
    <cellStyle name="SAPBEXHLevel0X 2 16 2 4 2" xfId="30641" xr:uid="{00000000-0005-0000-0000-0000EA440000}"/>
    <cellStyle name="SAPBEXHLevel0X 2 16 2 5" xfId="17741" xr:uid="{00000000-0005-0000-0000-0000EB440000}"/>
    <cellStyle name="SAPBEXHLevel0X 2 16 2 5 2" xfId="32857" xr:uid="{00000000-0005-0000-0000-0000EC440000}"/>
    <cellStyle name="SAPBEXHLevel0X 2 16 2 6" xfId="20349" xr:uid="{00000000-0005-0000-0000-0000ED440000}"/>
    <cellStyle name="SAPBEXHLevel0X 2 16 2 6 2" xfId="35286" xr:uid="{00000000-0005-0000-0000-0000EE440000}"/>
    <cellStyle name="SAPBEXHLevel0X 2 16 2 7" xfId="21238" xr:uid="{00000000-0005-0000-0000-0000EF440000}"/>
    <cellStyle name="SAPBEXHLevel0X 2 16 2 7 2" xfId="36164" xr:uid="{00000000-0005-0000-0000-0000F0440000}"/>
    <cellStyle name="SAPBEXHLevel0X 2 16 3" xfId="8240" xr:uid="{00000000-0005-0000-0000-0000F1440000}"/>
    <cellStyle name="SAPBEXHLevel0X 2 16 3 2" xfId="24269" xr:uid="{00000000-0005-0000-0000-0000F2440000}"/>
    <cellStyle name="SAPBEXHLevel0X 2 16 4" xfId="11067" xr:uid="{00000000-0005-0000-0000-0000F3440000}"/>
    <cellStyle name="SAPBEXHLevel0X 2 16 4 2" xfId="26934" xr:uid="{00000000-0005-0000-0000-0000F4440000}"/>
    <cellStyle name="SAPBEXHLevel0X 2 16 5" xfId="13718" xr:uid="{00000000-0005-0000-0000-0000F5440000}"/>
    <cellStyle name="SAPBEXHLevel0X 2 16 5 2" xfId="29331" xr:uid="{00000000-0005-0000-0000-0000F6440000}"/>
    <cellStyle name="SAPBEXHLevel0X 2 16 6" xfId="16419" xr:uid="{00000000-0005-0000-0000-0000F7440000}"/>
    <cellStyle name="SAPBEXHLevel0X 2 16 6 2" xfId="31557" xr:uid="{00000000-0005-0000-0000-0000F8440000}"/>
    <cellStyle name="SAPBEXHLevel0X 2 16 7" xfId="19029" xr:uid="{00000000-0005-0000-0000-0000F9440000}"/>
    <cellStyle name="SAPBEXHLevel0X 2 16 7 2" xfId="33976" xr:uid="{00000000-0005-0000-0000-0000FA440000}"/>
    <cellStyle name="SAPBEXHLevel0X 2 17" xfId="3063" xr:uid="{00000000-0005-0000-0000-0000FB440000}"/>
    <cellStyle name="SAPBEXHLevel0X 2 17 2" xfId="8233" xr:uid="{00000000-0005-0000-0000-0000FC440000}"/>
    <cellStyle name="SAPBEXHLevel0X 2 17 2 2" xfId="24262" xr:uid="{00000000-0005-0000-0000-0000FD440000}"/>
    <cellStyle name="SAPBEXHLevel0X 2 17 3" xfId="11060" xr:uid="{00000000-0005-0000-0000-0000FE440000}"/>
    <cellStyle name="SAPBEXHLevel0X 2 17 3 2" xfId="26927" xr:uid="{00000000-0005-0000-0000-0000FF440000}"/>
    <cellStyle name="SAPBEXHLevel0X 2 17 4" xfId="15318" xr:uid="{00000000-0005-0000-0000-000000450000}"/>
    <cellStyle name="SAPBEXHLevel0X 2 17 4 2" xfId="30727" xr:uid="{00000000-0005-0000-0000-000001450000}"/>
    <cellStyle name="SAPBEXHLevel0X 2 17 5" xfId="16412" xr:uid="{00000000-0005-0000-0000-000002450000}"/>
    <cellStyle name="SAPBEXHLevel0X 2 17 5 2" xfId="31550" xr:uid="{00000000-0005-0000-0000-000003450000}"/>
    <cellStyle name="SAPBEXHLevel0X 2 17 6" xfId="19022" xr:uid="{00000000-0005-0000-0000-000004450000}"/>
    <cellStyle name="SAPBEXHLevel0X 2 17 6 2" xfId="33969" xr:uid="{00000000-0005-0000-0000-000005450000}"/>
    <cellStyle name="SAPBEXHLevel0X 2 17 7" xfId="21189" xr:uid="{00000000-0005-0000-0000-000006450000}"/>
    <cellStyle name="SAPBEXHLevel0X 2 17 7 2" xfId="36115" xr:uid="{00000000-0005-0000-0000-000007450000}"/>
    <cellStyle name="SAPBEXHLevel0X 2 17 8" xfId="6323" xr:uid="{00000000-0005-0000-0000-000008450000}"/>
    <cellStyle name="SAPBEXHLevel0X 2 18" xfId="4452" xr:uid="{00000000-0005-0000-0000-000009450000}"/>
    <cellStyle name="SAPBEXHLevel0X 2 18 2" xfId="9607" xr:uid="{00000000-0005-0000-0000-00000A450000}"/>
    <cellStyle name="SAPBEXHLevel0X 2 18 2 2" xfId="25598" xr:uid="{00000000-0005-0000-0000-00000B450000}"/>
    <cellStyle name="SAPBEXHLevel0X 2 18 3" xfId="12425" xr:uid="{00000000-0005-0000-0000-00000C450000}"/>
    <cellStyle name="SAPBEXHLevel0X 2 18 3 2" xfId="28269" xr:uid="{00000000-0005-0000-0000-00000D450000}"/>
    <cellStyle name="SAPBEXHLevel0X 2 18 4" xfId="14002" xr:uid="{00000000-0005-0000-0000-00000E450000}"/>
    <cellStyle name="SAPBEXHLevel0X 2 18 4 2" xfId="29584" xr:uid="{00000000-0005-0000-0000-00000F450000}"/>
    <cellStyle name="SAPBEXHLevel0X 2 18 5" xfId="17748" xr:uid="{00000000-0005-0000-0000-000010450000}"/>
    <cellStyle name="SAPBEXHLevel0X 2 18 5 2" xfId="32864" xr:uid="{00000000-0005-0000-0000-000011450000}"/>
    <cellStyle name="SAPBEXHLevel0X 2 18 6" xfId="20356" xr:uid="{00000000-0005-0000-0000-000012450000}"/>
    <cellStyle name="SAPBEXHLevel0X 2 18 6 2" xfId="35293" xr:uid="{00000000-0005-0000-0000-000013450000}"/>
    <cellStyle name="SAPBEXHLevel0X 2 18 7" xfId="21947" xr:uid="{00000000-0005-0000-0000-000014450000}"/>
    <cellStyle name="SAPBEXHLevel0X 2 18 7 2" xfId="36866" xr:uid="{00000000-0005-0000-0000-000015450000}"/>
    <cellStyle name="SAPBEXHLevel0X 2 19" xfId="5431" xr:uid="{00000000-0005-0000-0000-000016450000}"/>
    <cellStyle name="SAPBEXHLevel0X 2 19 2" xfId="22681" xr:uid="{00000000-0005-0000-0000-000017450000}"/>
    <cellStyle name="SAPBEXHLevel0X 2 2" xfId="836" xr:uid="{00000000-0005-0000-0000-000018450000}"/>
    <cellStyle name="SAPBEXHLevel0X 2 2 10" xfId="15995" xr:uid="{00000000-0005-0000-0000-000019450000}"/>
    <cellStyle name="SAPBEXHLevel0X 2 2 10 2" xfId="31139" xr:uid="{00000000-0005-0000-0000-00001A450000}"/>
    <cellStyle name="SAPBEXHLevel0X 2 2 11" xfId="5045" xr:uid="{00000000-0005-0000-0000-00001B450000}"/>
    <cellStyle name="SAPBEXHLevel0X 2 2 2" xfId="837" xr:uid="{00000000-0005-0000-0000-00001C450000}"/>
    <cellStyle name="SAPBEXHLevel0X 2 2 2 10" xfId="5046" xr:uid="{00000000-0005-0000-0000-00001D450000}"/>
    <cellStyle name="SAPBEXHLevel0X 2 2 2 2" xfId="3072" xr:uid="{00000000-0005-0000-0000-00001E450000}"/>
    <cellStyle name="SAPBEXHLevel0X 2 2 2 2 2" xfId="8242" xr:uid="{00000000-0005-0000-0000-00001F450000}"/>
    <cellStyle name="SAPBEXHLevel0X 2 2 2 2 2 2" xfId="24271" xr:uid="{00000000-0005-0000-0000-000020450000}"/>
    <cellStyle name="SAPBEXHLevel0X 2 2 2 2 3" xfId="11069" xr:uid="{00000000-0005-0000-0000-000021450000}"/>
    <cellStyle name="SAPBEXHLevel0X 2 2 2 2 3 2" xfId="26936" xr:uid="{00000000-0005-0000-0000-000022450000}"/>
    <cellStyle name="SAPBEXHLevel0X 2 2 2 2 4" xfId="14434" xr:uid="{00000000-0005-0000-0000-000023450000}"/>
    <cellStyle name="SAPBEXHLevel0X 2 2 2 2 4 2" xfId="29953" xr:uid="{00000000-0005-0000-0000-000024450000}"/>
    <cellStyle name="SAPBEXHLevel0X 2 2 2 2 5" xfId="16421" xr:uid="{00000000-0005-0000-0000-000025450000}"/>
    <cellStyle name="SAPBEXHLevel0X 2 2 2 2 5 2" xfId="31559" xr:uid="{00000000-0005-0000-0000-000026450000}"/>
    <cellStyle name="SAPBEXHLevel0X 2 2 2 2 6" xfId="19031" xr:uid="{00000000-0005-0000-0000-000027450000}"/>
    <cellStyle name="SAPBEXHLevel0X 2 2 2 2 6 2" xfId="33978" xr:uid="{00000000-0005-0000-0000-000028450000}"/>
    <cellStyle name="SAPBEXHLevel0X 2 2 2 2 7" xfId="21198" xr:uid="{00000000-0005-0000-0000-000029450000}"/>
    <cellStyle name="SAPBEXHLevel0X 2 2 2 2 7 2" xfId="36124" xr:uid="{00000000-0005-0000-0000-00002A450000}"/>
    <cellStyle name="SAPBEXHLevel0X 2 2 2 2 8" xfId="6325" xr:uid="{00000000-0005-0000-0000-00002B450000}"/>
    <cellStyle name="SAPBEXHLevel0X 2 2 2 3" xfId="4443" xr:uid="{00000000-0005-0000-0000-00002C450000}"/>
    <cellStyle name="SAPBEXHLevel0X 2 2 2 3 2" xfId="9598" xr:uid="{00000000-0005-0000-0000-00002D450000}"/>
    <cellStyle name="SAPBEXHLevel0X 2 2 2 3 2 2" xfId="25589" xr:uid="{00000000-0005-0000-0000-00002E450000}"/>
    <cellStyle name="SAPBEXHLevel0X 2 2 2 3 3" xfId="12416" xr:uid="{00000000-0005-0000-0000-00002F450000}"/>
    <cellStyle name="SAPBEXHLevel0X 2 2 2 3 3 2" xfId="28260" xr:uid="{00000000-0005-0000-0000-000030450000}"/>
    <cellStyle name="SAPBEXHLevel0X 2 2 2 3 4" xfId="7398" xr:uid="{00000000-0005-0000-0000-000031450000}"/>
    <cellStyle name="SAPBEXHLevel0X 2 2 2 3 4 2" xfId="23596" xr:uid="{00000000-0005-0000-0000-000032450000}"/>
    <cellStyle name="SAPBEXHLevel0X 2 2 2 3 5" xfId="17739" xr:uid="{00000000-0005-0000-0000-000033450000}"/>
    <cellStyle name="SAPBEXHLevel0X 2 2 2 3 5 2" xfId="32855" xr:uid="{00000000-0005-0000-0000-000034450000}"/>
    <cellStyle name="SAPBEXHLevel0X 2 2 2 3 6" xfId="20347" xr:uid="{00000000-0005-0000-0000-000035450000}"/>
    <cellStyle name="SAPBEXHLevel0X 2 2 2 3 6 2" xfId="35284" xr:uid="{00000000-0005-0000-0000-000036450000}"/>
    <cellStyle name="SAPBEXHLevel0X 2 2 2 3 7" xfId="21237" xr:uid="{00000000-0005-0000-0000-000037450000}"/>
    <cellStyle name="SAPBEXHLevel0X 2 2 2 3 7 2" xfId="36163" xr:uid="{00000000-0005-0000-0000-000038450000}"/>
    <cellStyle name="SAPBEXHLevel0X 2 2 2 4" xfId="5429" xr:uid="{00000000-0005-0000-0000-000039450000}"/>
    <cellStyle name="SAPBEXHLevel0X 2 2 2 4 2" xfId="22679" xr:uid="{00000000-0005-0000-0000-00003A450000}"/>
    <cellStyle name="SAPBEXHLevel0X 2 2 2 5" xfId="6880" xr:uid="{00000000-0005-0000-0000-00003B450000}"/>
    <cellStyle name="SAPBEXHLevel0X 2 2 2 5 2" xfId="23316" xr:uid="{00000000-0005-0000-0000-00003C450000}"/>
    <cellStyle name="SAPBEXHLevel0X 2 2 2 6" xfId="14740" xr:uid="{00000000-0005-0000-0000-00003D450000}"/>
    <cellStyle name="SAPBEXHLevel0X 2 2 2 6 2" xfId="30209" xr:uid="{00000000-0005-0000-0000-00003E450000}"/>
    <cellStyle name="SAPBEXHLevel0X 2 2 2 7" xfId="10567" xr:uid="{00000000-0005-0000-0000-00003F450000}"/>
    <cellStyle name="SAPBEXHLevel0X 2 2 2 7 2" xfId="26482" xr:uid="{00000000-0005-0000-0000-000040450000}"/>
    <cellStyle name="SAPBEXHLevel0X 2 2 2 8" xfId="14220" xr:uid="{00000000-0005-0000-0000-000041450000}"/>
    <cellStyle name="SAPBEXHLevel0X 2 2 2 8 2" xfId="29761" xr:uid="{00000000-0005-0000-0000-000042450000}"/>
    <cellStyle name="SAPBEXHLevel0X 2 2 2 9" xfId="18266" xr:uid="{00000000-0005-0000-0000-000043450000}"/>
    <cellStyle name="SAPBEXHLevel0X 2 2 2 9 2" xfId="33362" xr:uid="{00000000-0005-0000-0000-000044450000}"/>
    <cellStyle name="SAPBEXHLevel0X 2 2 3" xfId="3071" xr:uid="{00000000-0005-0000-0000-000045450000}"/>
    <cellStyle name="SAPBEXHLevel0X 2 2 3 2" xfId="8241" xr:uid="{00000000-0005-0000-0000-000046450000}"/>
    <cellStyle name="SAPBEXHLevel0X 2 2 3 2 2" xfId="24270" xr:uid="{00000000-0005-0000-0000-000047450000}"/>
    <cellStyle name="SAPBEXHLevel0X 2 2 3 3" xfId="11068" xr:uid="{00000000-0005-0000-0000-000048450000}"/>
    <cellStyle name="SAPBEXHLevel0X 2 2 3 3 2" xfId="26935" xr:uid="{00000000-0005-0000-0000-000049450000}"/>
    <cellStyle name="SAPBEXHLevel0X 2 2 3 4" xfId="15489" xr:uid="{00000000-0005-0000-0000-00004A450000}"/>
    <cellStyle name="SAPBEXHLevel0X 2 2 3 4 2" xfId="30850" xr:uid="{00000000-0005-0000-0000-00004B450000}"/>
    <cellStyle name="SAPBEXHLevel0X 2 2 3 5" xfId="16420" xr:uid="{00000000-0005-0000-0000-00004C450000}"/>
    <cellStyle name="SAPBEXHLevel0X 2 2 3 5 2" xfId="31558" xr:uid="{00000000-0005-0000-0000-00004D450000}"/>
    <cellStyle name="SAPBEXHLevel0X 2 2 3 6" xfId="19030" xr:uid="{00000000-0005-0000-0000-00004E450000}"/>
    <cellStyle name="SAPBEXHLevel0X 2 2 3 6 2" xfId="33977" xr:uid="{00000000-0005-0000-0000-00004F450000}"/>
    <cellStyle name="SAPBEXHLevel0X 2 2 3 7" xfId="21197" xr:uid="{00000000-0005-0000-0000-000050450000}"/>
    <cellStyle name="SAPBEXHLevel0X 2 2 3 7 2" xfId="36123" xr:uid="{00000000-0005-0000-0000-000051450000}"/>
    <cellStyle name="SAPBEXHLevel0X 2 2 3 8" xfId="6324" xr:uid="{00000000-0005-0000-0000-000052450000}"/>
    <cellStyle name="SAPBEXHLevel0X 2 2 4" xfId="4444" xr:uid="{00000000-0005-0000-0000-000053450000}"/>
    <cellStyle name="SAPBEXHLevel0X 2 2 4 2" xfId="9599" xr:uid="{00000000-0005-0000-0000-000054450000}"/>
    <cellStyle name="SAPBEXHLevel0X 2 2 4 2 2" xfId="25590" xr:uid="{00000000-0005-0000-0000-000055450000}"/>
    <cellStyle name="SAPBEXHLevel0X 2 2 4 3" xfId="12417" xr:uid="{00000000-0005-0000-0000-000056450000}"/>
    <cellStyle name="SAPBEXHLevel0X 2 2 4 3 2" xfId="28261" xr:uid="{00000000-0005-0000-0000-000057450000}"/>
    <cellStyle name="SAPBEXHLevel0X 2 2 4 4" xfId="10452" xr:uid="{00000000-0005-0000-0000-000058450000}"/>
    <cellStyle name="SAPBEXHLevel0X 2 2 4 4 2" xfId="26374" xr:uid="{00000000-0005-0000-0000-000059450000}"/>
    <cellStyle name="SAPBEXHLevel0X 2 2 4 5" xfId="17740" xr:uid="{00000000-0005-0000-0000-00005A450000}"/>
    <cellStyle name="SAPBEXHLevel0X 2 2 4 5 2" xfId="32856" xr:uid="{00000000-0005-0000-0000-00005B450000}"/>
    <cellStyle name="SAPBEXHLevel0X 2 2 4 6" xfId="20348" xr:uid="{00000000-0005-0000-0000-00005C450000}"/>
    <cellStyle name="SAPBEXHLevel0X 2 2 4 6 2" xfId="35285" xr:uid="{00000000-0005-0000-0000-00005D450000}"/>
    <cellStyle name="SAPBEXHLevel0X 2 2 4 7" xfId="21951" xr:uid="{00000000-0005-0000-0000-00005E450000}"/>
    <cellStyle name="SAPBEXHLevel0X 2 2 4 7 2" xfId="36870" xr:uid="{00000000-0005-0000-0000-00005F450000}"/>
    <cellStyle name="SAPBEXHLevel0X 2 2 5" xfId="5430" xr:uid="{00000000-0005-0000-0000-000060450000}"/>
    <cellStyle name="SAPBEXHLevel0X 2 2 5 2" xfId="22680" xr:uid="{00000000-0005-0000-0000-000061450000}"/>
    <cellStyle name="SAPBEXHLevel0X 2 2 6" xfId="6881" xr:uid="{00000000-0005-0000-0000-000062450000}"/>
    <cellStyle name="SAPBEXHLevel0X 2 2 6 2" xfId="23317" xr:uid="{00000000-0005-0000-0000-000063450000}"/>
    <cellStyle name="SAPBEXHLevel0X 2 2 7" xfId="14757" xr:uid="{00000000-0005-0000-0000-000064450000}"/>
    <cellStyle name="SAPBEXHLevel0X 2 2 7 2" xfId="30214" xr:uid="{00000000-0005-0000-0000-000065450000}"/>
    <cellStyle name="SAPBEXHLevel0X 2 2 8" xfId="13022" xr:uid="{00000000-0005-0000-0000-000066450000}"/>
    <cellStyle name="SAPBEXHLevel0X 2 2 8 2" xfId="28821" xr:uid="{00000000-0005-0000-0000-000067450000}"/>
    <cellStyle name="SAPBEXHLevel0X 2 2 9" xfId="15402" xr:uid="{00000000-0005-0000-0000-000068450000}"/>
    <cellStyle name="SAPBEXHLevel0X 2 2 9 2" xfId="30790" xr:uid="{00000000-0005-0000-0000-000069450000}"/>
    <cellStyle name="SAPBEXHLevel0X 2 20" xfId="7638" xr:uid="{00000000-0005-0000-0000-00006A450000}"/>
    <cellStyle name="SAPBEXHLevel0X 2 20 2" xfId="23773" xr:uid="{00000000-0005-0000-0000-00006B450000}"/>
    <cellStyle name="SAPBEXHLevel0X 2 21" xfId="12934" xr:uid="{00000000-0005-0000-0000-00006C450000}"/>
    <cellStyle name="SAPBEXHLevel0X 2 21 2" xfId="28773" xr:uid="{00000000-0005-0000-0000-00006D450000}"/>
    <cellStyle name="SAPBEXHLevel0X 2 22" xfId="10340" xr:uid="{00000000-0005-0000-0000-00006E450000}"/>
    <cellStyle name="SAPBEXHLevel0X 2 22 2" xfId="26279" xr:uid="{00000000-0005-0000-0000-00006F450000}"/>
    <cellStyle name="SAPBEXHLevel0X 2 23" xfId="14687" xr:uid="{00000000-0005-0000-0000-000070450000}"/>
    <cellStyle name="SAPBEXHLevel0X 2 23 2" xfId="30177" xr:uid="{00000000-0005-0000-0000-000071450000}"/>
    <cellStyle name="SAPBEXHLevel0X 2 24" xfId="6686" xr:uid="{00000000-0005-0000-0000-000072450000}"/>
    <cellStyle name="SAPBEXHLevel0X 2 24 2" xfId="23180" xr:uid="{00000000-0005-0000-0000-000073450000}"/>
    <cellStyle name="SAPBEXHLevel0X 2 25" xfId="5044" xr:uid="{00000000-0005-0000-0000-000074450000}"/>
    <cellStyle name="SAPBEXHLevel0X 2 26" xfId="38034" xr:uid="{00000000-0005-0000-0000-000075450000}"/>
    <cellStyle name="SAPBEXHLevel0X 2 3" xfId="3073" xr:uid="{00000000-0005-0000-0000-000076450000}"/>
    <cellStyle name="SAPBEXHLevel0X 2 3 2" xfId="3074" xr:uid="{00000000-0005-0000-0000-000077450000}"/>
    <cellStyle name="SAPBEXHLevel0X 2 3 2 2" xfId="4441" xr:uid="{00000000-0005-0000-0000-000078450000}"/>
    <cellStyle name="SAPBEXHLevel0X 2 3 2 2 2" xfId="9596" xr:uid="{00000000-0005-0000-0000-000079450000}"/>
    <cellStyle name="SAPBEXHLevel0X 2 3 2 2 2 2" xfId="25587" xr:uid="{00000000-0005-0000-0000-00007A450000}"/>
    <cellStyle name="SAPBEXHLevel0X 2 3 2 2 3" xfId="12414" xr:uid="{00000000-0005-0000-0000-00007B450000}"/>
    <cellStyle name="SAPBEXHLevel0X 2 3 2 2 3 2" xfId="28258" xr:uid="{00000000-0005-0000-0000-00007C450000}"/>
    <cellStyle name="SAPBEXHLevel0X 2 3 2 2 4" xfId="13997" xr:uid="{00000000-0005-0000-0000-00007D450000}"/>
    <cellStyle name="SAPBEXHLevel0X 2 3 2 2 4 2" xfId="29579" xr:uid="{00000000-0005-0000-0000-00007E450000}"/>
    <cellStyle name="SAPBEXHLevel0X 2 3 2 2 5" xfId="17737" xr:uid="{00000000-0005-0000-0000-00007F450000}"/>
    <cellStyle name="SAPBEXHLevel0X 2 3 2 2 5 2" xfId="32853" xr:uid="{00000000-0005-0000-0000-000080450000}"/>
    <cellStyle name="SAPBEXHLevel0X 2 3 2 2 6" xfId="20345" xr:uid="{00000000-0005-0000-0000-000081450000}"/>
    <cellStyle name="SAPBEXHLevel0X 2 3 2 2 6 2" xfId="35282" xr:uid="{00000000-0005-0000-0000-000082450000}"/>
    <cellStyle name="SAPBEXHLevel0X 2 3 2 2 7" xfId="21236" xr:uid="{00000000-0005-0000-0000-000083450000}"/>
    <cellStyle name="SAPBEXHLevel0X 2 3 2 2 7 2" xfId="36162" xr:uid="{00000000-0005-0000-0000-000084450000}"/>
    <cellStyle name="SAPBEXHLevel0X 2 3 2 3" xfId="8244" xr:uid="{00000000-0005-0000-0000-000085450000}"/>
    <cellStyle name="SAPBEXHLevel0X 2 3 2 3 2" xfId="24273" xr:uid="{00000000-0005-0000-0000-000086450000}"/>
    <cellStyle name="SAPBEXHLevel0X 2 3 2 4" xfId="11071" xr:uid="{00000000-0005-0000-0000-000087450000}"/>
    <cellStyle name="SAPBEXHLevel0X 2 3 2 4 2" xfId="26938" xr:uid="{00000000-0005-0000-0000-000088450000}"/>
    <cellStyle name="SAPBEXHLevel0X 2 3 2 5" xfId="15317" xr:uid="{00000000-0005-0000-0000-000089450000}"/>
    <cellStyle name="SAPBEXHLevel0X 2 3 2 5 2" xfId="30726" xr:uid="{00000000-0005-0000-0000-00008A450000}"/>
    <cellStyle name="SAPBEXHLevel0X 2 3 2 6" xfId="16423" xr:uid="{00000000-0005-0000-0000-00008B450000}"/>
    <cellStyle name="SAPBEXHLevel0X 2 3 2 6 2" xfId="31561" xr:uid="{00000000-0005-0000-0000-00008C450000}"/>
    <cellStyle name="SAPBEXHLevel0X 2 3 2 7" xfId="19033" xr:uid="{00000000-0005-0000-0000-00008D450000}"/>
    <cellStyle name="SAPBEXHLevel0X 2 3 2 7 2" xfId="33980" xr:uid="{00000000-0005-0000-0000-00008E450000}"/>
    <cellStyle name="SAPBEXHLevel0X 2 3 3" xfId="4442" xr:uid="{00000000-0005-0000-0000-00008F450000}"/>
    <cellStyle name="SAPBEXHLevel0X 2 3 3 2" xfId="9597" xr:uid="{00000000-0005-0000-0000-000090450000}"/>
    <cellStyle name="SAPBEXHLevel0X 2 3 3 2 2" xfId="25588" xr:uid="{00000000-0005-0000-0000-000091450000}"/>
    <cellStyle name="SAPBEXHLevel0X 2 3 3 3" xfId="12415" xr:uid="{00000000-0005-0000-0000-000092450000}"/>
    <cellStyle name="SAPBEXHLevel0X 2 3 3 3 2" xfId="28259" xr:uid="{00000000-0005-0000-0000-000093450000}"/>
    <cellStyle name="SAPBEXHLevel0X 2 3 3 4" xfId="14879" xr:uid="{00000000-0005-0000-0000-000094450000}"/>
    <cellStyle name="SAPBEXHLevel0X 2 3 3 4 2" xfId="30330" xr:uid="{00000000-0005-0000-0000-000095450000}"/>
    <cellStyle name="SAPBEXHLevel0X 2 3 3 5" xfId="17738" xr:uid="{00000000-0005-0000-0000-000096450000}"/>
    <cellStyle name="SAPBEXHLevel0X 2 3 3 5 2" xfId="32854" xr:uid="{00000000-0005-0000-0000-000097450000}"/>
    <cellStyle name="SAPBEXHLevel0X 2 3 3 6" xfId="20346" xr:uid="{00000000-0005-0000-0000-000098450000}"/>
    <cellStyle name="SAPBEXHLevel0X 2 3 3 6 2" xfId="35283" xr:uid="{00000000-0005-0000-0000-000099450000}"/>
    <cellStyle name="SAPBEXHLevel0X 2 3 3 7" xfId="21952" xr:uid="{00000000-0005-0000-0000-00009A450000}"/>
    <cellStyle name="SAPBEXHLevel0X 2 3 3 7 2" xfId="36871" xr:uid="{00000000-0005-0000-0000-00009B450000}"/>
    <cellStyle name="SAPBEXHLevel0X 2 3 4" xfId="8243" xr:uid="{00000000-0005-0000-0000-00009C450000}"/>
    <cellStyle name="SAPBEXHLevel0X 2 3 4 2" xfId="24272" xr:uid="{00000000-0005-0000-0000-00009D450000}"/>
    <cellStyle name="SAPBEXHLevel0X 2 3 5" xfId="11070" xr:uid="{00000000-0005-0000-0000-00009E450000}"/>
    <cellStyle name="SAPBEXHLevel0X 2 3 5 2" xfId="26937" xr:uid="{00000000-0005-0000-0000-00009F450000}"/>
    <cellStyle name="SAPBEXHLevel0X 2 3 6" xfId="14460" xr:uid="{00000000-0005-0000-0000-0000A0450000}"/>
    <cellStyle name="SAPBEXHLevel0X 2 3 6 2" xfId="29977" xr:uid="{00000000-0005-0000-0000-0000A1450000}"/>
    <cellStyle name="SAPBEXHLevel0X 2 3 7" xfId="16422" xr:uid="{00000000-0005-0000-0000-0000A2450000}"/>
    <cellStyle name="SAPBEXHLevel0X 2 3 7 2" xfId="31560" xr:uid="{00000000-0005-0000-0000-0000A3450000}"/>
    <cellStyle name="SAPBEXHLevel0X 2 3 8" xfId="19032" xr:uid="{00000000-0005-0000-0000-0000A4450000}"/>
    <cellStyle name="SAPBEXHLevel0X 2 3 8 2" xfId="33979" xr:uid="{00000000-0005-0000-0000-0000A5450000}"/>
    <cellStyle name="SAPBEXHLevel0X 2 4" xfId="3075" xr:uid="{00000000-0005-0000-0000-0000A6450000}"/>
    <cellStyle name="SAPBEXHLevel0X 2 4 2" xfId="3076" xr:uid="{00000000-0005-0000-0000-0000A7450000}"/>
    <cellStyle name="SAPBEXHLevel0X 2 4 2 2" xfId="4439" xr:uid="{00000000-0005-0000-0000-0000A8450000}"/>
    <cellStyle name="SAPBEXHLevel0X 2 4 2 2 2" xfId="9594" xr:uid="{00000000-0005-0000-0000-0000A9450000}"/>
    <cellStyle name="SAPBEXHLevel0X 2 4 2 2 2 2" xfId="25585" xr:uid="{00000000-0005-0000-0000-0000AA450000}"/>
    <cellStyle name="SAPBEXHLevel0X 2 4 2 2 3" xfId="12412" xr:uid="{00000000-0005-0000-0000-0000AB450000}"/>
    <cellStyle name="SAPBEXHLevel0X 2 4 2 2 3 2" xfId="28256" xr:uid="{00000000-0005-0000-0000-0000AC450000}"/>
    <cellStyle name="SAPBEXHLevel0X 2 4 2 2 4" xfId="13998" xr:uid="{00000000-0005-0000-0000-0000AD450000}"/>
    <cellStyle name="SAPBEXHLevel0X 2 4 2 2 4 2" xfId="29580" xr:uid="{00000000-0005-0000-0000-0000AE450000}"/>
    <cellStyle name="SAPBEXHLevel0X 2 4 2 2 5" xfId="17735" xr:uid="{00000000-0005-0000-0000-0000AF450000}"/>
    <cellStyle name="SAPBEXHLevel0X 2 4 2 2 5 2" xfId="32851" xr:uid="{00000000-0005-0000-0000-0000B0450000}"/>
    <cellStyle name="SAPBEXHLevel0X 2 4 2 2 6" xfId="20343" xr:uid="{00000000-0005-0000-0000-0000B1450000}"/>
    <cellStyle name="SAPBEXHLevel0X 2 4 2 2 6 2" xfId="35280" xr:uid="{00000000-0005-0000-0000-0000B2450000}"/>
    <cellStyle name="SAPBEXHLevel0X 2 4 2 2 7" xfId="21235" xr:uid="{00000000-0005-0000-0000-0000B3450000}"/>
    <cellStyle name="SAPBEXHLevel0X 2 4 2 2 7 2" xfId="36161" xr:uid="{00000000-0005-0000-0000-0000B4450000}"/>
    <cellStyle name="SAPBEXHLevel0X 2 4 2 3" xfId="8246" xr:uid="{00000000-0005-0000-0000-0000B5450000}"/>
    <cellStyle name="SAPBEXHLevel0X 2 4 2 3 2" xfId="24275" xr:uid="{00000000-0005-0000-0000-0000B6450000}"/>
    <cellStyle name="SAPBEXHLevel0X 2 4 2 4" xfId="11073" xr:uid="{00000000-0005-0000-0000-0000B7450000}"/>
    <cellStyle name="SAPBEXHLevel0X 2 4 2 4 2" xfId="26940" xr:uid="{00000000-0005-0000-0000-0000B8450000}"/>
    <cellStyle name="SAPBEXHLevel0X 2 4 2 5" xfId="13807" xr:uid="{00000000-0005-0000-0000-0000B9450000}"/>
    <cellStyle name="SAPBEXHLevel0X 2 4 2 5 2" xfId="29395" xr:uid="{00000000-0005-0000-0000-0000BA450000}"/>
    <cellStyle name="SAPBEXHLevel0X 2 4 2 6" xfId="16425" xr:uid="{00000000-0005-0000-0000-0000BB450000}"/>
    <cellStyle name="SAPBEXHLevel0X 2 4 2 6 2" xfId="31563" xr:uid="{00000000-0005-0000-0000-0000BC450000}"/>
    <cellStyle name="SAPBEXHLevel0X 2 4 2 7" xfId="19035" xr:uid="{00000000-0005-0000-0000-0000BD450000}"/>
    <cellStyle name="SAPBEXHLevel0X 2 4 2 7 2" xfId="33982" xr:uid="{00000000-0005-0000-0000-0000BE450000}"/>
    <cellStyle name="SAPBEXHLevel0X 2 4 3" xfId="4440" xr:uid="{00000000-0005-0000-0000-0000BF450000}"/>
    <cellStyle name="SAPBEXHLevel0X 2 4 3 2" xfId="9595" xr:uid="{00000000-0005-0000-0000-0000C0450000}"/>
    <cellStyle name="SAPBEXHLevel0X 2 4 3 2 2" xfId="25586" xr:uid="{00000000-0005-0000-0000-0000C1450000}"/>
    <cellStyle name="SAPBEXHLevel0X 2 4 3 3" xfId="12413" xr:uid="{00000000-0005-0000-0000-0000C2450000}"/>
    <cellStyle name="SAPBEXHLevel0X 2 4 3 3 2" xfId="28257" xr:uid="{00000000-0005-0000-0000-0000C3450000}"/>
    <cellStyle name="SAPBEXHLevel0X 2 4 3 4" xfId="14878" xr:uid="{00000000-0005-0000-0000-0000C4450000}"/>
    <cellStyle name="SAPBEXHLevel0X 2 4 3 4 2" xfId="30329" xr:uid="{00000000-0005-0000-0000-0000C5450000}"/>
    <cellStyle name="SAPBEXHLevel0X 2 4 3 5" xfId="17736" xr:uid="{00000000-0005-0000-0000-0000C6450000}"/>
    <cellStyle name="SAPBEXHLevel0X 2 4 3 5 2" xfId="32852" xr:uid="{00000000-0005-0000-0000-0000C7450000}"/>
    <cellStyle name="SAPBEXHLevel0X 2 4 3 6" xfId="20344" xr:uid="{00000000-0005-0000-0000-0000C8450000}"/>
    <cellStyle name="SAPBEXHLevel0X 2 4 3 6 2" xfId="35281" xr:uid="{00000000-0005-0000-0000-0000C9450000}"/>
    <cellStyle name="SAPBEXHLevel0X 2 4 3 7" xfId="21953" xr:uid="{00000000-0005-0000-0000-0000CA450000}"/>
    <cellStyle name="SAPBEXHLevel0X 2 4 3 7 2" xfId="36872" xr:uid="{00000000-0005-0000-0000-0000CB450000}"/>
    <cellStyle name="SAPBEXHLevel0X 2 4 4" xfId="8245" xr:uid="{00000000-0005-0000-0000-0000CC450000}"/>
    <cellStyle name="SAPBEXHLevel0X 2 4 4 2" xfId="24274" xr:uid="{00000000-0005-0000-0000-0000CD450000}"/>
    <cellStyle name="SAPBEXHLevel0X 2 4 5" xfId="11072" xr:uid="{00000000-0005-0000-0000-0000CE450000}"/>
    <cellStyle name="SAPBEXHLevel0X 2 4 5 2" xfId="26939" xr:uid="{00000000-0005-0000-0000-0000CF450000}"/>
    <cellStyle name="SAPBEXHLevel0X 2 4 6" xfId="14462" xr:uid="{00000000-0005-0000-0000-0000D0450000}"/>
    <cellStyle name="SAPBEXHLevel0X 2 4 6 2" xfId="29979" xr:uid="{00000000-0005-0000-0000-0000D1450000}"/>
    <cellStyle name="SAPBEXHLevel0X 2 4 7" xfId="16424" xr:uid="{00000000-0005-0000-0000-0000D2450000}"/>
    <cellStyle name="SAPBEXHLevel0X 2 4 7 2" xfId="31562" xr:uid="{00000000-0005-0000-0000-0000D3450000}"/>
    <cellStyle name="SAPBEXHLevel0X 2 4 8" xfId="19034" xr:uid="{00000000-0005-0000-0000-0000D4450000}"/>
    <cellStyle name="SAPBEXHLevel0X 2 4 8 2" xfId="33981" xr:uid="{00000000-0005-0000-0000-0000D5450000}"/>
    <cellStyle name="SAPBEXHLevel0X 2 5" xfId="3077" xr:uid="{00000000-0005-0000-0000-0000D6450000}"/>
    <cellStyle name="SAPBEXHLevel0X 2 5 2" xfId="3078" xr:uid="{00000000-0005-0000-0000-0000D7450000}"/>
    <cellStyle name="SAPBEXHLevel0X 2 5 2 2" xfId="4437" xr:uid="{00000000-0005-0000-0000-0000D8450000}"/>
    <cellStyle name="SAPBEXHLevel0X 2 5 2 2 2" xfId="9592" xr:uid="{00000000-0005-0000-0000-0000D9450000}"/>
    <cellStyle name="SAPBEXHLevel0X 2 5 2 2 2 2" xfId="25583" xr:uid="{00000000-0005-0000-0000-0000DA450000}"/>
    <cellStyle name="SAPBEXHLevel0X 2 5 2 2 3" xfId="12410" xr:uid="{00000000-0005-0000-0000-0000DB450000}"/>
    <cellStyle name="SAPBEXHLevel0X 2 5 2 2 3 2" xfId="28254" xr:uid="{00000000-0005-0000-0000-0000DC450000}"/>
    <cellStyle name="SAPBEXHLevel0X 2 5 2 2 4" xfId="7403" xr:uid="{00000000-0005-0000-0000-0000DD450000}"/>
    <cellStyle name="SAPBEXHLevel0X 2 5 2 2 4 2" xfId="23601" xr:uid="{00000000-0005-0000-0000-0000DE450000}"/>
    <cellStyle name="SAPBEXHLevel0X 2 5 2 2 5" xfId="17733" xr:uid="{00000000-0005-0000-0000-0000DF450000}"/>
    <cellStyle name="SAPBEXHLevel0X 2 5 2 2 5 2" xfId="32849" xr:uid="{00000000-0005-0000-0000-0000E0450000}"/>
    <cellStyle name="SAPBEXHLevel0X 2 5 2 2 6" xfId="20341" xr:uid="{00000000-0005-0000-0000-0000E1450000}"/>
    <cellStyle name="SAPBEXHLevel0X 2 5 2 2 6 2" xfId="35278" xr:uid="{00000000-0005-0000-0000-0000E2450000}"/>
    <cellStyle name="SAPBEXHLevel0X 2 5 2 2 7" xfId="21234" xr:uid="{00000000-0005-0000-0000-0000E3450000}"/>
    <cellStyle name="SAPBEXHLevel0X 2 5 2 2 7 2" xfId="36160" xr:uid="{00000000-0005-0000-0000-0000E4450000}"/>
    <cellStyle name="SAPBEXHLevel0X 2 5 2 3" xfId="8248" xr:uid="{00000000-0005-0000-0000-0000E5450000}"/>
    <cellStyle name="SAPBEXHLevel0X 2 5 2 3 2" xfId="24277" xr:uid="{00000000-0005-0000-0000-0000E6450000}"/>
    <cellStyle name="SAPBEXHLevel0X 2 5 2 4" xfId="11075" xr:uid="{00000000-0005-0000-0000-0000E7450000}"/>
    <cellStyle name="SAPBEXHLevel0X 2 5 2 4 2" xfId="26942" xr:uid="{00000000-0005-0000-0000-0000E8450000}"/>
    <cellStyle name="SAPBEXHLevel0X 2 5 2 5" xfId="13808" xr:uid="{00000000-0005-0000-0000-0000E9450000}"/>
    <cellStyle name="SAPBEXHLevel0X 2 5 2 5 2" xfId="29396" xr:uid="{00000000-0005-0000-0000-0000EA450000}"/>
    <cellStyle name="SAPBEXHLevel0X 2 5 2 6" xfId="16427" xr:uid="{00000000-0005-0000-0000-0000EB450000}"/>
    <cellStyle name="SAPBEXHLevel0X 2 5 2 6 2" xfId="31565" xr:uid="{00000000-0005-0000-0000-0000EC450000}"/>
    <cellStyle name="SAPBEXHLevel0X 2 5 2 7" xfId="19037" xr:uid="{00000000-0005-0000-0000-0000ED450000}"/>
    <cellStyle name="SAPBEXHLevel0X 2 5 2 7 2" xfId="33984" xr:uid="{00000000-0005-0000-0000-0000EE450000}"/>
    <cellStyle name="SAPBEXHLevel0X 2 5 3" xfId="4438" xr:uid="{00000000-0005-0000-0000-0000EF450000}"/>
    <cellStyle name="SAPBEXHLevel0X 2 5 3 2" xfId="9593" xr:uid="{00000000-0005-0000-0000-0000F0450000}"/>
    <cellStyle name="SAPBEXHLevel0X 2 5 3 2 2" xfId="25584" xr:uid="{00000000-0005-0000-0000-0000F1450000}"/>
    <cellStyle name="SAPBEXHLevel0X 2 5 3 3" xfId="12411" xr:uid="{00000000-0005-0000-0000-0000F2450000}"/>
    <cellStyle name="SAPBEXHLevel0X 2 5 3 3 2" xfId="28255" xr:uid="{00000000-0005-0000-0000-0000F3450000}"/>
    <cellStyle name="SAPBEXHLevel0X 2 5 3 4" xfId="7456" xr:uid="{00000000-0005-0000-0000-0000F4450000}"/>
    <cellStyle name="SAPBEXHLevel0X 2 5 3 4 2" xfId="23642" xr:uid="{00000000-0005-0000-0000-0000F5450000}"/>
    <cellStyle name="SAPBEXHLevel0X 2 5 3 5" xfId="17734" xr:uid="{00000000-0005-0000-0000-0000F6450000}"/>
    <cellStyle name="SAPBEXHLevel0X 2 5 3 5 2" xfId="32850" xr:uid="{00000000-0005-0000-0000-0000F7450000}"/>
    <cellStyle name="SAPBEXHLevel0X 2 5 3 6" xfId="20342" xr:uid="{00000000-0005-0000-0000-0000F8450000}"/>
    <cellStyle name="SAPBEXHLevel0X 2 5 3 6 2" xfId="35279" xr:uid="{00000000-0005-0000-0000-0000F9450000}"/>
    <cellStyle name="SAPBEXHLevel0X 2 5 3 7" xfId="21954" xr:uid="{00000000-0005-0000-0000-0000FA450000}"/>
    <cellStyle name="SAPBEXHLevel0X 2 5 3 7 2" xfId="36873" xr:uid="{00000000-0005-0000-0000-0000FB450000}"/>
    <cellStyle name="SAPBEXHLevel0X 2 5 4" xfId="8247" xr:uid="{00000000-0005-0000-0000-0000FC450000}"/>
    <cellStyle name="SAPBEXHLevel0X 2 5 4 2" xfId="24276" xr:uid="{00000000-0005-0000-0000-0000FD450000}"/>
    <cellStyle name="SAPBEXHLevel0X 2 5 5" xfId="11074" xr:uid="{00000000-0005-0000-0000-0000FE450000}"/>
    <cellStyle name="SAPBEXHLevel0X 2 5 5 2" xfId="26941" xr:uid="{00000000-0005-0000-0000-0000FF450000}"/>
    <cellStyle name="SAPBEXHLevel0X 2 5 6" xfId="15056" xr:uid="{00000000-0005-0000-0000-000000460000}"/>
    <cellStyle name="SAPBEXHLevel0X 2 5 6 2" xfId="30503" xr:uid="{00000000-0005-0000-0000-000001460000}"/>
    <cellStyle name="SAPBEXHLevel0X 2 5 7" xfId="16426" xr:uid="{00000000-0005-0000-0000-000002460000}"/>
    <cellStyle name="SAPBEXHLevel0X 2 5 7 2" xfId="31564" xr:uid="{00000000-0005-0000-0000-000003460000}"/>
    <cellStyle name="SAPBEXHLevel0X 2 5 8" xfId="19036" xr:uid="{00000000-0005-0000-0000-000004460000}"/>
    <cellStyle name="SAPBEXHLevel0X 2 5 8 2" xfId="33983" xr:uid="{00000000-0005-0000-0000-000005460000}"/>
    <cellStyle name="SAPBEXHLevel0X 2 6" xfId="3079" xr:uid="{00000000-0005-0000-0000-000006460000}"/>
    <cellStyle name="SAPBEXHLevel0X 2 6 2" xfId="3080" xr:uid="{00000000-0005-0000-0000-000007460000}"/>
    <cellStyle name="SAPBEXHLevel0X 2 6 2 2" xfId="4435" xr:uid="{00000000-0005-0000-0000-000008460000}"/>
    <cellStyle name="SAPBEXHLevel0X 2 6 2 2 2" xfId="9590" xr:uid="{00000000-0005-0000-0000-000009460000}"/>
    <cellStyle name="SAPBEXHLevel0X 2 6 2 2 2 2" xfId="25581" xr:uid="{00000000-0005-0000-0000-00000A460000}"/>
    <cellStyle name="SAPBEXHLevel0X 2 6 2 2 3" xfId="12408" xr:uid="{00000000-0005-0000-0000-00000B460000}"/>
    <cellStyle name="SAPBEXHLevel0X 2 6 2 2 3 2" xfId="28252" xr:uid="{00000000-0005-0000-0000-00000C460000}"/>
    <cellStyle name="SAPBEXHLevel0X 2 6 2 2 4" xfId="13995" xr:uid="{00000000-0005-0000-0000-00000D460000}"/>
    <cellStyle name="SAPBEXHLevel0X 2 6 2 2 4 2" xfId="29577" xr:uid="{00000000-0005-0000-0000-00000E460000}"/>
    <cellStyle name="SAPBEXHLevel0X 2 6 2 2 5" xfId="17731" xr:uid="{00000000-0005-0000-0000-00000F460000}"/>
    <cellStyle name="SAPBEXHLevel0X 2 6 2 2 5 2" xfId="32847" xr:uid="{00000000-0005-0000-0000-000010460000}"/>
    <cellStyle name="SAPBEXHLevel0X 2 6 2 2 6" xfId="20339" xr:uid="{00000000-0005-0000-0000-000011460000}"/>
    <cellStyle name="SAPBEXHLevel0X 2 6 2 2 6 2" xfId="35276" xr:uid="{00000000-0005-0000-0000-000012460000}"/>
    <cellStyle name="SAPBEXHLevel0X 2 6 2 2 7" xfId="6560" xr:uid="{00000000-0005-0000-0000-000013460000}"/>
    <cellStyle name="SAPBEXHLevel0X 2 6 2 2 7 2" xfId="23117" xr:uid="{00000000-0005-0000-0000-000014460000}"/>
    <cellStyle name="SAPBEXHLevel0X 2 6 2 3" xfId="8250" xr:uid="{00000000-0005-0000-0000-000015460000}"/>
    <cellStyle name="SAPBEXHLevel0X 2 6 2 3 2" xfId="24279" xr:uid="{00000000-0005-0000-0000-000016460000}"/>
    <cellStyle name="SAPBEXHLevel0X 2 6 2 4" xfId="11077" xr:uid="{00000000-0005-0000-0000-000017460000}"/>
    <cellStyle name="SAPBEXHLevel0X 2 6 2 4 2" xfId="26944" xr:uid="{00000000-0005-0000-0000-000018460000}"/>
    <cellStyle name="SAPBEXHLevel0X 2 6 2 5" xfId="13809" xr:uid="{00000000-0005-0000-0000-000019460000}"/>
    <cellStyle name="SAPBEXHLevel0X 2 6 2 5 2" xfId="29397" xr:uid="{00000000-0005-0000-0000-00001A460000}"/>
    <cellStyle name="SAPBEXHLevel0X 2 6 2 6" xfId="16429" xr:uid="{00000000-0005-0000-0000-00001B460000}"/>
    <cellStyle name="SAPBEXHLevel0X 2 6 2 6 2" xfId="31567" xr:uid="{00000000-0005-0000-0000-00001C460000}"/>
    <cellStyle name="SAPBEXHLevel0X 2 6 2 7" xfId="19039" xr:uid="{00000000-0005-0000-0000-00001D460000}"/>
    <cellStyle name="SAPBEXHLevel0X 2 6 2 7 2" xfId="33986" xr:uid="{00000000-0005-0000-0000-00001E460000}"/>
    <cellStyle name="SAPBEXHLevel0X 2 6 3" xfId="4436" xr:uid="{00000000-0005-0000-0000-00001F460000}"/>
    <cellStyle name="SAPBEXHLevel0X 2 6 3 2" xfId="9591" xr:uid="{00000000-0005-0000-0000-000020460000}"/>
    <cellStyle name="SAPBEXHLevel0X 2 6 3 2 2" xfId="25582" xr:uid="{00000000-0005-0000-0000-000021460000}"/>
    <cellStyle name="SAPBEXHLevel0X 2 6 3 3" xfId="12409" xr:uid="{00000000-0005-0000-0000-000022460000}"/>
    <cellStyle name="SAPBEXHLevel0X 2 6 3 3 2" xfId="28253" xr:uid="{00000000-0005-0000-0000-000023460000}"/>
    <cellStyle name="SAPBEXHLevel0X 2 6 3 4" xfId="14881" xr:uid="{00000000-0005-0000-0000-000024460000}"/>
    <cellStyle name="SAPBEXHLevel0X 2 6 3 4 2" xfId="30332" xr:uid="{00000000-0005-0000-0000-000025460000}"/>
    <cellStyle name="SAPBEXHLevel0X 2 6 3 5" xfId="17732" xr:uid="{00000000-0005-0000-0000-000026460000}"/>
    <cellStyle name="SAPBEXHLevel0X 2 6 3 5 2" xfId="32848" xr:uid="{00000000-0005-0000-0000-000027460000}"/>
    <cellStyle name="SAPBEXHLevel0X 2 6 3 6" xfId="20340" xr:uid="{00000000-0005-0000-0000-000028460000}"/>
    <cellStyle name="SAPBEXHLevel0X 2 6 3 6 2" xfId="35277" xr:uid="{00000000-0005-0000-0000-000029460000}"/>
    <cellStyle name="SAPBEXHLevel0X 2 6 3 7" xfId="21955" xr:uid="{00000000-0005-0000-0000-00002A460000}"/>
    <cellStyle name="SAPBEXHLevel0X 2 6 3 7 2" xfId="36874" xr:uid="{00000000-0005-0000-0000-00002B460000}"/>
    <cellStyle name="SAPBEXHLevel0X 2 6 4" xfId="8249" xr:uid="{00000000-0005-0000-0000-00002C460000}"/>
    <cellStyle name="SAPBEXHLevel0X 2 6 4 2" xfId="24278" xr:uid="{00000000-0005-0000-0000-00002D460000}"/>
    <cellStyle name="SAPBEXHLevel0X 2 6 5" xfId="11076" xr:uid="{00000000-0005-0000-0000-00002E460000}"/>
    <cellStyle name="SAPBEXHLevel0X 2 6 5 2" xfId="26943" xr:uid="{00000000-0005-0000-0000-00002F460000}"/>
    <cellStyle name="SAPBEXHLevel0X 2 6 6" xfId="15055" xr:uid="{00000000-0005-0000-0000-000030460000}"/>
    <cellStyle name="SAPBEXHLevel0X 2 6 6 2" xfId="30502" xr:uid="{00000000-0005-0000-0000-000031460000}"/>
    <cellStyle name="SAPBEXHLevel0X 2 6 7" xfId="16428" xr:uid="{00000000-0005-0000-0000-000032460000}"/>
    <cellStyle name="SAPBEXHLevel0X 2 6 7 2" xfId="31566" xr:uid="{00000000-0005-0000-0000-000033460000}"/>
    <cellStyle name="SAPBEXHLevel0X 2 6 8" xfId="19038" xr:uid="{00000000-0005-0000-0000-000034460000}"/>
    <cellStyle name="SAPBEXHLevel0X 2 6 8 2" xfId="33985" xr:uid="{00000000-0005-0000-0000-000035460000}"/>
    <cellStyle name="SAPBEXHLevel0X 2 7" xfId="3081" xr:uid="{00000000-0005-0000-0000-000036460000}"/>
    <cellStyle name="SAPBEXHLevel0X 2 7 2" xfId="3082" xr:uid="{00000000-0005-0000-0000-000037460000}"/>
    <cellStyle name="SAPBEXHLevel0X 2 7 2 2" xfId="4434" xr:uid="{00000000-0005-0000-0000-000038460000}"/>
    <cellStyle name="SAPBEXHLevel0X 2 7 2 2 2" xfId="9589" xr:uid="{00000000-0005-0000-0000-000039460000}"/>
    <cellStyle name="SAPBEXHLevel0X 2 7 2 2 2 2" xfId="25580" xr:uid="{00000000-0005-0000-0000-00003A460000}"/>
    <cellStyle name="SAPBEXHLevel0X 2 7 2 2 3" xfId="12407" xr:uid="{00000000-0005-0000-0000-00003B460000}"/>
    <cellStyle name="SAPBEXHLevel0X 2 7 2 2 3 2" xfId="28251" xr:uid="{00000000-0005-0000-0000-00003C460000}"/>
    <cellStyle name="SAPBEXHLevel0X 2 7 2 2 4" xfId="7581" xr:uid="{00000000-0005-0000-0000-00003D460000}"/>
    <cellStyle name="SAPBEXHLevel0X 2 7 2 2 4 2" xfId="23731" xr:uid="{00000000-0005-0000-0000-00003E460000}"/>
    <cellStyle name="SAPBEXHLevel0X 2 7 2 2 5" xfId="17730" xr:uid="{00000000-0005-0000-0000-00003F460000}"/>
    <cellStyle name="SAPBEXHLevel0X 2 7 2 2 5 2" xfId="32846" xr:uid="{00000000-0005-0000-0000-000040460000}"/>
    <cellStyle name="SAPBEXHLevel0X 2 7 2 2 6" xfId="20338" xr:uid="{00000000-0005-0000-0000-000041460000}"/>
    <cellStyle name="SAPBEXHLevel0X 2 7 2 2 6 2" xfId="35275" xr:uid="{00000000-0005-0000-0000-000042460000}"/>
    <cellStyle name="SAPBEXHLevel0X 2 7 2 2 7" xfId="21233" xr:uid="{00000000-0005-0000-0000-000043460000}"/>
    <cellStyle name="SAPBEXHLevel0X 2 7 2 2 7 2" xfId="36159" xr:uid="{00000000-0005-0000-0000-000044460000}"/>
    <cellStyle name="SAPBEXHLevel0X 2 7 2 3" xfId="8252" xr:uid="{00000000-0005-0000-0000-000045460000}"/>
    <cellStyle name="SAPBEXHLevel0X 2 7 2 3 2" xfId="24281" xr:uid="{00000000-0005-0000-0000-000046460000}"/>
    <cellStyle name="SAPBEXHLevel0X 2 7 2 4" xfId="11079" xr:uid="{00000000-0005-0000-0000-000047460000}"/>
    <cellStyle name="SAPBEXHLevel0X 2 7 2 4 2" xfId="26946" xr:uid="{00000000-0005-0000-0000-000048460000}"/>
    <cellStyle name="SAPBEXHLevel0X 2 7 2 5" xfId="13810" xr:uid="{00000000-0005-0000-0000-000049460000}"/>
    <cellStyle name="SAPBEXHLevel0X 2 7 2 5 2" xfId="29398" xr:uid="{00000000-0005-0000-0000-00004A460000}"/>
    <cellStyle name="SAPBEXHLevel0X 2 7 2 6" xfId="16431" xr:uid="{00000000-0005-0000-0000-00004B460000}"/>
    <cellStyle name="SAPBEXHLevel0X 2 7 2 6 2" xfId="31569" xr:uid="{00000000-0005-0000-0000-00004C460000}"/>
    <cellStyle name="SAPBEXHLevel0X 2 7 2 7" xfId="19041" xr:uid="{00000000-0005-0000-0000-00004D460000}"/>
    <cellStyle name="SAPBEXHLevel0X 2 7 2 7 2" xfId="33988" xr:uid="{00000000-0005-0000-0000-00004E460000}"/>
    <cellStyle name="SAPBEXHLevel0X 2 7 3" xfId="3347" xr:uid="{00000000-0005-0000-0000-00004F460000}"/>
    <cellStyle name="SAPBEXHLevel0X 2 7 3 2" xfId="8515" xr:uid="{00000000-0005-0000-0000-000050460000}"/>
    <cellStyle name="SAPBEXHLevel0X 2 7 3 2 2" xfId="24544" xr:uid="{00000000-0005-0000-0000-000051460000}"/>
    <cellStyle name="SAPBEXHLevel0X 2 7 3 3" xfId="11342" xr:uid="{00000000-0005-0000-0000-000052460000}"/>
    <cellStyle name="SAPBEXHLevel0X 2 7 3 3 2" xfId="27209" xr:uid="{00000000-0005-0000-0000-000053460000}"/>
    <cellStyle name="SAPBEXHLevel0X 2 7 3 4" xfId="15129" xr:uid="{00000000-0005-0000-0000-000054460000}"/>
    <cellStyle name="SAPBEXHLevel0X 2 7 3 4 2" xfId="30551" xr:uid="{00000000-0005-0000-0000-000055460000}"/>
    <cellStyle name="SAPBEXHLevel0X 2 7 3 5" xfId="16694" xr:uid="{00000000-0005-0000-0000-000056460000}"/>
    <cellStyle name="SAPBEXHLevel0X 2 7 3 5 2" xfId="31832" xr:uid="{00000000-0005-0000-0000-000057460000}"/>
    <cellStyle name="SAPBEXHLevel0X 2 7 3 6" xfId="19304" xr:uid="{00000000-0005-0000-0000-000058460000}"/>
    <cellStyle name="SAPBEXHLevel0X 2 7 3 6 2" xfId="34251" xr:uid="{00000000-0005-0000-0000-000059460000}"/>
    <cellStyle name="SAPBEXHLevel0X 2 7 3 7" xfId="21150" xr:uid="{00000000-0005-0000-0000-00005A460000}"/>
    <cellStyle name="SAPBEXHLevel0X 2 7 3 7 2" xfId="36076" xr:uid="{00000000-0005-0000-0000-00005B460000}"/>
    <cellStyle name="SAPBEXHLevel0X 2 7 4" xfId="8251" xr:uid="{00000000-0005-0000-0000-00005C460000}"/>
    <cellStyle name="SAPBEXHLevel0X 2 7 4 2" xfId="24280" xr:uid="{00000000-0005-0000-0000-00005D460000}"/>
    <cellStyle name="SAPBEXHLevel0X 2 7 5" xfId="11078" xr:uid="{00000000-0005-0000-0000-00005E460000}"/>
    <cellStyle name="SAPBEXHLevel0X 2 7 5 2" xfId="26945" xr:uid="{00000000-0005-0000-0000-00005F460000}"/>
    <cellStyle name="SAPBEXHLevel0X 2 7 6" xfId="15054" xr:uid="{00000000-0005-0000-0000-000060460000}"/>
    <cellStyle name="SAPBEXHLevel0X 2 7 6 2" xfId="30501" xr:uid="{00000000-0005-0000-0000-000061460000}"/>
    <cellStyle name="SAPBEXHLevel0X 2 7 7" xfId="16430" xr:uid="{00000000-0005-0000-0000-000062460000}"/>
    <cellStyle name="SAPBEXHLevel0X 2 7 7 2" xfId="31568" xr:uid="{00000000-0005-0000-0000-000063460000}"/>
    <cellStyle name="SAPBEXHLevel0X 2 7 8" xfId="19040" xr:uid="{00000000-0005-0000-0000-000064460000}"/>
    <cellStyle name="SAPBEXHLevel0X 2 7 8 2" xfId="33987" xr:uid="{00000000-0005-0000-0000-000065460000}"/>
    <cellStyle name="SAPBEXHLevel0X 2 8" xfId="3083" xr:uid="{00000000-0005-0000-0000-000066460000}"/>
    <cellStyle name="SAPBEXHLevel0X 2 8 2" xfId="4433" xr:uid="{00000000-0005-0000-0000-000067460000}"/>
    <cellStyle name="SAPBEXHLevel0X 2 8 2 2" xfId="9588" xr:uid="{00000000-0005-0000-0000-000068460000}"/>
    <cellStyle name="SAPBEXHLevel0X 2 8 2 2 2" xfId="25579" xr:uid="{00000000-0005-0000-0000-000069460000}"/>
    <cellStyle name="SAPBEXHLevel0X 2 8 2 3" xfId="12406" xr:uid="{00000000-0005-0000-0000-00006A460000}"/>
    <cellStyle name="SAPBEXHLevel0X 2 8 2 3 2" xfId="28250" xr:uid="{00000000-0005-0000-0000-00006B460000}"/>
    <cellStyle name="SAPBEXHLevel0X 2 8 2 4" xfId="14880" xr:uid="{00000000-0005-0000-0000-00006C460000}"/>
    <cellStyle name="SAPBEXHLevel0X 2 8 2 4 2" xfId="30331" xr:uid="{00000000-0005-0000-0000-00006D460000}"/>
    <cellStyle name="SAPBEXHLevel0X 2 8 2 5" xfId="17729" xr:uid="{00000000-0005-0000-0000-00006E460000}"/>
    <cellStyle name="SAPBEXHLevel0X 2 8 2 5 2" xfId="32845" xr:uid="{00000000-0005-0000-0000-00006F460000}"/>
    <cellStyle name="SAPBEXHLevel0X 2 8 2 6" xfId="20337" xr:uid="{00000000-0005-0000-0000-000070460000}"/>
    <cellStyle name="SAPBEXHLevel0X 2 8 2 6 2" xfId="35274" xr:uid="{00000000-0005-0000-0000-000071460000}"/>
    <cellStyle name="SAPBEXHLevel0X 2 8 2 7" xfId="21957" xr:uid="{00000000-0005-0000-0000-000072460000}"/>
    <cellStyle name="SAPBEXHLevel0X 2 8 2 7 2" xfId="36876" xr:uid="{00000000-0005-0000-0000-000073460000}"/>
    <cellStyle name="SAPBEXHLevel0X 2 8 3" xfId="8253" xr:uid="{00000000-0005-0000-0000-000074460000}"/>
    <cellStyle name="SAPBEXHLevel0X 2 8 3 2" xfId="24282" xr:uid="{00000000-0005-0000-0000-000075460000}"/>
    <cellStyle name="SAPBEXHLevel0X 2 8 4" xfId="11080" xr:uid="{00000000-0005-0000-0000-000076460000}"/>
    <cellStyle name="SAPBEXHLevel0X 2 8 4 2" xfId="26947" xr:uid="{00000000-0005-0000-0000-000077460000}"/>
    <cellStyle name="SAPBEXHLevel0X 2 8 5" xfId="5898" xr:uid="{00000000-0005-0000-0000-000078460000}"/>
    <cellStyle name="SAPBEXHLevel0X 2 8 5 2" xfId="22886" xr:uid="{00000000-0005-0000-0000-000079460000}"/>
    <cellStyle name="SAPBEXHLevel0X 2 8 6" xfId="16432" xr:uid="{00000000-0005-0000-0000-00007A460000}"/>
    <cellStyle name="SAPBEXHLevel0X 2 8 6 2" xfId="31570" xr:uid="{00000000-0005-0000-0000-00007B460000}"/>
    <cellStyle name="SAPBEXHLevel0X 2 8 7" xfId="19042" xr:uid="{00000000-0005-0000-0000-00007C460000}"/>
    <cellStyle name="SAPBEXHLevel0X 2 8 7 2" xfId="33989" xr:uid="{00000000-0005-0000-0000-00007D460000}"/>
    <cellStyle name="SAPBEXHLevel0X 2 9" xfId="3084" xr:uid="{00000000-0005-0000-0000-00007E460000}"/>
    <cellStyle name="SAPBEXHLevel0X 2 9 2" xfId="4432" xr:uid="{00000000-0005-0000-0000-00007F460000}"/>
    <cellStyle name="SAPBEXHLevel0X 2 9 2 2" xfId="9587" xr:uid="{00000000-0005-0000-0000-000080460000}"/>
    <cellStyle name="SAPBEXHLevel0X 2 9 2 2 2" xfId="25578" xr:uid="{00000000-0005-0000-0000-000081460000}"/>
    <cellStyle name="SAPBEXHLevel0X 2 9 2 3" xfId="12405" xr:uid="{00000000-0005-0000-0000-000082460000}"/>
    <cellStyle name="SAPBEXHLevel0X 2 9 2 3 2" xfId="28249" xr:uid="{00000000-0005-0000-0000-000083460000}"/>
    <cellStyle name="SAPBEXHLevel0X 2 9 2 4" xfId="13996" xr:uid="{00000000-0005-0000-0000-000084460000}"/>
    <cellStyle name="SAPBEXHLevel0X 2 9 2 4 2" xfId="29578" xr:uid="{00000000-0005-0000-0000-000085460000}"/>
    <cellStyle name="SAPBEXHLevel0X 2 9 2 5" xfId="17728" xr:uid="{00000000-0005-0000-0000-000086460000}"/>
    <cellStyle name="SAPBEXHLevel0X 2 9 2 5 2" xfId="32844" xr:uid="{00000000-0005-0000-0000-000087460000}"/>
    <cellStyle name="SAPBEXHLevel0X 2 9 2 6" xfId="20336" xr:uid="{00000000-0005-0000-0000-000088460000}"/>
    <cellStyle name="SAPBEXHLevel0X 2 9 2 6 2" xfId="35273" xr:uid="{00000000-0005-0000-0000-000089460000}"/>
    <cellStyle name="SAPBEXHLevel0X 2 9 2 7" xfId="21231" xr:uid="{00000000-0005-0000-0000-00008A460000}"/>
    <cellStyle name="SAPBEXHLevel0X 2 9 2 7 2" xfId="36157" xr:uid="{00000000-0005-0000-0000-00008B460000}"/>
    <cellStyle name="SAPBEXHLevel0X 2 9 3" xfId="8254" xr:uid="{00000000-0005-0000-0000-00008C460000}"/>
    <cellStyle name="SAPBEXHLevel0X 2 9 3 2" xfId="24283" xr:uid="{00000000-0005-0000-0000-00008D460000}"/>
    <cellStyle name="SAPBEXHLevel0X 2 9 4" xfId="11081" xr:uid="{00000000-0005-0000-0000-00008E460000}"/>
    <cellStyle name="SAPBEXHLevel0X 2 9 4 2" xfId="26948" xr:uid="{00000000-0005-0000-0000-00008F460000}"/>
    <cellStyle name="SAPBEXHLevel0X 2 9 5" xfId="15053" xr:uid="{00000000-0005-0000-0000-000090460000}"/>
    <cellStyle name="SAPBEXHLevel0X 2 9 5 2" xfId="30500" xr:uid="{00000000-0005-0000-0000-000091460000}"/>
    <cellStyle name="SAPBEXHLevel0X 2 9 6" xfId="16433" xr:uid="{00000000-0005-0000-0000-000092460000}"/>
    <cellStyle name="SAPBEXHLevel0X 2 9 6 2" xfId="31571" xr:uid="{00000000-0005-0000-0000-000093460000}"/>
    <cellStyle name="SAPBEXHLevel0X 2 9 7" xfId="19043" xr:uid="{00000000-0005-0000-0000-000094460000}"/>
    <cellStyle name="SAPBEXHLevel0X 2 9 7 2" xfId="33990" xr:uid="{00000000-0005-0000-0000-000095460000}"/>
    <cellStyle name="SAPBEXHLevel0X 20" xfId="3085" xr:uid="{00000000-0005-0000-0000-000096460000}"/>
    <cellStyle name="SAPBEXHLevel0X 20 2" xfId="4431" xr:uid="{00000000-0005-0000-0000-000097460000}"/>
    <cellStyle name="SAPBEXHLevel0X 20 2 2" xfId="9586" xr:uid="{00000000-0005-0000-0000-000098460000}"/>
    <cellStyle name="SAPBEXHLevel0X 20 2 2 2" xfId="25577" xr:uid="{00000000-0005-0000-0000-000099460000}"/>
    <cellStyle name="SAPBEXHLevel0X 20 2 3" xfId="12404" xr:uid="{00000000-0005-0000-0000-00009A460000}"/>
    <cellStyle name="SAPBEXHLevel0X 20 2 3 2" xfId="28248" xr:uid="{00000000-0005-0000-0000-00009B460000}"/>
    <cellStyle name="SAPBEXHLevel0X 20 2 4" xfId="7411" xr:uid="{00000000-0005-0000-0000-00009C460000}"/>
    <cellStyle name="SAPBEXHLevel0X 20 2 4 2" xfId="23607" xr:uid="{00000000-0005-0000-0000-00009D460000}"/>
    <cellStyle name="SAPBEXHLevel0X 20 2 5" xfId="17727" xr:uid="{00000000-0005-0000-0000-00009E460000}"/>
    <cellStyle name="SAPBEXHLevel0X 20 2 5 2" xfId="32843" xr:uid="{00000000-0005-0000-0000-00009F460000}"/>
    <cellStyle name="SAPBEXHLevel0X 20 2 6" xfId="20335" xr:uid="{00000000-0005-0000-0000-0000A0460000}"/>
    <cellStyle name="SAPBEXHLevel0X 20 2 6 2" xfId="35272" xr:uid="{00000000-0005-0000-0000-0000A1460000}"/>
    <cellStyle name="SAPBEXHLevel0X 20 2 7" xfId="21408" xr:uid="{00000000-0005-0000-0000-0000A2460000}"/>
    <cellStyle name="SAPBEXHLevel0X 20 2 7 2" xfId="36334" xr:uid="{00000000-0005-0000-0000-0000A3460000}"/>
    <cellStyle name="SAPBEXHLevel0X 20 3" xfId="8255" xr:uid="{00000000-0005-0000-0000-0000A4460000}"/>
    <cellStyle name="SAPBEXHLevel0X 20 3 2" xfId="24284" xr:uid="{00000000-0005-0000-0000-0000A5460000}"/>
    <cellStyle name="SAPBEXHLevel0X 20 4" xfId="11082" xr:uid="{00000000-0005-0000-0000-0000A6460000}"/>
    <cellStyle name="SAPBEXHLevel0X 20 4 2" xfId="26949" xr:uid="{00000000-0005-0000-0000-0000A7460000}"/>
    <cellStyle name="SAPBEXHLevel0X 20 5" xfId="13811" xr:uid="{00000000-0005-0000-0000-0000A8460000}"/>
    <cellStyle name="SAPBEXHLevel0X 20 5 2" xfId="29399" xr:uid="{00000000-0005-0000-0000-0000A9460000}"/>
    <cellStyle name="SAPBEXHLevel0X 20 6" xfId="16434" xr:uid="{00000000-0005-0000-0000-0000AA460000}"/>
    <cellStyle name="SAPBEXHLevel0X 20 6 2" xfId="31572" xr:uid="{00000000-0005-0000-0000-0000AB460000}"/>
    <cellStyle name="SAPBEXHLevel0X 20 7" xfId="19044" xr:uid="{00000000-0005-0000-0000-0000AC460000}"/>
    <cellStyle name="SAPBEXHLevel0X 20 7 2" xfId="33991" xr:uid="{00000000-0005-0000-0000-0000AD460000}"/>
    <cellStyle name="SAPBEXHLevel0X 21" xfId="4901" xr:uid="{00000000-0005-0000-0000-0000AE460000}"/>
    <cellStyle name="SAPBEXHLevel0X 21 2" xfId="10056" xr:uid="{00000000-0005-0000-0000-0000AF460000}"/>
    <cellStyle name="SAPBEXHLevel0X 21 2 2" xfId="26038" xr:uid="{00000000-0005-0000-0000-0000B0460000}"/>
    <cellStyle name="SAPBEXHLevel0X 21 3" xfId="12874" xr:uid="{00000000-0005-0000-0000-0000B1460000}"/>
    <cellStyle name="SAPBEXHLevel0X 21 3 2" xfId="28715" xr:uid="{00000000-0005-0000-0000-0000B2460000}"/>
    <cellStyle name="SAPBEXHLevel0X 21 4" xfId="15171" xr:uid="{00000000-0005-0000-0000-0000B3460000}"/>
    <cellStyle name="SAPBEXHLevel0X 21 4 2" xfId="30587" xr:uid="{00000000-0005-0000-0000-0000B4460000}"/>
    <cellStyle name="SAPBEXHLevel0X 21 5" xfId="18195" xr:uid="{00000000-0005-0000-0000-0000B5460000}"/>
    <cellStyle name="SAPBEXHLevel0X 21 5 2" xfId="33301" xr:uid="{00000000-0005-0000-0000-0000B6460000}"/>
    <cellStyle name="SAPBEXHLevel0X 21 6" xfId="20802" xr:uid="{00000000-0005-0000-0000-0000B7460000}"/>
    <cellStyle name="SAPBEXHLevel0X 21 6 2" xfId="35735" xr:uid="{00000000-0005-0000-0000-0000B8460000}"/>
    <cellStyle name="SAPBEXHLevel0X 21 7" xfId="13514" xr:uid="{00000000-0005-0000-0000-0000B9460000}"/>
    <cellStyle name="SAPBEXHLevel0X 21 7 2" xfId="29139" xr:uid="{00000000-0005-0000-0000-0000BA460000}"/>
    <cellStyle name="SAPBEXHLevel0X 22" xfId="5996" xr:uid="{00000000-0005-0000-0000-0000BB460000}"/>
    <cellStyle name="SAPBEXHLevel0X 22 2" xfId="22965" xr:uid="{00000000-0005-0000-0000-0000BC460000}"/>
    <cellStyle name="SAPBEXHLevel0X 23" xfId="7162" xr:uid="{00000000-0005-0000-0000-0000BD460000}"/>
    <cellStyle name="SAPBEXHLevel0X 23 2" xfId="23444" xr:uid="{00000000-0005-0000-0000-0000BE460000}"/>
    <cellStyle name="SAPBEXHLevel0X 24" xfId="15250" xr:uid="{00000000-0005-0000-0000-0000BF460000}"/>
    <cellStyle name="SAPBEXHLevel0X 24 2" xfId="30661" xr:uid="{00000000-0005-0000-0000-0000C0460000}"/>
    <cellStyle name="SAPBEXHLevel0X 25" xfId="15162" xr:uid="{00000000-0005-0000-0000-0000C1460000}"/>
    <cellStyle name="SAPBEXHLevel0X 25 2" xfId="30580" xr:uid="{00000000-0005-0000-0000-0000C2460000}"/>
    <cellStyle name="SAPBEXHLevel0X 26" xfId="15414" xr:uid="{00000000-0005-0000-0000-0000C3460000}"/>
    <cellStyle name="SAPBEXHLevel0X 26 2" xfId="30798" xr:uid="{00000000-0005-0000-0000-0000C4460000}"/>
    <cellStyle name="SAPBEXHLevel0X 3" xfId="838" xr:uid="{00000000-0005-0000-0000-0000C5460000}"/>
    <cellStyle name="SAPBEXHLevel0X 3 10" xfId="3086" xr:uid="{00000000-0005-0000-0000-0000C6460000}"/>
    <cellStyle name="SAPBEXHLevel0X 3 10 2" xfId="4429" xr:uid="{00000000-0005-0000-0000-0000C7460000}"/>
    <cellStyle name="SAPBEXHLevel0X 3 10 2 2" xfId="9584" xr:uid="{00000000-0005-0000-0000-0000C8460000}"/>
    <cellStyle name="SAPBEXHLevel0X 3 10 2 2 2" xfId="25575" xr:uid="{00000000-0005-0000-0000-0000C9460000}"/>
    <cellStyle name="SAPBEXHLevel0X 3 10 2 3" xfId="12402" xr:uid="{00000000-0005-0000-0000-0000CA460000}"/>
    <cellStyle name="SAPBEXHLevel0X 3 10 2 3 2" xfId="28246" xr:uid="{00000000-0005-0000-0000-0000CB460000}"/>
    <cellStyle name="SAPBEXHLevel0X 3 10 2 4" xfId="14882" xr:uid="{00000000-0005-0000-0000-0000CC460000}"/>
    <cellStyle name="SAPBEXHLevel0X 3 10 2 4 2" xfId="30333" xr:uid="{00000000-0005-0000-0000-0000CD460000}"/>
    <cellStyle name="SAPBEXHLevel0X 3 10 2 5" xfId="17725" xr:uid="{00000000-0005-0000-0000-0000CE460000}"/>
    <cellStyle name="SAPBEXHLevel0X 3 10 2 5 2" xfId="32841" xr:uid="{00000000-0005-0000-0000-0000CF460000}"/>
    <cellStyle name="SAPBEXHLevel0X 3 10 2 6" xfId="20333" xr:uid="{00000000-0005-0000-0000-0000D0460000}"/>
    <cellStyle name="SAPBEXHLevel0X 3 10 2 6 2" xfId="35270" xr:uid="{00000000-0005-0000-0000-0000D1460000}"/>
    <cellStyle name="SAPBEXHLevel0X 3 10 2 7" xfId="21230" xr:uid="{00000000-0005-0000-0000-0000D2460000}"/>
    <cellStyle name="SAPBEXHLevel0X 3 10 2 7 2" xfId="36156" xr:uid="{00000000-0005-0000-0000-0000D3460000}"/>
    <cellStyle name="SAPBEXHLevel0X 3 10 3" xfId="8256" xr:uid="{00000000-0005-0000-0000-0000D4460000}"/>
    <cellStyle name="SAPBEXHLevel0X 3 10 3 2" xfId="24285" xr:uid="{00000000-0005-0000-0000-0000D5460000}"/>
    <cellStyle name="SAPBEXHLevel0X 3 10 4" xfId="11083" xr:uid="{00000000-0005-0000-0000-0000D6460000}"/>
    <cellStyle name="SAPBEXHLevel0X 3 10 4 2" xfId="26950" xr:uid="{00000000-0005-0000-0000-0000D7460000}"/>
    <cellStyle name="SAPBEXHLevel0X 3 10 5" xfId="15052" xr:uid="{00000000-0005-0000-0000-0000D8460000}"/>
    <cellStyle name="SAPBEXHLevel0X 3 10 5 2" xfId="30499" xr:uid="{00000000-0005-0000-0000-0000D9460000}"/>
    <cellStyle name="SAPBEXHLevel0X 3 10 6" xfId="16435" xr:uid="{00000000-0005-0000-0000-0000DA460000}"/>
    <cellStyle name="SAPBEXHLevel0X 3 10 6 2" xfId="31573" xr:uid="{00000000-0005-0000-0000-0000DB460000}"/>
    <cellStyle name="SAPBEXHLevel0X 3 10 7" xfId="19045" xr:uid="{00000000-0005-0000-0000-0000DC460000}"/>
    <cellStyle name="SAPBEXHLevel0X 3 10 7 2" xfId="33992" xr:uid="{00000000-0005-0000-0000-0000DD460000}"/>
    <cellStyle name="SAPBEXHLevel0X 3 11" xfId="3087" xr:uid="{00000000-0005-0000-0000-0000DE460000}"/>
    <cellStyle name="SAPBEXHLevel0X 3 11 2" xfId="4428" xr:uid="{00000000-0005-0000-0000-0000DF460000}"/>
    <cellStyle name="SAPBEXHLevel0X 3 11 2 2" xfId="9583" xr:uid="{00000000-0005-0000-0000-0000E0460000}"/>
    <cellStyle name="SAPBEXHLevel0X 3 11 2 2 2" xfId="25574" xr:uid="{00000000-0005-0000-0000-0000E1460000}"/>
    <cellStyle name="SAPBEXHLevel0X 3 11 2 3" xfId="12401" xr:uid="{00000000-0005-0000-0000-0000E2460000}"/>
    <cellStyle name="SAPBEXHLevel0X 3 11 2 3 2" xfId="28245" xr:uid="{00000000-0005-0000-0000-0000E3460000}"/>
    <cellStyle name="SAPBEXHLevel0X 3 11 2 4" xfId="13994" xr:uid="{00000000-0005-0000-0000-0000E4460000}"/>
    <cellStyle name="SAPBEXHLevel0X 3 11 2 4 2" xfId="29576" xr:uid="{00000000-0005-0000-0000-0000E5460000}"/>
    <cellStyle name="SAPBEXHLevel0X 3 11 2 5" xfId="17724" xr:uid="{00000000-0005-0000-0000-0000E6460000}"/>
    <cellStyle name="SAPBEXHLevel0X 3 11 2 5 2" xfId="32840" xr:uid="{00000000-0005-0000-0000-0000E7460000}"/>
    <cellStyle name="SAPBEXHLevel0X 3 11 2 6" xfId="20332" xr:uid="{00000000-0005-0000-0000-0000E8460000}"/>
    <cellStyle name="SAPBEXHLevel0X 3 11 2 6 2" xfId="35269" xr:uid="{00000000-0005-0000-0000-0000E9460000}"/>
    <cellStyle name="SAPBEXHLevel0X 3 11 2 7" xfId="21958" xr:uid="{00000000-0005-0000-0000-0000EA460000}"/>
    <cellStyle name="SAPBEXHLevel0X 3 11 2 7 2" xfId="36877" xr:uid="{00000000-0005-0000-0000-0000EB460000}"/>
    <cellStyle name="SAPBEXHLevel0X 3 11 3" xfId="8257" xr:uid="{00000000-0005-0000-0000-0000EC460000}"/>
    <cellStyle name="SAPBEXHLevel0X 3 11 3 2" xfId="24286" xr:uid="{00000000-0005-0000-0000-0000ED460000}"/>
    <cellStyle name="SAPBEXHLevel0X 3 11 4" xfId="11084" xr:uid="{00000000-0005-0000-0000-0000EE460000}"/>
    <cellStyle name="SAPBEXHLevel0X 3 11 4 2" xfId="26951" xr:uid="{00000000-0005-0000-0000-0000EF460000}"/>
    <cellStyle name="SAPBEXHLevel0X 3 11 5" xfId="13812" xr:uid="{00000000-0005-0000-0000-0000F0460000}"/>
    <cellStyle name="SAPBEXHLevel0X 3 11 5 2" xfId="29400" xr:uid="{00000000-0005-0000-0000-0000F1460000}"/>
    <cellStyle name="SAPBEXHLevel0X 3 11 6" xfId="16436" xr:uid="{00000000-0005-0000-0000-0000F2460000}"/>
    <cellStyle name="SAPBEXHLevel0X 3 11 6 2" xfId="31574" xr:uid="{00000000-0005-0000-0000-0000F3460000}"/>
    <cellStyle name="SAPBEXHLevel0X 3 11 7" xfId="19046" xr:uid="{00000000-0005-0000-0000-0000F4460000}"/>
    <cellStyle name="SAPBEXHLevel0X 3 11 7 2" xfId="33993" xr:uid="{00000000-0005-0000-0000-0000F5460000}"/>
    <cellStyle name="SAPBEXHLevel0X 3 12" xfId="3088" xr:uid="{00000000-0005-0000-0000-0000F6460000}"/>
    <cellStyle name="SAPBEXHLevel0X 3 12 2" xfId="4427" xr:uid="{00000000-0005-0000-0000-0000F7460000}"/>
    <cellStyle name="SAPBEXHLevel0X 3 12 2 2" xfId="9582" xr:uid="{00000000-0005-0000-0000-0000F8460000}"/>
    <cellStyle name="SAPBEXHLevel0X 3 12 2 2 2" xfId="25573" xr:uid="{00000000-0005-0000-0000-0000F9460000}"/>
    <cellStyle name="SAPBEXHLevel0X 3 12 2 3" xfId="12400" xr:uid="{00000000-0005-0000-0000-0000FA460000}"/>
    <cellStyle name="SAPBEXHLevel0X 3 12 2 3 2" xfId="28244" xr:uid="{00000000-0005-0000-0000-0000FB460000}"/>
    <cellStyle name="SAPBEXHLevel0X 3 12 2 4" xfId="14883" xr:uid="{00000000-0005-0000-0000-0000FC460000}"/>
    <cellStyle name="SAPBEXHLevel0X 3 12 2 4 2" xfId="30334" xr:uid="{00000000-0005-0000-0000-0000FD460000}"/>
    <cellStyle name="SAPBEXHLevel0X 3 12 2 5" xfId="17723" xr:uid="{00000000-0005-0000-0000-0000FE460000}"/>
    <cellStyle name="SAPBEXHLevel0X 3 12 2 5 2" xfId="32839" xr:uid="{00000000-0005-0000-0000-0000FF460000}"/>
    <cellStyle name="SAPBEXHLevel0X 3 12 2 6" xfId="20331" xr:uid="{00000000-0005-0000-0000-000000470000}"/>
    <cellStyle name="SAPBEXHLevel0X 3 12 2 6 2" xfId="35268" xr:uid="{00000000-0005-0000-0000-000001470000}"/>
    <cellStyle name="SAPBEXHLevel0X 3 12 2 7" xfId="21403" xr:uid="{00000000-0005-0000-0000-000002470000}"/>
    <cellStyle name="SAPBEXHLevel0X 3 12 2 7 2" xfId="36329" xr:uid="{00000000-0005-0000-0000-000003470000}"/>
    <cellStyle name="SAPBEXHLevel0X 3 12 3" xfId="8258" xr:uid="{00000000-0005-0000-0000-000004470000}"/>
    <cellStyle name="SAPBEXHLevel0X 3 12 3 2" xfId="24287" xr:uid="{00000000-0005-0000-0000-000005470000}"/>
    <cellStyle name="SAPBEXHLevel0X 3 12 4" xfId="11085" xr:uid="{00000000-0005-0000-0000-000006470000}"/>
    <cellStyle name="SAPBEXHLevel0X 3 12 4 2" xfId="26952" xr:uid="{00000000-0005-0000-0000-000007470000}"/>
    <cellStyle name="SAPBEXHLevel0X 3 12 5" xfId="14298" xr:uid="{00000000-0005-0000-0000-000008470000}"/>
    <cellStyle name="SAPBEXHLevel0X 3 12 5 2" xfId="29821" xr:uid="{00000000-0005-0000-0000-000009470000}"/>
    <cellStyle name="SAPBEXHLevel0X 3 12 6" xfId="16437" xr:uid="{00000000-0005-0000-0000-00000A470000}"/>
    <cellStyle name="SAPBEXHLevel0X 3 12 6 2" xfId="31575" xr:uid="{00000000-0005-0000-0000-00000B470000}"/>
    <cellStyle name="SAPBEXHLevel0X 3 12 7" xfId="19047" xr:uid="{00000000-0005-0000-0000-00000C470000}"/>
    <cellStyle name="SAPBEXHLevel0X 3 12 7 2" xfId="33994" xr:uid="{00000000-0005-0000-0000-00000D470000}"/>
    <cellStyle name="SAPBEXHLevel0X 3 13" xfId="3089" xr:uid="{00000000-0005-0000-0000-00000E470000}"/>
    <cellStyle name="SAPBEXHLevel0X 3 13 2" xfId="4426" xr:uid="{00000000-0005-0000-0000-00000F470000}"/>
    <cellStyle name="SAPBEXHLevel0X 3 13 2 2" xfId="9581" xr:uid="{00000000-0005-0000-0000-000010470000}"/>
    <cellStyle name="SAPBEXHLevel0X 3 13 2 2 2" xfId="25572" xr:uid="{00000000-0005-0000-0000-000011470000}"/>
    <cellStyle name="SAPBEXHLevel0X 3 13 2 3" xfId="12399" xr:uid="{00000000-0005-0000-0000-000012470000}"/>
    <cellStyle name="SAPBEXHLevel0X 3 13 2 3 2" xfId="28243" xr:uid="{00000000-0005-0000-0000-000013470000}"/>
    <cellStyle name="SAPBEXHLevel0X 3 13 2 4" xfId="13993" xr:uid="{00000000-0005-0000-0000-000014470000}"/>
    <cellStyle name="SAPBEXHLevel0X 3 13 2 4 2" xfId="29575" xr:uid="{00000000-0005-0000-0000-000015470000}"/>
    <cellStyle name="SAPBEXHLevel0X 3 13 2 5" xfId="17722" xr:uid="{00000000-0005-0000-0000-000016470000}"/>
    <cellStyle name="SAPBEXHLevel0X 3 13 2 5 2" xfId="32838" xr:uid="{00000000-0005-0000-0000-000017470000}"/>
    <cellStyle name="SAPBEXHLevel0X 3 13 2 6" xfId="20330" xr:uid="{00000000-0005-0000-0000-000018470000}"/>
    <cellStyle name="SAPBEXHLevel0X 3 13 2 6 2" xfId="35267" xr:uid="{00000000-0005-0000-0000-000019470000}"/>
    <cellStyle name="SAPBEXHLevel0X 3 13 2 7" xfId="21229" xr:uid="{00000000-0005-0000-0000-00001A470000}"/>
    <cellStyle name="SAPBEXHLevel0X 3 13 2 7 2" xfId="36155" xr:uid="{00000000-0005-0000-0000-00001B470000}"/>
    <cellStyle name="SAPBEXHLevel0X 3 13 3" xfId="8259" xr:uid="{00000000-0005-0000-0000-00001C470000}"/>
    <cellStyle name="SAPBEXHLevel0X 3 13 3 2" xfId="24288" xr:uid="{00000000-0005-0000-0000-00001D470000}"/>
    <cellStyle name="SAPBEXHLevel0X 3 13 4" xfId="11086" xr:uid="{00000000-0005-0000-0000-00001E470000}"/>
    <cellStyle name="SAPBEXHLevel0X 3 13 4 2" xfId="26953" xr:uid="{00000000-0005-0000-0000-00001F470000}"/>
    <cellStyle name="SAPBEXHLevel0X 3 13 5" xfId="14461" xr:uid="{00000000-0005-0000-0000-000020470000}"/>
    <cellStyle name="SAPBEXHLevel0X 3 13 5 2" xfId="29978" xr:uid="{00000000-0005-0000-0000-000021470000}"/>
    <cellStyle name="SAPBEXHLevel0X 3 13 6" xfId="16438" xr:uid="{00000000-0005-0000-0000-000022470000}"/>
    <cellStyle name="SAPBEXHLevel0X 3 13 6 2" xfId="31576" xr:uid="{00000000-0005-0000-0000-000023470000}"/>
    <cellStyle name="SAPBEXHLevel0X 3 13 7" xfId="19048" xr:uid="{00000000-0005-0000-0000-000024470000}"/>
    <cellStyle name="SAPBEXHLevel0X 3 13 7 2" xfId="33995" xr:uid="{00000000-0005-0000-0000-000025470000}"/>
    <cellStyle name="SAPBEXHLevel0X 3 14" xfId="3090" xr:uid="{00000000-0005-0000-0000-000026470000}"/>
    <cellStyle name="SAPBEXHLevel0X 3 14 2" xfId="4425" xr:uid="{00000000-0005-0000-0000-000027470000}"/>
    <cellStyle name="SAPBEXHLevel0X 3 14 2 2" xfId="9580" xr:uid="{00000000-0005-0000-0000-000028470000}"/>
    <cellStyle name="SAPBEXHLevel0X 3 14 2 2 2" xfId="25571" xr:uid="{00000000-0005-0000-0000-000029470000}"/>
    <cellStyle name="SAPBEXHLevel0X 3 14 2 3" xfId="12398" xr:uid="{00000000-0005-0000-0000-00002A470000}"/>
    <cellStyle name="SAPBEXHLevel0X 3 14 2 3 2" xfId="28242" xr:uid="{00000000-0005-0000-0000-00002B470000}"/>
    <cellStyle name="SAPBEXHLevel0X 3 14 2 4" xfId="14885" xr:uid="{00000000-0005-0000-0000-00002C470000}"/>
    <cellStyle name="SAPBEXHLevel0X 3 14 2 4 2" xfId="30336" xr:uid="{00000000-0005-0000-0000-00002D470000}"/>
    <cellStyle name="SAPBEXHLevel0X 3 14 2 5" xfId="17721" xr:uid="{00000000-0005-0000-0000-00002E470000}"/>
    <cellStyle name="SAPBEXHLevel0X 3 14 2 5 2" xfId="32837" xr:uid="{00000000-0005-0000-0000-00002F470000}"/>
    <cellStyle name="SAPBEXHLevel0X 3 14 2 6" xfId="20329" xr:uid="{00000000-0005-0000-0000-000030470000}"/>
    <cellStyle name="SAPBEXHLevel0X 3 14 2 6 2" xfId="35266" xr:uid="{00000000-0005-0000-0000-000031470000}"/>
    <cellStyle name="SAPBEXHLevel0X 3 14 2 7" xfId="21228" xr:uid="{00000000-0005-0000-0000-000032470000}"/>
    <cellStyle name="SAPBEXHLevel0X 3 14 2 7 2" xfId="36154" xr:uid="{00000000-0005-0000-0000-000033470000}"/>
    <cellStyle name="SAPBEXHLevel0X 3 14 3" xfId="8260" xr:uid="{00000000-0005-0000-0000-000034470000}"/>
    <cellStyle name="SAPBEXHLevel0X 3 14 3 2" xfId="24289" xr:uid="{00000000-0005-0000-0000-000035470000}"/>
    <cellStyle name="SAPBEXHLevel0X 3 14 4" xfId="11087" xr:uid="{00000000-0005-0000-0000-000036470000}"/>
    <cellStyle name="SAPBEXHLevel0X 3 14 4 2" xfId="26954" xr:uid="{00000000-0005-0000-0000-000037470000}"/>
    <cellStyle name="SAPBEXHLevel0X 3 14 5" xfId="15051" xr:uid="{00000000-0005-0000-0000-000038470000}"/>
    <cellStyle name="SAPBEXHLevel0X 3 14 5 2" xfId="30498" xr:uid="{00000000-0005-0000-0000-000039470000}"/>
    <cellStyle name="SAPBEXHLevel0X 3 14 6" xfId="16439" xr:uid="{00000000-0005-0000-0000-00003A470000}"/>
    <cellStyle name="SAPBEXHLevel0X 3 14 6 2" xfId="31577" xr:uid="{00000000-0005-0000-0000-00003B470000}"/>
    <cellStyle name="SAPBEXHLevel0X 3 14 7" xfId="19049" xr:uid="{00000000-0005-0000-0000-00003C470000}"/>
    <cellStyle name="SAPBEXHLevel0X 3 14 7 2" xfId="33996" xr:uid="{00000000-0005-0000-0000-00003D470000}"/>
    <cellStyle name="SAPBEXHLevel0X 3 15" xfId="3091" xr:uid="{00000000-0005-0000-0000-00003E470000}"/>
    <cellStyle name="SAPBEXHLevel0X 3 15 2" xfId="4424" xr:uid="{00000000-0005-0000-0000-00003F470000}"/>
    <cellStyle name="SAPBEXHLevel0X 3 15 2 2" xfId="9579" xr:uid="{00000000-0005-0000-0000-000040470000}"/>
    <cellStyle name="SAPBEXHLevel0X 3 15 2 2 2" xfId="25570" xr:uid="{00000000-0005-0000-0000-000041470000}"/>
    <cellStyle name="SAPBEXHLevel0X 3 15 2 3" xfId="12397" xr:uid="{00000000-0005-0000-0000-000042470000}"/>
    <cellStyle name="SAPBEXHLevel0X 3 15 2 3 2" xfId="28241" xr:uid="{00000000-0005-0000-0000-000043470000}"/>
    <cellStyle name="SAPBEXHLevel0X 3 15 2 4" xfId="14884" xr:uid="{00000000-0005-0000-0000-000044470000}"/>
    <cellStyle name="SAPBEXHLevel0X 3 15 2 4 2" xfId="30335" xr:uid="{00000000-0005-0000-0000-000045470000}"/>
    <cellStyle name="SAPBEXHLevel0X 3 15 2 5" xfId="17720" xr:uid="{00000000-0005-0000-0000-000046470000}"/>
    <cellStyle name="SAPBEXHLevel0X 3 15 2 5 2" xfId="32836" xr:uid="{00000000-0005-0000-0000-000047470000}"/>
    <cellStyle name="SAPBEXHLevel0X 3 15 2 6" xfId="20328" xr:uid="{00000000-0005-0000-0000-000048470000}"/>
    <cellStyle name="SAPBEXHLevel0X 3 15 2 6 2" xfId="35265" xr:uid="{00000000-0005-0000-0000-000049470000}"/>
    <cellStyle name="SAPBEXHLevel0X 3 15 2 7" xfId="21960" xr:uid="{00000000-0005-0000-0000-00004A470000}"/>
    <cellStyle name="SAPBEXHLevel0X 3 15 2 7 2" xfId="36879" xr:uid="{00000000-0005-0000-0000-00004B470000}"/>
    <cellStyle name="SAPBEXHLevel0X 3 15 3" xfId="8261" xr:uid="{00000000-0005-0000-0000-00004C470000}"/>
    <cellStyle name="SAPBEXHLevel0X 3 15 3 2" xfId="24290" xr:uid="{00000000-0005-0000-0000-00004D470000}"/>
    <cellStyle name="SAPBEXHLevel0X 3 15 4" xfId="11088" xr:uid="{00000000-0005-0000-0000-00004E470000}"/>
    <cellStyle name="SAPBEXHLevel0X 3 15 4 2" xfId="26955" xr:uid="{00000000-0005-0000-0000-00004F470000}"/>
    <cellStyle name="SAPBEXHLevel0X 3 15 5" xfId="13805" xr:uid="{00000000-0005-0000-0000-000050470000}"/>
    <cellStyle name="SAPBEXHLevel0X 3 15 5 2" xfId="29393" xr:uid="{00000000-0005-0000-0000-000051470000}"/>
    <cellStyle name="SAPBEXHLevel0X 3 15 6" xfId="16440" xr:uid="{00000000-0005-0000-0000-000052470000}"/>
    <cellStyle name="SAPBEXHLevel0X 3 15 6 2" xfId="31578" xr:uid="{00000000-0005-0000-0000-000053470000}"/>
    <cellStyle name="SAPBEXHLevel0X 3 15 7" xfId="19050" xr:uid="{00000000-0005-0000-0000-000054470000}"/>
    <cellStyle name="SAPBEXHLevel0X 3 15 7 2" xfId="33997" xr:uid="{00000000-0005-0000-0000-000055470000}"/>
    <cellStyle name="SAPBEXHLevel0X 3 16" xfId="3092" xr:uid="{00000000-0005-0000-0000-000056470000}"/>
    <cellStyle name="SAPBEXHLevel0X 3 16 2" xfId="4423" xr:uid="{00000000-0005-0000-0000-000057470000}"/>
    <cellStyle name="SAPBEXHLevel0X 3 16 2 2" xfId="9578" xr:uid="{00000000-0005-0000-0000-000058470000}"/>
    <cellStyle name="SAPBEXHLevel0X 3 16 2 2 2" xfId="25569" xr:uid="{00000000-0005-0000-0000-000059470000}"/>
    <cellStyle name="SAPBEXHLevel0X 3 16 2 3" xfId="12396" xr:uid="{00000000-0005-0000-0000-00005A470000}"/>
    <cellStyle name="SAPBEXHLevel0X 3 16 2 3 2" xfId="28240" xr:uid="{00000000-0005-0000-0000-00005B470000}"/>
    <cellStyle name="SAPBEXHLevel0X 3 16 2 4" xfId="13992" xr:uid="{00000000-0005-0000-0000-00005C470000}"/>
    <cellStyle name="SAPBEXHLevel0X 3 16 2 4 2" xfId="29574" xr:uid="{00000000-0005-0000-0000-00005D470000}"/>
    <cellStyle name="SAPBEXHLevel0X 3 16 2 5" xfId="17719" xr:uid="{00000000-0005-0000-0000-00005E470000}"/>
    <cellStyle name="SAPBEXHLevel0X 3 16 2 5 2" xfId="32835" xr:uid="{00000000-0005-0000-0000-00005F470000}"/>
    <cellStyle name="SAPBEXHLevel0X 3 16 2 6" xfId="20327" xr:uid="{00000000-0005-0000-0000-000060470000}"/>
    <cellStyle name="SAPBEXHLevel0X 3 16 2 6 2" xfId="35264" xr:uid="{00000000-0005-0000-0000-000061470000}"/>
    <cellStyle name="SAPBEXHLevel0X 3 16 2 7" xfId="21959" xr:uid="{00000000-0005-0000-0000-000062470000}"/>
    <cellStyle name="SAPBEXHLevel0X 3 16 2 7 2" xfId="36878" xr:uid="{00000000-0005-0000-0000-000063470000}"/>
    <cellStyle name="SAPBEXHLevel0X 3 16 3" xfId="8262" xr:uid="{00000000-0005-0000-0000-000064470000}"/>
    <cellStyle name="SAPBEXHLevel0X 3 16 3 2" xfId="24291" xr:uid="{00000000-0005-0000-0000-000065470000}"/>
    <cellStyle name="SAPBEXHLevel0X 3 16 4" xfId="11089" xr:uid="{00000000-0005-0000-0000-000066470000}"/>
    <cellStyle name="SAPBEXHLevel0X 3 16 4 2" xfId="26956" xr:uid="{00000000-0005-0000-0000-000067470000}"/>
    <cellStyle name="SAPBEXHLevel0X 3 16 5" xfId="15058" xr:uid="{00000000-0005-0000-0000-000068470000}"/>
    <cellStyle name="SAPBEXHLevel0X 3 16 5 2" xfId="30505" xr:uid="{00000000-0005-0000-0000-000069470000}"/>
    <cellStyle name="SAPBEXHLevel0X 3 16 6" xfId="16441" xr:uid="{00000000-0005-0000-0000-00006A470000}"/>
    <cellStyle name="SAPBEXHLevel0X 3 16 6 2" xfId="31579" xr:uid="{00000000-0005-0000-0000-00006B470000}"/>
    <cellStyle name="SAPBEXHLevel0X 3 16 7" xfId="19051" xr:uid="{00000000-0005-0000-0000-00006C470000}"/>
    <cellStyle name="SAPBEXHLevel0X 3 16 7 2" xfId="33998" xr:uid="{00000000-0005-0000-0000-00006D470000}"/>
    <cellStyle name="SAPBEXHLevel0X 3 17" xfId="4430" xr:uid="{00000000-0005-0000-0000-00006E470000}"/>
    <cellStyle name="SAPBEXHLevel0X 3 17 2" xfId="9585" xr:uid="{00000000-0005-0000-0000-00006F470000}"/>
    <cellStyle name="SAPBEXHLevel0X 3 17 2 2" xfId="25576" xr:uid="{00000000-0005-0000-0000-000070470000}"/>
    <cellStyle name="SAPBEXHLevel0X 3 17 3" xfId="12403" xr:uid="{00000000-0005-0000-0000-000071470000}"/>
    <cellStyle name="SAPBEXHLevel0X 3 17 3 2" xfId="28247" xr:uid="{00000000-0005-0000-0000-000072470000}"/>
    <cellStyle name="SAPBEXHLevel0X 3 17 4" xfId="7446" xr:uid="{00000000-0005-0000-0000-000073470000}"/>
    <cellStyle name="SAPBEXHLevel0X 3 17 4 2" xfId="23635" xr:uid="{00000000-0005-0000-0000-000074470000}"/>
    <cellStyle name="SAPBEXHLevel0X 3 17 5" xfId="17726" xr:uid="{00000000-0005-0000-0000-000075470000}"/>
    <cellStyle name="SAPBEXHLevel0X 3 17 5 2" xfId="32842" xr:uid="{00000000-0005-0000-0000-000076470000}"/>
    <cellStyle name="SAPBEXHLevel0X 3 17 6" xfId="20334" xr:uid="{00000000-0005-0000-0000-000077470000}"/>
    <cellStyle name="SAPBEXHLevel0X 3 17 6 2" xfId="35271" xr:uid="{00000000-0005-0000-0000-000078470000}"/>
    <cellStyle name="SAPBEXHLevel0X 3 17 7" xfId="15157" xr:uid="{00000000-0005-0000-0000-000079470000}"/>
    <cellStyle name="SAPBEXHLevel0X 3 17 7 2" xfId="30576" xr:uid="{00000000-0005-0000-0000-00007A470000}"/>
    <cellStyle name="SAPBEXHLevel0X 3 18" xfId="5428" xr:uid="{00000000-0005-0000-0000-00007B470000}"/>
    <cellStyle name="SAPBEXHLevel0X 3 18 2" xfId="22678" xr:uid="{00000000-0005-0000-0000-00007C470000}"/>
    <cellStyle name="SAPBEXHLevel0X 3 19" xfId="6879" xr:uid="{00000000-0005-0000-0000-00007D470000}"/>
    <cellStyle name="SAPBEXHLevel0X 3 19 2" xfId="23315" xr:uid="{00000000-0005-0000-0000-00007E470000}"/>
    <cellStyle name="SAPBEXHLevel0X 3 2" xfId="839" xr:uid="{00000000-0005-0000-0000-00007F470000}"/>
    <cellStyle name="SAPBEXHLevel0X 3 2 10" xfId="18264" xr:uid="{00000000-0005-0000-0000-000080470000}"/>
    <cellStyle name="SAPBEXHLevel0X 3 2 10 2" xfId="33360" xr:uid="{00000000-0005-0000-0000-000081470000}"/>
    <cellStyle name="SAPBEXHLevel0X 3 2 11" xfId="5048" xr:uid="{00000000-0005-0000-0000-000082470000}"/>
    <cellStyle name="SAPBEXHLevel0X 3 2 2" xfId="3094" xr:uid="{00000000-0005-0000-0000-000083470000}"/>
    <cellStyle name="SAPBEXHLevel0X 3 2 2 2" xfId="4421" xr:uid="{00000000-0005-0000-0000-000084470000}"/>
    <cellStyle name="SAPBEXHLevel0X 3 2 2 2 2" xfId="9576" xr:uid="{00000000-0005-0000-0000-000085470000}"/>
    <cellStyle name="SAPBEXHLevel0X 3 2 2 2 2 2" xfId="25567" xr:uid="{00000000-0005-0000-0000-000086470000}"/>
    <cellStyle name="SAPBEXHLevel0X 3 2 2 2 3" xfId="12394" xr:uid="{00000000-0005-0000-0000-000087470000}"/>
    <cellStyle name="SAPBEXHLevel0X 3 2 2 2 3 2" xfId="28238" xr:uid="{00000000-0005-0000-0000-000088470000}"/>
    <cellStyle name="SAPBEXHLevel0X 3 2 2 2 4" xfId="13643" xr:uid="{00000000-0005-0000-0000-000089470000}"/>
    <cellStyle name="SAPBEXHLevel0X 3 2 2 2 4 2" xfId="29264" xr:uid="{00000000-0005-0000-0000-00008A470000}"/>
    <cellStyle name="SAPBEXHLevel0X 3 2 2 2 5" xfId="17717" xr:uid="{00000000-0005-0000-0000-00008B470000}"/>
    <cellStyle name="SAPBEXHLevel0X 3 2 2 2 5 2" xfId="32833" xr:uid="{00000000-0005-0000-0000-00008C470000}"/>
    <cellStyle name="SAPBEXHLevel0X 3 2 2 2 6" xfId="20325" xr:uid="{00000000-0005-0000-0000-00008D470000}"/>
    <cellStyle name="SAPBEXHLevel0X 3 2 2 2 6 2" xfId="35262" xr:uid="{00000000-0005-0000-0000-00008E470000}"/>
    <cellStyle name="SAPBEXHLevel0X 3 2 2 2 7" xfId="21226" xr:uid="{00000000-0005-0000-0000-00008F470000}"/>
    <cellStyle name="SAPBEXHLevel0X 3 2 2 2 7 2" xfId="36152" xr:uid="{00000000-0005-0000-0000-000090470000}"/>
    <cellStyle name="SAPBEXHLevel0X 3 2 2 3" xfId="8264" xr:uid="{00000000-0005-0000-0000-000091470000}"/>
    <cellStyle name="SAPBEXHLevel0X 3 2 2 3 2" xfId="24293" xr:uid="{00000000-0005-0000-0000-000092470000}"/>
    <cellStyle name="SAPBEXHLevel0X 3 2 2 4" xfId="11091" xr:uid="{00000000-0005-0000-0000-000093470000}"/>
    <cellStyle name="SAPBEXHLevel0X 3 2 2 4 2" xfId="26958" xr:uid="{00000000-0005-0000-0000-000094470000}"/>
    <cellStyle name="SAPBEXHLevel0X 3 2 2 5" xfId="10152" xr:uid="{00000000-0005-0000-0000-000095470000}"/>
    <cellStyle name="SAPBEXHLevel0X 3 2 2 5 2" xfId="26120" xr:uid="{00000000-0005-0000-0000-000096470000}"/>
    <cellStyle name="SAPBEXHLevel0X 3 2 2 6" xfId="16443" xr:uid="{00000000-0005-0000-0000-000097470000}"/>
    <cellStyle name="SAPBEXHLevel0X 3 2 2 6 2" xfId="31581" xr:uid="{00000000-0005-0000-0000-000098470000}"/>
    <cellStyle name="SAPBEXHLevel0X 3 2 2 7" xfId="19053" xr:uid="{00000000-0005-0000-0000-000099470000}"/>
    <cellStyle name="SAPBEXHLevel0X 3 2 2 7 2" xfId="34000" xr:uid="{00000000-0005-0000-0000-00009A470000}"/>
    <cellStyle name="SAPBEXHLevel0X 3 2 3" xfId="3093" xr:uid="{00000000-0005-0000-0000-00009B470000}"/>
    <cellStyle name="SAPBEXHLevel0X 3 2 3 2" xfId="8263" xr:uid="{00000000-0005-0000-0000-00009C470000}"/>
    <cellStyle name="SAPBEXHLevel0X 3 2 3 2 2" xfId="24292" xr:uid="{00000000-0005-0000-0000-00009D470000}"/>
    <cellStyle name="SAPBEXHLevel0X 3 2 3 3" xfId="11090" xr:uid="{00000000-0005-0000-0000-00009E470000}"/>
    <cellStyle name="SAPBEXHLevel0X 3 2 3 3 2" xfId="26957" xr:uid="{00000000-0005-0000-0000-00009F470000}"/>
    <cellStyle name="SAPBEXHLevel0X 3 2 3 4" xfId="10118" xr:uid="{00000000-0005-0000-0000-0000A0470000}"/>
    <cellStyle name="SAPBEXHLevel0X 3 2 3 4 2" xfId="26090" xr:uid="{00000000-0005-0000-0000-0000A1470000}"/>
    <cellStyle name="SAPBEXHLevel0X 3 2 3 5" xfId="16442" xr:uid="{00000000-0005-0000-0000-0000A2470000}"/>
    <cellStyle name="SAPBEXHLevel0X 3 2 3 5 2" xfId="31580" xr:uid="{00000000-0005-0000-0000-0000A3470000}"/>
    <cellStyle name="SAPBEXHLevel0X 3 2 3 6" xfId="19052" xr:uid="{00000000-0005-0000-0000-0000A4470000}"/>
    <cellStyle name="SAPBEXHLevel0X 3 2 3 6 2" xfId="33999" xr:uid="{00000000-0005-0000-0000-0000A5470000}"/>
    <cellStyle name="SAPBEXHLevel0X 3 2 3 7" xfId="21219" xr:uid="{00000000-0005-0000-0000-0000A6470000}"/>
    <cellStyle name="SAPBEXHLevel0X 3 2 3 7 2" xfId="36145" xr:uid="{00000000-0005-0000-0000-0000A7470000}"/>
    <cellStyle name="SAPBEXHLevel0X 3 2 3 8" xfId="6326" xr:uid="{00000000-0005-0000-0000-0000A8470000}"/>
    <cellStyle name="SAPBEXHLevel0X 3 2 4" xfId="4422" xr:uid="{00000000-0005-0000-0000-0000A9470000}"/>
    <cellStyle name="SAPBEXHLevel0X 3 2 4 2" xfId="9577" xr:uid="{00000000-0005-0000-0000-0000AA470000}"/>
    <cellStyle name="SAPBEXHLevel0X 3 2 4 2 2" xfId="25568" xr:uid="{00000000-0005-0000-0000-0000AB470000}"/>
    <cellStyle name="SAPBEXHLevel0X 3 2 4 3" xfId="12395" xr:uid="{00000000-0005-0000-0000-0000AC470000}"/>
    <cellStyle name="SAPBEXHLevel0X 3 2 4 3 2" xfId="28239" xr:uid="{00000000-0005-0000-0000-0000AD470000}"/>
    <cellStyle name="SAPBEXHLevel0X 3 2 4 4" xfId="13991" xr:uid="{00000000-0005-0000-0000-0000AE470000}"/>
    <cellStyle name="SAPBEXHLevel0X 3 2 4 4 2" xfId="29573" xr:uid="{00000000-0005-0000-0000-0000AF470000}"/>
    <cellStyle name="SAPBEXHLevel0X 3 2 4 5" xfId="17718" xr:uid="{00000000-0005-0000-0000-0000B0470000}"/>
    <cellStyle name="SAPBEXHLevel0X 3 2 4 5 2" xfId="32834" xr:uid="{00000000-0005-0000-0000-0000B1470000}"/>
    <cellStyle name="SAPBEXHLevel0X 3 2 4 6" xfId="20326" xr:uid="{00000000-0005-0000-0000-0000B2470000}"/>
    <cellStyle name="SAPBEXHLevel0X 3 2 4 6 2" xfId="35263" xr:uid="{00000000-0005-0000-0000-0000B3470000}"/>
    <cellStyle name="SAPBEXHLevel0X 3 2 4 7" xfId="21227" xr:uid="{00000000-0005-0000-0000-0000B4470000}"/>
    <cellStyle name="SAPBEXHLevel0X 3 2 4 7 2" xfId="36153" xr:uid="{00000000-0005-0000-0000-0000B5470000}"/>
    <cellStyle name="SAPBEXHLevel0X 3 2 5" xfId="5427" xr:uid="{00000000-0005-0000-0000-0000B6470000}"/>
    <cellStyle name="SAPBEXHLevel0X 3 2 5 2" xfId="22677" xr:uid="{00000000-0005-0000-0000-0000B7470000}"/>
    <cellStyle name="SAPBEXHLevel0X 3 2 6" xfId="6878" xr:uid="{00000000-0005-0000-0000-0000B8470000}"/>
    <cellStyle name="SAPBEXHLevel0X 3 2 6 2" xfId="23314" xr:uid="{00000000-0005-0000-0000-0000B9470000}"/>
    <cellStyle name="SAPBEXHLevel0X 3 2 7" xfId="6660" xr:uid="{00000000-0005-0000-0000-0000BA470000}"/>
    <cellStyle name="SAPBEXHLevel0X 3 2 7 2" xfId="23164" xr:uid="{00000000-0005-0000-0000-0000BB470000}"/>
    <cellStyle name="SAPBEXHLevel0X 3 2 8" xfId="10566" xr:uid="{00000000-0005-0000-0000-0000BC470000}"/>
    <cellStyle name="SAPBEXHLevel0X 3 2 8 2" xfId="26481" xr:uid="{00000000-0005-0000-0000-0000BD470000}"/>
    <cellStyle name="SAPBEXHLevel0X 3 2 9" xfId="14227" xr:uid="{00000000-0005-0000-0000-0000BE470000}"/>
    <cellStyle name="SAPBEXHLevel0X 3 2 9 2" xfId="29765" xr:uid="{00000000-0005-0000-0000-0000BF470000}"/>
    <cellStyle name="SAPBEXHLevel0X 3 20" xfId="6611" xr:uid="{00000000-0005-0000-0000-0000C0470000}"/>
    <cellStyle name="SAPBEXHLevel0X 3 20 2" xfId="23147" xr:uid="{00000000-0005-0000-0000-0000C1470000}"/>
    <cellStyle name="SAPBEXHLevel0X 3 21" xfId="15416" xr:uid="{00000000-0005-0000-0000-0000C2470000}"/>
    <cellStyle name="SAPBEXHLevel0X 3 21 2" xfId="30800" xr:uid="{00000000-0005-0000-0000-0000C3470000}"/>
    <cellStyle name="SAPBEXHLevel0X 3 22" xfId="14215" xr:uid="{00000000-0005-0000-0000-0000C4470000}"/>
    <cellStyle name="SAPBEXHLevel0X 3 22 2" xfId="29756" xr:uid="{00000000-0005-0000-0000-0000C5470000}"/>
    <cellStyle name="SAPBEXHLevel0X 3 23" xfId="18265" xr:uid="{00000000-0005-0000-0000-0000C6470000}"/>
    <cellStyle name="SAPBEXHLevel0X 3 23 2" xfId="33361" xr:uid="{00000000-0005-0000-0000-0000C7470000}"/>
    <cellStyle name="SAPBEXHLevel0X 3 24" xfId="5047" xr:uid="{00000000-0005-0000-0000-0000C8470000}"/>
    <cellStyle name="SAPBEXHLevel0X 3 25" xfId="22173" xr:uid="{00000000-0005-0000-0000-0000C9470000}"/>
    <cellStyle name="SAPBEXHLevel0X 3 3" xfId="2017" xr:uid="{00000000-0005-0000-0000-0000CA470000}"/>
    <cellStyle name="SAPBEXHLevel0X 3 3 2" xfId="3095" xr:uid="{00000000-0005-0000-0000-0000CB470000}"/>
    <cellStyle name="SAPBEXHLevel0X 3 3 2 2" xfId="4419" xr:uid="{00000000-0005-0000-0000-0000CC470000}"/>
    <cellStyle name="SAPBEXHLevel0X 3 3 2 2 2" xfId="9574" xr:uid="{00000000-0005-0000-0000-0000CD470000}"/>
    <cellStyle name="SAPBEXHLevel0X 3 3 2 2 2 2" xfId="25565" xr:uid="{00000000-0005-0000-0000-0000CE470000}"/>
    <cellStyle name="SAPBEXHLevel0X 3 3 2 2 3" xfId="12392" xr:uid="{00000000-0005-0000-0000-0000CF470000}"/>
    <cellStyle name="SAPBEXHLevel0X 3 3 2 2 3 2" xfId="28236" xr:uid="{00000000-0005-0000-0000-0000D0470000}"/>
    <cellStyle name="SAPBEXHLevel0X 3 3 2 2 4" xfId="14886" xr:uid="{00000000-0005-0000-0000-0000D1470000}"/>
    <cellStyle name="SAPBEXHLevel0X 3 3 2 2 4 2" xfId="30337" xr:uid="{00000000-0005-0000-0000-0000D2470000}"/>
    <cellStyle name="SAPBEXHLevel0X 3 3 2 2 5" xfId="17715" xr:uid="{00000000-0005-0000-0000-0000D3470000}"/>
    <cellStyle name="SAPBEXHLevel0X 3 3 2 2 5 2" xfId="32831" xr:uid="{00000000-0005-0000-0000-0000D4470000}"/>
    <cellStyle name="SAPBEXHLevel0X 3 3 2 2 6" xfId="20323" xr:uid="{00000000-0005-0000-0000-0000D5470000}"/>
    <cellStyle name="SAPBEXHLevel0X 3 3 2 2 6 2" xfId="35260" xr:uid="{00000000-0005-0000-0000-0000D6470000}"/>
    <cellStyle name="SAPBEXHLevel0X 3 3 2 2 7" xfId="10391" xr:uid="{00000000-0005-0000-0000-0000D7470000}"/>
    <cellStyle name="SAPBEXHLevel0X 3 3 2 2 7 2" xfId="26321" xr:uid="{00000000-0005-0000-0000-0000D8470000}"/>
    <cellStyle name="SAPBEXHLevel0X 3 3 2 3" xfId="8265" xr:uid="{00000000-0005-0000-0000-0000D9470000}"/>
    <cellStyle name="SAPBEXHLevel0X 3 3 2 3 2" xfId="24294" xr:uid="{00000000-0005-0000-0000-0000DA470000}"/>
    <cellStyle name="SAPBEXHLevel0X 3 3 2 4" xfId="11092" xr:uid="{00000000-0005-0000-0000-0000DB470000}"/>
    <cellStyle name="SAPBEXHLevel0X 3 3 2 4 2" xfId="26959" xr:uid="{00000000-0005-0000-0000-0000DC470000}"/>
    <cellStyle name="SAPBEXHLevel0X 3 3 2 5" xfId="13814" xr:uid="{00000000-0005-0000-0000-0000DD470000}"/>
    <cellStyle name="SAPBEXHLevel0X 3 3 2 5 2" xfId="29402" xr:uid="{00000000-0005-0000-0000-0000DE470000}"/>
    <cellStyle name="SAPBEXHLevel0X 3 3 2 6" xfId="16444" xr:uid="{00000000-0005-0000-0000-0000DF470000}"/>
    <cellStyle name="SAPBEXHLevel0X 3 3 2 6 2" xfId="31582" xr:uid="{00000000-0005-0000-0000-0000E0470000}"/>
    <cellStyle name="SAPBEXHLevel0X 3 3 2 7" xfId="19054" xr:uid="{00000000-0005-0000-0000-0000E1470000}"/>
    <cellStyle name="SAPBEXHLevel0X 3 3 2 7 2" xfId="34001" xr:uid="{00000000-0005-0000-0000-0000E2470000}"/>
    <cellStyle name="SAPBEXHLevel0X 3 3 3" xfId="4420" xr:uid="{00000000-0005-0000-0000-0000E3470000}"/>
    <cellStyle name="SAPBEXHLevel0X 3 3 3 2" xfId="9575" xr:uid="{00000000-0005-0000-0000-0000E4470000}"/>
    <cellStyle name="SAPBEXHLevel0X 3 3 3 2 2" xfId="25566" xr:uid="{00000000-0005-0000-0000-0000E5470000}"/>
    <cellStyle name="SAPBEXHLevel0X 3 3 3 3" xfId="12393" xr:uid="{00000000-0005-0000-0000-0000E6470000}"/>
    <cellStyle name="SAPBEXHLevel0X 3 3 3 3 2" xfId="28237" xr:uid="{00000000-0005-0000-0000-0000E7470000}"/>
    <cellStyle name="SAPBEXHLevel0X 3 3 3 4" xfId="14887" xr:uid="{00000000-0005-0000-0000-0000E8470000}"/>
    <cellStyle name="SAPBEXHLevel0X 3 3 3 4 2" xfId="30338" xr:uid="{00000000-0005-0000-0000-0000E9470000}"/>
    <cellStyle name="SAPBEXHLevel0X 3 3 3 5" xfId="17716" xr:uid="{00000000-0005-0000-0000-0000EA470000}"/>
    <cellStyle name="SAPBEXHLevel0X 3 3 3 5 2" xfId="32832" xr:uid="{00000000-0005-0000-0000-0000EB470000}"/>
    <cellStyle name="SAPBEXHLevel0X 3 3 3 6" xfId="20324" xr:uid="{00000000-0005-0000-0000-0000EC470000}"/>
    <cellStyle name="SAPBEXHLevel0X 3 3 3 6 2" xfId="35261" xr:uid="{00000000-0005-0000-0000-0000ED470000}"/>
    <cellStyle name="SAPBEXHLevel0X 3 3 3 7" xfId="20873" xr:uid="{00000000-0005-0000-0000-0000EE470000}"/>
    <cellStyle name="SAPBEXHLevel0X 3 3 3 7 2" xfId="35800" xr:uid="{00000000-0005-0000-0000-0000EF470000}"/>
    <cellStyle name="SAPBEXHLevel0X 3 3 4" xfId="7260" xr:uid="{00000000-0005-0000-0000-0000F0470000}"/>
    <cellStyle name="SAPBEXHLevel0X 3 3 4 2" xfId="23509" xr:uid="{00000000-0005-0000-0000-0000F1470000}"/>
    <cellStyle name="SAPBEXHLevel0X 3 3 5" xfId="7405" xr:uid="{00000000-0005-0000-0000-0000F2470000}"/>
    <cellStyle name="SAPBEXHLevel0X 3 3 5 2" xfId="23603" xr:uid="{00000000-0005-0000-0000-0000F3470000}"/>
    <cellStyle name="SAPBEXHLevel0X 3 3 6" xfId="15415" xr:uid="{00000000-0005-0000-0000-0000F4470000}"/>
    <cellStyle name="SAPBEXHLevel0X 3 3 6 2" xfId="30799" xr:uid="{00000000-0005-0000-0000-0000F5470000}"/>
    <cellStyle name="SAPBEXHLevel0X 3 3 7" xfId="14216" xr:uid="{00000000-0005-0000-0000-0000F6470000}"/>
    <cellStyle name="SAPBEXHLevel0X 3 3 7 2" xfId="29757" xr:uid="{00000000-0005-0000-0000-0000F7470000}"/>
    <cellStyle name="SAPBEXHLevel0X 3 3 8" xfId="18255" xr:uid="{00000000-0005-0000-0000-0000F8470000}"/>
    <cellStyle name="SAPBEXHLevel0X 3 3 8 2" xfId="33353" xr:uid="{00000000-0005-0000-0000-0000F9470000}"/>
    <cellStyle name="SAPBEXHLevel0X 3 3 9" xfId="22168" xr:uid="{00000000-0005-0000-0000-0000FA470000}"/>
    <cellStyle name="SAPBEXHLevel0X 3 4" xfId="3096" xr:uid="{00000000-0005-0000-0000-0000FB470000}"/>
    <cellStyle name="SAPBEXHLevel0X 3 4 2" xfId="3097" xr:uid="{00000000-0005-0000-0000-0000FC470000}"/>
    <cellStyle name="SAPBEXHLevel0X 3 4 2 2" xfId="4417" xr:uid="{00000000-0005-0000-0000-0000FD470000}"/>
    <cellStyle name="SAPBEXHLevel0X 3 4 2 2 2" xfId="9572" xr:uid="{00000000-0005-0000-0000-0000FE470000}"/>
    <cellStyle name="SAPBEXHLevel0X 3 4 2 2 2 2" xfId="25563" xr:uid="{00000000-0005-0000-0000-0000FF470000}"/>
    <cellStyle name="SAPBEXHLevel0X 3 4 2 2 3" xfId="12390" xr:uid="{00000000-0005-0000-0000-000000480000}"/>
    <cellStyle name="SAPBEXHLevel0X 3 4 2 2 3 2" xfId="28234" xr:uid="{00000000-0005-0000-0000-000001480000}"/>
    <cellStyle name="SAPBEXHLevel0X 3 4 2 2 4" xfId="13989" xr:uid="{00000000-0005-0000-0000-000002480000}"/>
    <cellStyle name="SAPBEXHLevel0X 3 4 2 2 4 2" xfId="29571" xr:uid="{00000000-0005-0000-0000-000003480000}"/>
    <cellStyle name="SAPBEXHLevel0X 3 4 2 2 5" xfId="17713" xr:uid="{00000000-0005-0000-0000-000004480000}"/>
    <cellStyle name="SAPBEXHLevel0X 3 4 2 2 5 2" xfId="32829" xr:uid="{00000000-0005-0000-0000-000005480000}"/>
    <cellStyle name="SAPBEXHLevel0X 3 4 2 2 6" xfId="20321" xr:uid="{00000000-0005-0000-0000-000006480000}"/>
    <cellStyle name="SAPBEXHLevel0X 3 4 2 2 6 2" xfId="35258" xr:uid="{00000000-0005-0000-0000-000007480000}"/>
    <cellStyle name="SAPBEXHLevel0X 3 4 2 2 7" xfId="21610" xr:uid="{00000000-0005-0000-0000-000008480000}"/>
    <cellStyle name="SAPBEXHLevel0X 3 4 2 2 7 2" xfId="36536" xr:uid="{00000000-0005-0000-0000-000009480000}"/>
    <cellStyle name="SAPBEXHLevel0X 3 4 2 3" xfId="8267" xr:uid="{00000000-0005-0000-0000-00000A480000}"/>
    <cellStyle name="SAPBEXHLevel0X 3 4 2 3 2" xfId="24296" xr:uid="{00000000-0005-0000-0000-00000B480000}"/>
    <cellStyle name="SAPBEXHLevel0X 3 4 2 4" xfId="11094" xr:uid="{00000000-0005-0000-0000-00000C480000}"/>
    <cellStyle name="SAPBEXHLevel0X 3 4 2 4 2" xfId="26961" xr:uid="{00000000-0005-0000-0000-00000D480000}"/>
    <cellStyle name="SAPBEXHLevel0X 3 4 2 5" xfId="13813" xr:uid="{00000000-0005-0000-0000-00000E480000}"/>
    <cellStyle name="SAPBEXHLevel0X 3 4 2 5 2" xfId="29401" xr:uid="{00000000-0005-0000-0000-00000F480000}"/>
    <cellStyle name="SAPBEXHLevel0X 3 4 2 6" xfId="16446" xr:uid="{00000000-0005-0000-0000-000010480000}"/>
    <cellStyle name="SAPBEXHLevel0X 3 4 2 6 2" xfId="31584" xr:uid="{00000000-0005-0000-0000-000011480000}"/>
    <cellStyle name="SAPBEXHLevel0X 3 4 2 7" xfId="19056" xr:uid="{00000000-0005-0000-0000-000012480000}"/>
    <cellStyle name="SAPBEXHLevel0X 3 4 2 7 2" xfId="34003" xr:uid="{00000000-0005-0000-0000-000013480000}"/>
    <cellStyle name="SAPBEXHLevel0X 3 4 3" xfId="4418" xr:uid="{00000000-0005-0000-0000-000014480000}"/>
    <cellStyle name="SAPBEXHLevel0X 3 4 3 2" xfId="9573" xr:uid="{00000000-0005-0000-0000-000015480000}"/>
    <cellStyle name="SAPBEXHLevel0X 3 4 3 2 2" xfId="25564" xr:uid="{00000000-0005-0000-0000-000016480000}"/>
    <cellStyle name="SAPBEXHLevel0X 3 4 3 3" xfId="12391" xr:uid="{00000000-0005-0000-0000-000017480000}"/>
    <cellStyle name="SAPBEXHLevel0X 3 4 3 3 2" xfId="28235" xr:uid="{00000000-0005-0000-0000-000018480000}"/>
    <cellStyle name="SAPBEXHLevel0X 3 4 3 4" xfId="13990" xr:uid="{00000000-0005-0000-0000-000019480000}"/>
    <cellStyle name="SAPBEXHLevel0X 3 4 3 4 2" xfId="29572" xr:uid="{00000000-0005-0000-0000-00001A480000}"/>
    <cellStyle name="SAPBEXHLevel0X 3 4 3 5" xfId="17714" xr:uid="{00000000-0005-0000-0000-00001B480000}"/>
    <cellStyle name="SAPBEXHLevel0X 3 4 3 5 2" xfId="32830" xr:uid="{00000000-0005-0000-0000-00001C480000}"/>
    <cellStyle name="SAPBEXHLevel0X 3 4 3 6" xfId="20322" xr:uid="{00000000-0005-0000-0000-00001D480000}"/>
    <cellStyle name="SAPBEXHLevel0X 3 4 3 6 2" xfId="35259" xr:uid="{00000000-0005-0000-0000-00001E480000}"/>
    <cellStyle name="SAPBEXHLevel0X 3 4 3 7" xfId="13261" xr:uid="{00000000-0005-0000-0000-00001F480000}"/>
    <cellStyle name="SAPBEXHLevel0X 3 4 3 7 2" xfId="29008" xr:uid="{00000000-0005-0000-0000-000020480000}"/>
    <cellStyle name="SAPBEXHLevel0X 3 4 4" xfId="8266" xr:uid="{00000000-0005-0000-0000-000021480000}"/>
    <cellStyle name="SAPBEXHLevel0X 3 4 4 2" xfId="24295" xr:uid="{00000000-0005-0000-0000-000022480000}"/>
    <cellStyle name="SAPBEXHLevel0X 3 4 5" xfId="11093" xr:uid="{00000000-0005-0000-0000-000023480000}"/>
    <cellStyle name="SAPBEXHLevel0X 3 4 5 2" xfId="26960" xr:uid="{00000000-0005-0000-0000-000024480000}"/>
    <cellStyle name="SAPBEXHLevel0X 3 4 6" xfId="15049" xr:uid="{00000000-0005-0000-0000-000025480000}"/>
    <cellStyle name="SAPBEXHLevel0X 3 4 6 2" xfId="30496" xr:uid="{00000000-0005-0000-0000-000026480000}"/>
    <cellStyle name="SAPBEXHLevel0X 3 4 7" xfId="16445" xr:uid="{00000000-0005-0000-0000-000027480000}"/>
    <cellStyle name="SAPBEXHLevel0X 3 4 7 2" xfId="31583" xr:uid="{00000000-0005-0000-0000-000028480000}"/>
    <cellStyle name="SAPBEXHLevel0X 3 4 8" xfId="19055" xr:uid="{00000000-0005-0000-0000-000029480000}"/>
    <cellStyle name="SAPBEXHLevel0X 3 4 8 2" xfId="34002" xr:uid="{00000000-0005-0000-0000-00002A480000}"/>
    <cellStyle name="SAPBEXHLevel0X 3 5" xfId="3098" xr:uid="{00000000-0005-0000-0000-00002B480000}"/>
    <cellStyle name="SAPBEXHLevel0X 3 5 2" xfId="3099" xr:uid="{00000000-0005-0000-0000-00002C480000}"/>
    <cellStyle name="SAPBEXHLevel0X 3 5 2 2" xfId="4415" xr:uid="{00000000-0005-0000-0000-00002D480000}"/>
    <cellStyle name="SAPBEXHLevel0X 3 5 2 2 2" xfId="9570" xr:uid="{00000000-0005-0000-0000-00002E480000}"/>
    <cellStyle name="SAPBEXHLevel0X 3 5 2 2 2 2" xfId="25561" xr:uid="{00000000-0005-0000-0000-00002F480000}"/>
    <cellStyle name="SAPBEXHLevel0X 3 5 2 2 3" xfId="12388" xr:uid="{00000000-0005-0000-0000-000030480000}"/>
    <cellStyle name="SAPBEXHLevel0X 3 5 2 2 3 2" xfId="28232" xr:uid="{00000000-0005-0000-0000-000031480000}"/>
    <cellStyle name="SAPBEXHLevel0X 3 5 2 2 4" xfId="14889" xr:uid="{00000000-0005-0000-0000-000032480000}"/>
    <cellStyle name="SAPBEXHLevel0X 3 5 2 2 4 2" xfId="30340" xr:uid="{00000000-0005-0000-0000-000033480000}"/>
    <cellStyle name="SAPBEXHLevel0X 3 5 2 2 5" xfId="17711" xr:uid="{00000000-0005-0000-0000-000034480000}"/>
    <cellStyle name="SAPBEXHLevel0X 3 5 2 2 5 2" xfId="32827" xr:uid="{00000000-0005-0000-0000-000035480000}"/>
    <cellStyle name="SAPBEXHLevel0X 3 5 2 2 6" xfId="20319" xr:uid="{00000000-0005-0000-0000-000036480000}"/>
    <cellStyle name="SAPBEXHLevel0X 3 5 2 2 6 2" xfId="35256" xr:uid="{00000000-0005-0000-0000-000037480000}"/>
    <cellStyle name="SAPBEXHLevel0X 3 5 2 2 7" xfId="18615" xr:uid="{00000000-0005-0000-0000-000038480000}"/>
    <cellStyle name="SAPBEXHLevel0X 3 5 2 2 7 2" xfId="33563" xr:uid="{00000000-0005-0000-0000-000039480000}"/>
    <cellStyle name="SAPBEXHLevel0X 3 5 2 3" xfId="8269" xr:uid="{00000000-0005-0000-0000-00003A480000}"/>
    <cellStyle name="SAPBEXHLevel0X 3 5 2 3 2" xfId="24298" xr:uid="{00000000-0005-0000-0000-00003B480000}"/>
    <cellStyle name="SAPBEXHLevel0X 3 5 2 4" xfId="11096" xr:uid="{00000000-0005-0000-0000-00003C480000}"/>
    <cellStyle name="SAPBEXHLevel0X 3 5 2 4 2" xfId="26963" xr:uid="{00000000-0005-0000-0000-00003D480000}"/>
    <cellStyle name="SAPBEXHLevel0X 3 5 2 5" xfId="15050" xr:uid="{00000000-0005-0000-0000-00003E480000}"/>
    <cellStyle name="SAPBEXHLevel0X 3 5 2 5 2" xfId="30497" xr:uid="{00000000-0005-0000-0000-00003F480000}"/>
    <cellStyle name="SAPBEXHLevel0X 3 5 2 6" xfId="16448" xr:uid="{00000000-0005-0000-0000-000040480000}"/>
    <cellStyle name="SAPBEXHLevel0X 3 5 2 6 2" xfId="31586" xr:uid="{00000000-0005-0000-0000-000041480000}"/>
    <cellStyle name="SAPBEXHLevel0X 3 5 2 7" xfId="19058" xr:uid="{00000000-0005-0000-0000-000042480000}"/>
    <cellStyle name="SAPBEXHLevel0X 3 5 2 7 2" xfId="34005" xr:uid="{00000000-0005-0000-0000-000043480000}"/>
    <cellStyle name="SAPBEXHLevel0X 3 5 3" xfId="4416" xr:uid="{00000000-0005-0000-0000-000044480000}"/>
    <cellStyle name="SAPBEXHLevel0X 3 5 3 2" xfId="9571" xr:uid="{00000000-0005-0000-0000-000045480000}"/>
    <cellStyle name="SAPBEXHLevel0X 3 5 3 2 2" xfId="25562" xr:uid="{00000000-0005-0000-0000-000046480000}"/>
    <cellStyle name="SAPBEXHLevel0X 3 5 3 3" xfId="12389" xr:uid="{00000000-0005-0000-0000-000047480000}"/>
    <cellStyle name="SAPBEXHLevel0X 3 5 3 3 2" xfId="28233" xr:uid="{00000000-0005-0000-0000-000048480000}"/>
    <cellStyle name="SAPBEXHLevel0X 3 5 3 4" xfId="15229" xr:uid="{00000000-0005-0000-0000-000049480000}"/>
    <cellStyle name="SAPBEXHLevel0X 3 5 3 4 2" xfId="30642" xr:uid="{00000000-0005-0000-0000-00004A480000}"/>
    <cellStyle name="SAPBEXHLevel0X 3 5 3 5" xfId="17712" xr:uid="{00000000-0005-0000-0000-00004B480000}"/>
    <cellStyle name="SAPBEXHLevel0X 3 5 3 5 2" xfId="32828" xr:uid="{00000000-0005-0000-0000-00004C480000}"/>
    <cellStyle name="SAPBEXHLevel0X 3 5 3 6" xfId="20320" xr:uid="{00000000-0005-0000-0000-00004D480000}"/>
    <cellStyle name="SAPBEXHLevel0X 3 5 3 6 2" xfId="35257" xr:uid="{00000000-0005-0000-0000-00004E480000}"/>
    <cellStyle name="SAPBEXHLevel0X 3 5 3 7" xfId="13285" xr:uid="{00000000-0005-0000-0000-00004F480000}"/>
    <cellStyle name="SAPBEXHLevel0X 3 5 3 7 2" xfId="29027" xr:uid="{00000000-0005-0000-0000-000050480000}"/>
    <cellStyle name="SAPBEXHLevel0X 3 5 4" xfId="8268" xr:uid="{00000000-0005-0000-0000-000051480000}"/>
    <cellStyle name="SAPBEXHLevel0X 3 5 4 2" xfId="24297" xr:uid="{00000000-0005-0000-0000-000052480000}"/>
    <cellStyle name="SAPBEXHLevel0X 3 5 5" xfId="11095" xr:uid="{00000000-0005-0000-0000-000053480000}"/>
    <cellStyle name="SAPBEXHLevel0X 3 5 5 2" xfId="26962" xr:uid="{00000000-0005-0000-0000-000054480000}"/>
    <cellStyle name="SAPBEXHLevel0X 3 5 6" xfId="13268" xr:uid="{00000000-0005-0000-0000-000055480000}"/>
    <cellStyle name="SAPBEXHLevel0X 3 5 6 2" xfId="29013" xr:uid="{00000000-0005-0000-0000-000056480000}"/>
    <cellStyle name="SAPBEXHLevel0X 3 5 7" xfId="16447" xr:uid="{00000000-0005-0000-0000-000057480000}"/>
    <cellStyle name="SAPBEXHLevel0X 3 5 7 2" xfId="31585" xr:uid="{00000000-0005-0000-0000-000058480000}"/>
    <cellStyle name="SAPBEXHLevel0X 3 5 8" xfId="19057" xr:uid="{00000000-0005-0000-0000-000059480000}"/>
    <cellStyle name="SAPBEXHLevel0X 3 5 8 2" xfId="34004" xr:uid="{00000000-0005-0000-0000-00005A480000}"/>
    <cellStyle name="SAPBEXHLevel0X 3 6" xfId="3100" xr:uid="{00000000-0005-0000-0000-00005B480000}"/>
    <cellStyle name="SAPBEXHLevel0X 3 6 2" xfId="3101" xr:uid="{00000000-0005-0000-0000-00005C480000}"/>
    <cellStyle name="SAPBEXHLevel0X 3 6 2 2" xfId="4413" xr:uid="{00000000-0005-0000-0000-00005D480000}"/>
    <cellStyle name="SAPBEXHLevel0X 3 6 2 2 2" xfId="9568" xr:uid="{00000000-0005-0000-0000-00005E480000}"/>
    <cellStyle name="SAPBEXHLevel0X 3 6 2 2 2 2" xfId="25559" xr:uid="{00000000-0005-0000-0000-00005F480000}"/>
    <cellStyle name="SAPBEXHLevel0X 3 6 2 2 3" xfId="12386" xr:uid="{00000000-0005-0000-0000-000060480000}"/>
    <cellStyle name="SAPBEXHLevel0X 3 6 2 2 3 2" xfId="28230" xr:uid="{00000000-0005-0000-0000-000061480000}"/>
    <cellStyle name="SAPBEXHLevel0X 3 6 2 2 4" xfId="13988" xr:uid="{00000000-0005-0000-0000-000062480000}"/>
    <cellStyle name="SAPBEXHLevel0X 3 6 2 2 4 2" xfId="29570" xr:uid="{00000000-0005-0000-0000-000063480000}"/>
    <cellStyle name="SAPBEXHLevel0X 3 6 2 2 5" xfId="17709" xr:uid="{00000000-0005-0000-0000-000064480000}"/>
    <cellStyle name="SAPBEXHLevel0X 3 6 2 2 5 2" xfId="32825" xr:uid="{00000000-0005-0000-0000-000065480000}"/>
    <cellStyle name="SAPBEXHLevel0X 3 6 2 2 6" xfId="20317" xr:uid="{00000000-0005-0000-0000-000066480000}"/>
    <cellStyle name="SAPBEXHLevel0X 3 6 2 2 6 2" xfId="35254" xr:uid="{00000000-0005-0000-0000-000067480000}"/>
    <cellStyle name="SAPBEXHLevel0X 3 6 2 2 7" xfId="20918" xr:uid="{00000000-0005-0000-0000-000068480000}"/>
    <cellStyle name="SAPBEXHLevel0X 3 6 2 2 7 2" xfId="35844" xr:uid="{00000000-0005-0000-0000-000069480000}"/>
    <cellStyle name="SAPBEXHLevel0X 3 6 2 3" xfId="8271" xr:uid="{00000000-0005-0000-0000-00006A480000}"/>
    <cellStyle name="SAPBEXHLevel0X 3 6 2 3 2" xfId="24300" xr:uid="{00000000-0005-0000-0000-00006B480000}"/>
    <cellStyle name="SAPBEXHLevel0X 3 6 2 4" xfId="11098" xr:uid="{00000000-0005-0000-0000-00006C480000}"/>
    <cellStyle name="SAPBEXHLevel0X 3 6 2 4 2" xfId="26965" xr:uid="{00000000-0005-0000-0000-00006D480000}"/>
    <cellStyle name="SAPBEXHLevel0X 3 6 2 5" xfId="13816" xr:uid="{00000000-0005-0000-0000-00006E480000}"/>
    <cellStyle name="SAPBEXHLevel0X 3 6 2 5 2" xfId="29404" xr:uid="{00000000-0005-0000-0000-00006F480000}"/>
    <cellStyle name="SAPBEXHLevel0X 3 6 2 6" xfId="16450" xr:uid="{00000000-0005-0000-0000-000070480000}"/>
    <cellStyle name="SAPBEXHLevel0X 3 6 2 6 2" xfId="31588" xr:uid="{00000000-0005-0000-0000-000071480000}"/>
    <cellStyle name="SAPBEXHLevel0X 3 6 2 7" xfId="19060" xr:uid="{00000000-0005-0000-0000-000072480000}"/>
    <cellStyle name="SAPBEXHLevel0X 3 6 2 7 2" xfId="34007" xr:uid="{00000000-0005-0000-0000-000073480000}"/>
    <cellStyle name="SAPBEXHLevel0X 3 6 3" xfId="4414" xr:uid="{00000000-0005-0000-0000-000074480000}"/>
    <cellStyle name="SAPBEXHLevel0X 3 6 3 2" xfId="9569" xr:uid="{00000000-0005-0000-0000-000075480000}"/>
    <cellStyle name="SAPBEXHLevel0X 3 6 3 2 2" xfId="25560" xr:uid="{00000000-0005-0000-0000-000076480000}"/>
    <cellStyle name="SAPBEXHLevel0X 3 6 3 3" xfId="12387" xr:uid="{00000000-0005-0000-0000-000077480000}"/>
    <cellStyle name="SAPBEXHLevel0X 3 6 3 3 2" xfId="28231" xr:uid="{00000000-0005-0000-0000-000078480000}"/>
    <cellStyle name="SAPBEXHLevel0X 3 6 3 4" xfId="14888" xr:uid="{00000000-0005-0000-0000-000079480000}"/>
    <cellStyle name="SAPBEXHLevel0X 3 6 3 4 2" xfId="30339" xr:uid="{00000000-0005-0000-0000-00007A480000}"/>
    <cellStyle name="SAPBEXHLevel0X 3 6 3 5" xfId="17710" xr:uid="{00000000-0005-0000-0000-00007B480000}"/>
    <cellStyle name="SAPBEXHLevel0X 3 6 3 5 2" xfId="32826" xr:uid="{00000000-0005-0000-0000-00007C480000}"/>
    <cellStyle name="SAPBEXHLevel0X 3 6 3 6" xfId="20318" xr:uid="{00000000-0005-0000-0000-00007D480000}"/>
    <cellStyle name="SAPBEXHLevel0X 3 6 3 6 2" xfId="35255" xr:uid="{00000000-0005-0000-0000-00007E480000}"/>
    <cellStyle name="SAPBEXHLevel0X 3 6 3 7" xfId="20880" xr:uid="{00000000-0005-0000-0000-00007F480000}"/>
    <cellStyle name="SAPBEXHLevel0X 3 6 3 7 2" xfId="35807" xr:uid="{00000000-0005-0000-0000-000080480000}"/>
    <cellStyle name="SAPBEXHLevel0X 3 6 4" xfId="8270" xr:uid="{00000000-0005-0000-0000-000081480000}"/>
    <cellStyle name="SAPBEXHLevel0X 3 6 4 2" xfId="24299" xr:uid="{00000000-0005-0000-0000-000082480000}"/>
    <cellStyle name="SAPBEXHLevel0X 3 6 5" xfId="11097" xr:uid="{00000000-0005-0000-0000-000083480000}"/>
    <cellStyle name="SAPBEXHLevel0X 3 6 5 2" xfId="26964" xr:uid="{00000000-0005-0000-0000-000084480000}"/>
    <cellStyle name="SAPBEXHLevel0X 3 6 6" xfId="13815" xr:uid="{00000000-0005-0000-0000-000085480000}"/>
    <cellStyle name="SAPBEXHLevel0X 3 6 6 2" xfId="29403" xr:uid="{00000000-0005-0000-0000-000086480000}"/>
    <cellStyle name="SAPBEXHLevel0X 3 6 7" xfId="16449" xr:uid="{00000000-0005-0000-0000-000087480000}"/>
    <cellStyle name="SAPBEXHLevel0X 3 6 7 2" xfId="31587" xr:uid="{00000000-0005-0000-0000-000088480000}"/>
    <cellStyle name="SAPBEXHLevel0X 3 6 8" xfId="19059" xr:uid="{00000000-0005-0000-0000-000089480000}"/>
    <cellStyle name="SAPBEXHLevel0X 3 6 8 2" xfId="34006" xr:uid="{00000000-0005-0000-0000-00008A480000}"/>
    <cellStyle name="SAPBEXHLevel0X 3 7" xfId="3102" xr:uid="{00000000-0005-0000-0000-00008B480000}"/>
    <cellStyle name="SAPBEXHLevel0X 3 7 2" xfId="3103" xr:uid="{00000000-0005-0000-0000-00008C480000}"/>
    <cellStyle name="SAPBEXHLevel0X 3 7 2 2" xfId="3348" xr:uid="{00000000-0005-0000-0000-00008D480000}"/>
    <cellStyle name="SAPBEXHLevel0X 3 7 2 2 2" xfId="8516" xr:uid="{00000000-0005-0000-0000-00008E480000}"/>
    <cellStyle name="SAPBEXHLevel0X 3 7 2 2 2 2" xfId="24545" xr:uid="{00000000-0005-0000-0000-00008F480000}"/>
    <cellStyle name="SAPBEXHLevel0X 3 7 2 2 3" xfId="11343" xr:uid="{00000000-0005-0000-0000-000090480000}"/>
    <cellStyle name="SAPBEXHLevel0X 3 7 2 2 3 2" xfId="27210" xr:uid="{00000000-0005-0000-0000-000091480000}"/>
    <cellStyle name="SAPBEXHLevel0X 3 7 2 2 4" xfId="14312" xr:uid="{00000000-0005-0000-0000-000092480000}"/>
    <cellStyle name="SAPBEXHLevel0X 3 7 2 2 4 2" xfId="29835" xr:uid="{00000000-0005-0000-0000-000093480000}"/>
    <cellStyle name="SAPBEXHLevel0X 3 7 2 2 5" xfId="16695" xr:uid="{00000000-0005-0000-0000-000094480000}"/>
    <cellStyle name="SAPBEXHLevel0X 3 7 2 2 5 2" xfId="31833" xr:uid="{00000000-0005-0000-0000-000095480000}"/>
    <cellStyle name="SAPBEXHLevel0X 3 7 2 2 6" xfId="19305" xr:uid="{00000000-0005-0000-0000-000096480000}"/>
    <cellStyle name="SAPBEXHLevel0X 3 7 2 2 6 2" xfId="34252" xr:uid="{00000000-0005-0000-0000-000097480000}"/>
    <cellStyle name="SAPBEXHLevel0X 3 7 2 2 7" xfId="21389" xr:uid="{00000000-0005-0000-0000-000098480000}"/>
    <cellStyle name="SAPBEXHLevel0X 3 7 2 2 7 2" xfId="36315" xr:uid="{00000000-0005-0000-0000-000099480000}"/>
    <cellStyle name="SAPBEXHLevel0X 3 7 2 3" xfId="8273" xr:uid="{00000000-0005-0000-0000-00009A480000}"/>
    <cellStyle name="SAPBEXHLevel0X 3 7 2 3 2" xfId="24302" xr:uid="{00000000-0005-0000-0000-00009B480000}"/>
    <cellStyle name="SAPBEXHLevel0X 3 7 2 4" xfId="11100" xr:uid="{00000000-0005-0000-0000-00009C480000}"/>
    <cellStyle name="SAPBEXHLevel0X 3 7 2 4 2" xfId="26967" xr:uid="{00000000-0005-0000-0000-00009D480000}"/>
    <cellStyle name="SAPBEXHLevel0X 3 7 2 5" xfId="14493" xr:uid="{00000000-0005-0000-0000-00009E480000}"/>
    <cellStyle name="SAPBEXHLevel0X 3 7 2 5 2" xfId="30009" xr:uid="{00000000-0005-0000-0000-00009F480000}"/>
    <cellStyle name="SAPBEXHLevel0X 3 7 2 6" xfId="16452" xr:uid="{00000000-0005-0000-0000-0000A0480000}"/>
    <cellStyle name="SAPBEXHLevel0X 3 7 2 6 2" xfId="31590" xr:uid="{00000000-0005-0000-0000-0000A1480000}"/>
    <cellStyle name="SAPBEXHLevel0X 3 7 2 7" xfId="19062" xr:uid="{00000000-0005-0000-0000-0000A2480000}"/>
    <cellStyle name="SAPBEXHLevel0X 3 7 2 7 2" xfId="34009" xr:uid="{00000000-0005-0000-0000-0000A3480000}"/>
    <cellStyle name="SAPBEXHLevel0X 3 7 3" xfId="4412" xr:uid="{00000000-0005-0000-0000-0000A4480000}"/>
    <cellStyle name="SAPBEXHLevel0X 3 7 3 2" xfId="9567" xr:uid="{00000000-0005-0000-0000-0000A5480000}"/>
    <cellStyle name="SAPBEXHLevel0X 3 7 3 2 2" xfId="25558" xr:uid="{00000000-0005-0000-0000-0000A6480000}"/>
    <cellStyle name="SAPBEXHLevel0X 3 7 3 3" xfId="12385" xr:uid="{00000000-0005-0000-0000-0000A7480000}"/>
    <cellStyle name="SAPBEXHLevel0X 3 7 3 3 2" xfId="28229" xr:uid="{00000000-0005-0000-0000-0000A8480000}"/>
    <cellStyle name="SAPBEXHLevel0X 3 7 3 4" xfId="13987" xr:uid="{00000000-0005-0000-0000-0000A9480000}"/>
    <cellStyle name="SAPBEXHLevel0X 3 7 3 4 2" xfId="29569" xr:uid="{00000000-0005-0000-0000-0000AA480000}"/>
    <cellStyle name="SAPBEXHLevel0X 3 7 3 5" xfId="17708" xr:uid="{00000000-0005-0000-0000-0000AB480000}"/>
    <cellStyle name="SAPBEXHLevel0X 3 7 3 5 2" xfId="32824" xr:uid="{00000000-0005-0000-0000-0000AC480000}"/>
    <cellStyle name="SAPBEXHLevel0X 3 7 3 6" xfId="20316" xr:uid="{00000000-0005-0000-0000-0000AD480000}"/>
    <cellStyle name="SAPBEXHLevel0X 3 7 3 6 2" xfId="35253" xr:uid="{00000000-0005-0000-0000-0000AE480000}"/>
    <cellStyle name="SAPBEXHLevel0X 3 7 3 7" xfId="20917" xr:uid="{00000000-0005-0000-0000-0000AF480000}"/>
    <cellStyle name="SAPBEXHLevel0X 3 7 3 7 2" xfId="35843" xr:uid="{00000000-0005-0000-0000-0000B0480000}"/>
    <cellStyle name="SAPBEXHLevel0X 3 7 4" xfId="8272" xr:uid="{00000000-0005-0000-0000-0000B1480000}"/>
    <cellStyle name="SAPBEXHLevel0X 3 7 4 2" xfId="24301" xr:uid="{00000000-0005-0000-0000-0000B2480000}"/>
    <cellStyle name="SAPBEXHLevel0X 3 7 5" xfId="11099" xr:uid="{00000000-0005-0000-0000-0000B3480000}"/>
    <cellStyle name="SAPBEXHLevel0X 3 7 5 2" xfId="26966" xr:uid="{00000000-0005-0000-0000-0000B4480000}"/>
    <cellStyle name="SAPBEXHLevel0X 3 7 6" xfId="15047" xr:uid="{00000000-0005-0000-0000-0000B5480000}"/>
    <cellStyle name="SAPBEXHLevel0X 3 7 6 2" xfId="30494" xr:uid="{00000000-0005-0000-0000-0000B6480000}"/>
    <cellStyle name="SAPBEXHLevel0X 3 7 7" xfId="16451" xr:uid="{00000000-0005-0000-0000-0000B7480000}"/>
    <cellStyle name="SAPBEXHLevel0X 3 7 7 2" xfId="31589" xr:uid="{00000000-0005-0000-0000-0000B8480000}"/>
    <cellStyle name="SAPBEXHLevel0X 3 7 8" xfId="19061" xr:uid="{00000000-0005-0000-0000-0000B9480000}"/>
    <cellStyle name="SAPBEXHLevel0X 3 7 8 2" xfId="34008" xr:uid="{00000000-0005-0000-0000-0000BA480000}"/>
    <cellStyle name="SAPBEXHLevel0X 3 8" xfId="3104" xr:uid="{00000000-0005-0000-0000-0000BB480000}"/>
    <cellStyle name="SAPBEXHLevel0X 3 8 2" xfId="3371" xr:uid="{00000000-0005-0000-0000-0000BC480000}"/>
    <cellStyle name="SAPBEXHLevel0X 3 8 2 2" xfId="8539" xr:uid="{00000000-0005-0000-0000-0000BD480000}"/>
    <cellStyle name="SAPBEXHLevel0X 3 8 2 2 2" xfId="24568" xr:uid="{00000000-0005-0000-0000-0000BE480000}"/>
    <cellStyle name="SAPBEXHLevel0X 3 8 2 3" xfId="11366" xr:uid="{00000000-0005-0000-0000-0000BF480000}"/>
    <cellStyle name="SAPBEXHLevel0X 3 8 2 3 2" xfId="27233" xr:uid="{00000000-0005-0000-0000-0000C0480000}"/>
    <cellStyle name="SAPBEXHLevel0X 3 8 2 4" xfId="13878" xr:uid="{00000000-0005-0000-0000-0000C1480000}"/>
    <cellStyle name="SAPBEXHLevel0X 3 8 2 4 2" xfId="29466" xr:uid="{00000000-0005-0000-0000-0000C2480000}"/>
    <cellStyle name="SAPBEXHLevel0X 3 8 2 5" xfId="16718" xr:uid="{00000000-0005-0000-0000-0000C3480000}"/>
    <cellStyle name="SAPBEXHLevel0X 3 8 2 5 2" xfId="31856" xr:uid="{00000000-0005-0000-0000-0000C4480000}"/>
    <cellStyle name="SAPBEXHLevel0X 3 8 2 6" xfId="19328" xr:uid="{00000000-0005-0000-0000-0000C5480000}"/>
    <cellStyle name="SAPBEXHLevel0X 3 8 2 6 2" xfId="34275" xr:uid="{00000000-0005-0000-0000-0000C6480000}"/>
    <cellStyle name="SAPBEXHLevel0X 3 8 2 7" xfId="21155" xr:uid="{00000000-0005-0000-0000-0000C7480000}"/>
    <cellStyle name="SAPBEXHLevel0X 3 8 2 7 2" xfId="36081" xr:uid="{00000000-0005-0000-0000-0000C8480000}"/>
    <cellStyle name="SAPBEXHLevel0X 3 8 3" xfId="8274" xr:uid="{00000000-0005-0000-0000-0000C9480000}"/>
    <cellStyle name="SAPBEXHLevel0X 3 8 3 2" xfId="24303" xr:uid="{00000000-0005-0000-0000-0000CA480000}"/>
    <cellStyle name="SAPBEXHLevel0X 3 8 4" xfId="11101" xr:uid="{00000000-0005-0000-0000-0000CB480000}"/>
    <cellStyle name="SAPBEXHLevel0X 3 8 4 2" xfId="26968" xr:uid="{00000000-0005-0000-0000-0000CC480000}"/>
    <cellStyle name="SAPBEXHLevel0X 3 8 5" xfId="5249" xr:uid="{00000000-0005-0000-0000-0000CD480000}"/>
    <cellStyle name="SAPBEXHLevel0X 3 8 5 2" xfId="22561" xr:uid="{00000000-0005-0000-0000-0000CE480000}"/>
    <cellStyle name="SAPBEXHLevel0X 3 8 6" xfId="16453" xr:uid="{00000000-0005-0000-0000-0000CF480000}"/>
    <cellStyle name="SAPBEXHLevel0X 3 8 6 2" xfId="31591" xr:uid="{00000000-0005-0000-0000-0000D0480000}"/>
    <cellStyle name="SAPBEXHLevel0X 3 8 7" xfId="19063" xr:uid="{00000000-0005-0000-0000-0000D1480000}"/>
    <cellStyle name="SAPBEXHLevel0X 3 8 7 2" xfId="34010" xr:uid="{00000000-0005-0000-0000-0000D2480000}"/>
    <cellStyle name="SAPBEXHLevel0X 3 9" xfId="3105" xr:uid="{00000000-0005-0000-0000-0000D3480000}"/>
    <cellStyle name="SAPBEXHLevel0X 3 9 2" xfId="4411" xr:uid="{00000000-0005-0000-0000-0000D4480000}"/>
    <cellStyle name="SAPBEXHLevel0X 3 9 2 2" xfId="9566" xr:uid="{00000000-0005-0000-0000-0000D5480000}"/>
    <cellStyle name="SAPBEXHLevel0X 3 9 2 2 2" xfId="25557" xr:uid="{00000000-0005-0000-0000-0000D6480000}"/>
    <cellStyle name="SAPBEXHLevel0X 3 9 2 3" xfId="12384" xr:uid="{00000000-0005-0000-0000-0000D7480000}"/>
    <cellStyle name="SAPBEXHLevel0X 3 9 2 3 2" xfId="28228" xr:uid="{00000000-0005-0000-0000-0000D8480000}"/>
    <cellStyle name="SAPBEXHLevel0X 3 9 2 4" xfId="14195" xr:uid="{00000000-0005-0000-0000-0000D9480000}"/>
    <cellStyle name="SAPBEXHLevel0X 3 9 2 4 2" xfId="29744" xr:uid="{00000000-0005-0000-0000-0000DA480000}"/>
    <cellStyle name="SAPBEXHLevel0X 3 9 2 5" xfId="17707" xr:uid="{00000000-0005-0000-0000-0000DB480000}"/>
    <cellStyle name="SAPBEXHLevel0X 3 9 2 5 2" xfId="32823" xr:uid="{00000000-0005-0000-0000-0000DC480000}"/>
    <cellStyle name="SAPBEXHLevel0X 3 9 2 6" xfId="20315" xr:uid="{00000000-0005-0000-0000-0000DD480000}"/>
    <cellStyle name="SAPBEXHLevel0X 3 9 2 6 2" xfId="35252" xr:uid="{00000000-0005-0000-0000-0000DE480000}"/>
    <cellStyle name="SAPBEXHLevel0X 3 9 2 7" xfId="20876" xr:uid="{00000000-0005-0000-0000-0000DF480000}"/>
    <cellStyle name="SAPBEXHLevel0X 3 9 2 7 2" xfId="35803" xr:uid="{00000000-0005-0000-0000-0000E0480000}"/>
    <cellStyle name="SAPBEXHLevel0X 3 9 3" xfId="8275" xr:uid="{00000000-0005-0000-0000-0000E1480000}"/>
    <cellStyle name="SAPBEXHLevel0X 3 9 3 2" xfId="24304" xr:uid="{00000000-0005-0000-0000-0000E2480000}"/>
    <cellStyle name="SAPBEXHLevel0X 3 9 4" xfId="11102" xr:uid="{00000000-0005-0000-0000-0000E3480000}"/>
    <cellStyle name="SAPBEXHLevel0X 3 9 4 2" xfId="26969" xr:uid="{00000000-0005-0000-0000-0000E4480000}"/>
    <cellStyle name="SAPBEXHLevel0X 3 9 5" xfId="13269" xr:uid="{00000000-0005-0000-0000-0000E5480000}"/>
    <cellStyle name="SAPBEXHLevel0X 3 9 5 2" xfId="29014" xr:uid="{00000000-0005-0000-0000-0000E6480000}"/>
    <cellStyle name="SAPBEXHLevel0X 3 9 6" xfId="16454" xr:uid="{00000000-0005-0000-0000-0000E7480000}"/>
    <cellStyle name="SAPBEXHLevel0X 3 9 6 2" xfId="31592" xr:uid="{00000000-0005-0000-0000-0000E8480000}"/>
    <cellStyle name="SAPBEXHLevel0X 3 9 7" xfId="19064" xr:uid="{00000000-0005-0000-0000-0000E9480000}"/>
    <cellStyle name="SAPBEXHLevel0X 3 9 7 2" xfId="34011" xr:uid="{00000000-0005-0000-0000-0000EA480000}"/>
    <cellStyle name="SAPBEXHLevel0X 4" xfId="840" xr:uid="{00000000-0005-0000-0000-0000EB480000}"/>
    <cellStyle name="SAPBEXHLevel0X 4 10" xfId="3107" xr:uid="{00000000-0005-0000-0000-0000EC480000}"/>
    <cellStyle name="SAPBEXHLevel0X 4 10 2" xfId="4409" xr:uid="{00000000-0005-0000-0000-0000ED480000}"/>
    <cellStyle name="SAPBEXHLevel0X 4 10 2 2" xfId="9564" xr:uid="{00000000-0005-0000-0000-0000EE480000}"/>
    <cellStyle name="SAPBEXHLevel0X 4 10 2 2 2" xfId="25555" xr:uid="{00000000-0005-0000-0000-0000EF480000}"/>
    <cellStyle name="SAPBEXHLevel0X 4 10 2 3" xfId="12382" xr:uid="{00000000-0005-0000-0000-0000F0480000}"/>
    <cellStyle name="SAPBEXHLevel0X 4 10 2 3 2" xfId="28226" xr:uid="{00000000-0005-0000-0000-0000F1480000}"/>
    <cellStyle name="SAPBEXHLevel0X 4 10 2 4" xfId="13986" xr:uid="{00000000-0005-0000-0000-0000F2480000}"/>
    <cellStyle name="SAPBEXHLevel0X 4 10 2 4 2" xfId="29568" xr:uid="{00000000-0005-0000-0000-0000F3480000}"/>
    <cellStyle name="SAPBEXHLevel0X 4 10 2 5" xfId="17705" xr:uid="{00000000-0005-0000-0000-0000F4480000}"/>
    <cellStyle name="SAPBEXHLevel0X 4 10 2 5 2" xfId="32821" xr:uid="{00000000-0005-0000-0000-0000F5480000}"/>
    <cellStyle name="SAPBEXHLevel0X 4 10 2 6" xfId="20313" xr:uid="{00000000-0005-0000-0000-0000F6480000}"/>
    <cellStyle name="SAPBEXHLevel0X 4 10 2 6 2" xfId="35250" xr:uid="{00000000-0005-0000-0000-0000F7480000}"/>
    <cellStyle name="SAPBEXHLevel0X 4 10 2 7" xfId="18375" xr:uid="{00000000-0005-0000-0000-0000F8480000}"/>
    <cellStyle name="SAPBEXHLevel0X 4 10 2 7 2" xfId="33436" xr:uid="{00000000-0005-0000-0000-0000F9480000}"/>
    <cellStyle name="SAPBEXHLevel0X 4 10 3" xfId="8277" xr:uid="{00000000-0005-0000-0000-0000FA480000}"/>
    <cellStyle name="SAPBEXHLevel0X 4 10 3 2" xfId="24306" xr:uid="{00000000-0005-0000-0000-0000FB480000}"/>
    <cellStyle name="SAPBEXHLevel0X 4 10 4" xfId="11104" xr:uid="{00000000-0005-0000-0000-0000FC480000}"/>
    <cellStyle name="SAPBEXHLevel0X 4 10 4 2" xfId="26971" xr:uid="{00000000-0005-0000-0000-0000FD480000}"/>
    <cellStyle name="SAPBEXHLevel0X 4 10 5" xfId="14120" xr:uid="{00000000-0005-0000-0000-0000FE480000}"/>
    <cellStyle name="SAPBEXHLevel0X 4 10 5 2" xfId="29701" xr:uid="{00000000-0005-0000-0000-0000FF480000}"/>
    <cellStyle name="SAPBEXHLevel0X 4 10 6" xfId="16456" xr:uid="{00000000-0005-0000-0000-000000490000}"/>
    <cellStyle name="SAPBEXHLevel0X 4 10 6 2" xfId="31594" xr:uid="{00000000-0005-0000-0000-000001490000}"/>
    <cellStyle name="SAPBEXHLevel0X 4 10 7" xfId="19066" xr:uid="{00000000-0005-0000-0000-000002490000}"/>
    <cellStyle name="SAPBEXHLevel0X 4 10 7 2" xfId="34013" xr:uid="{00000000-0005-0000-0000-000003490000}"/>
    <cellStyle name="SAPBEXHLevel0X 4 11" xfId="3108" xr:uid="{00000000-0005-0000-0000-000004490000}"/>
    <cellStyle name="SAPBEXHLevel0X 4 11 2" xfId="4408" xr:uid="{00000000-0005-0000-0000-000005490000}"/>
    <cellStyle name="SAPBEXHLevel0X 4 11 2 2" xfId="9563" xr:uid="{00000000-0005-0000-0000-000006490000}"/>
    <cellStyle name="SAPBEXHLevel0X 4 11 2 2 2" xfId="25554" xr:uid="{00000000-0005-0000-0000-000007490000}"/>
    <cellStyle name="SAPBEXHLevel0X 4 11 2 3" xfId="12381" xr:uid="{00000000-0005-0000-0000-000008490000}"/>
    <cellStyle name="SAPBEXHLevel0X 4 11 2 3 2" xfId="28225" xr:uid="{00000000-0005-0000-0000-000009490000}"/>
    <cellStyle name="SAPBEXHLevel0X 4 11 2 4" xfId="13985" xr:uid="{00000000-0005-0000-0000-00000A490000}"/>
    <cellStyle name="SAPBEXHLevel0X 4 11 2 4 2" xfId="29567" xr:uid="{00000000-0005-0000-0000-00000B490000}"/>
    <cellStyle name="SAPBEXHLevel0X 4 11 2 5" xfId="17704" xr:uid="{00000000-0005-0000-0000-00000C490000}"/>
    <cellStyle name="SAPBEXHLevel0X 4 11 2 5 2" xfId="32820" xr:uid="{00000000-0005-0000-0000-00000D490000}"/>
    <cellStyle name="SAPBEXHLevel0X 4 11 2 6" xfId="20312" xr:uid="{00000000-0005-0000-0000-00000E490000}"/>
    <cellStyle name="SAPBEXHLevel0X 4 11 2 6 2" xfId="35249" xr:uid="{00000000-0005-0000-0000-00000F490000}"/>
    <cellStyle name="SAPBEXHLevel0X 4 11 2 7" xfId="20871" xr:uid="{00000000-0005-0000-0000-000010490000}"/>
    <cellStyle name="SAPBEXHLevel0X 4 11 2 7 2" xfId="35798" xr:uid="{00000000-0005-0000-0000-000011490000}"/>
    <cellStyle name="SAPBEXHLevel0X 4 11 3" xfId="8278" xr:uid="{00000000-0005-0000-0000-000012490000}"/>
    <cellStyle name="SAPBEXHLevel0X 4 11 3 2" xfId="24307" xr:uid="{00000000-0005-0000-0000-000013490000}"/>
    <cellStyle name="SAPBEXHLevel0X 4 11 4" xfId="11105" xr:uid="{00000000-0005-0000-0000-000014490000}"/>
    <cellStyle name="SAPBEXHLevel0X 4 11 4 2" xfId="26972" xr:uid="{00000000-0005-0000-0000-000015490000}"/>
    <cellStyle name="SAPBEXHLevel0X 4 11 5" xfId="15316" xr:uid="{00000000-0005-0000-0000-000016490000}"/>
    <cellStyle name="SAPBEXHLevel0X 4 11 5 2" xfId="30725" xr:uid="{00000000-0005-0000-0000-000017490000}"/>
    <cellStyle name="SAPBEXHLevel0X 4 11 6" xfId="16457" xr:uid="{00000000-0005-0000-0000-000018490000}"/>
    <cellStyle name="SAPBEXHLevel0X 4 11 6 2" xfId="31595" xr:uid="{00000000-0005-0000-0000-000019490000}"/>
    <cellStyle name="SAPBEXHLevel0X 4 11 7" xfId="19067" xr:uid="{00000000-0005-0000-0000-00001A490000}"/>
    <cellStyle name="SAPBEXHLevel0X 4 11 7 2" xfId="34014" xr:uid="{00000000-0005-0000-0000-00001B490000}"/>
    <cellStyle name="SAPBEXHLevel0X 4 12" xfId="3109" xr:uid="{00000000-0005-0000-0000-00001C490000}"/>
    <cellStyle name="SAPBEXHLevel0X 4 12 2" xfId="4407" xr:uid="{00000000-0005-0000-0000-00001D490000}"/>
    <cellStyle name="SAPBEXHLevel0X 4 12 2 2" xfId="9562" xr:uid="{00000000-0005-0000-0000-00001E490000}"/>
    <cellStyle name="SAPBEXHLevel0X 4 12 2 2 2" xfId="25553" xr:uid="{00000000-0005-0000-0000-00001F490000}"/>
    <cellStyle name="SAPBEXHLevel0X 4 12 2 3" xfId="12380" xr:uid="{00000000-0005-0000-0000-000020490000}"/>
    <cellStyle name="SAPBEXHLevel0X 4 12 2 3 2" xfId="28224" xr:uid="{00000000-0005-0000-0000-000021490000}"/>
    <cellStyle name="SAPBEXHLevel0X 4 12 2 4" xfId="14892" xr:uid="{00000000-0005-0000-0000-000022490000}"/>
    <cellStyle name="SAPBEXHLevel0X 4 12 2 4 2" xfId="30343" xr:uid="{00000000-0005-0000-0000-000023490000}"/>
    <cellStyle name="SAPBEXHLevel0X 4 12 2 5" xfId="17703" xr:uid="{00000000-0005-0000-0000-000024490000}"/>
    <cellStyle name="SAPBEXHLevel0X 4 12 2 5 2" xfId="32819" xr:uid="{00000000-0005-0000-0000-000025490000}"/>
    <cellStyle name="SAPBEXHLevel0X 4 12 2 6" xfId="20311" xr:uid="{00000000-0005-0000-0000-000026490000}"/>
    <cellStyle name="SAPBEXHLevel0X 4 12 2 6 2" xfId="35248" xr:uid="{00000000-0005-0000-0000-000027490000}"/>
    <cellStyle name="SAPBEXHLevel0X 4 12 2 7" xfId="6768" xr:uid="{00000000-0005-0000-0000-000028490000}"/>
    <cellStyle name="SAPBEXHLevel0X 4 12 2 7 2" xfId="23242" xr:uid="{00000000-0005-0000-0000-000029490000}"/>
    <cellStyle name="SAPBEXHLevel0X 4 12 3" xfId="8279" xr:uid="{00000000-0005-0000-0000-00002A490000}"/>
    <cellStyle name="SAPBEXHLevel0X 4 12 3 2" xfId="24308" xr:uid="{00000000-0005-0000-0000-00002B490000}"/>
    <cellStyle name="SAPBEXHLevel0X 4 12 4" xfId="11106" xr:uid="{00000000-0005-0000-0000-00002C490000}"/>
    <cellStyle name="SAPBEXHLevel0X 4 12 4 2" xfId="26973" xr:uid="{00000000-0005-0000-0000-00002D490000}"/>
    <cellStyle name="SAPBEXHLevel0X 4 12 5" xfId="13562" xr:uid="{00000000-0005-0000-0000-00002E490000}"/>
    <cellStyle name="SAPBEXHLevel0X 4 12 5 2" xfId="29186" xr:uid="{00000000-0005-0000-0000-00002F490000}"/>
    <cellStyle name="SAPBEXHLevel0X 4 12 6" xfId="16458" xr:uid="{00000000-0005-0000-0000-000030490000}"/>
    <cellStyle name="SAPBEXHLevel0X 4 12 6 2" xfId="31596" xr:uid="{00000000-0005-0000-0000-000031490000}"/>
    <cellStyle name="SAPBEXHLevel0X 4 12 7" xfId="19068" xr:uid="{00000000-0005-0000-0000-000032490000}"/>
    <cellStyle name="SAPBEXHLevel0X 4 12 7 2" xfId="34015" xr:uid="{00000000-0005-0000-0000-000033490000}"/>
    <cellStyle name="SAPBEXHLevel0X 4 13" xfId="3110" xr:uid="{00000000-0005-0000-0000-000034490000}"/>
    <cellStyle name="SAPBEXHLevel0X 4 13 2" xfId="4406" xr:uid="{00000000-0005-0000-0000-000035490000}"/>
    <cellStyle name="SAPBEXHLevel0X 4 13 2 2" xfId="9561" xr:uid="{00000000-0005-0000-0000-000036490000}"/>
    <cellStyle name="SAPBEXHLevel0X 4 13 2 2 2" xfId="25552" xr:uid="{00000000-0005-0000-0000-000037490000}"/>
    <cellStyle name="SAPBEXHLevel0X 4 13 2 3" xfId="12379" xr:uid="{00000000-0005-0000-0000-000038490000}"/>
    <cellStyle name="SAPBEXHLevel0X 4 13 2 3 2" xfId="28223" xr:uid="{00000000-0005-0000-0000-000039490000}"/>
    <cellStyle name="SAPBEXHLevel0X 4 13 2 4" xfId="15446" xr:uid="{00000000-0005-0000-0000-00003A490000}"/>
    <cellStyle name="SAPBEXHLevel0X 4 13 2 4 2" xfId="30816" xr:uid="{00000000-0005-0000-0000-00003B490000}"/>
    <cellStyle name="SAPBEXHLevel0X 4 13 2 5" xfId="17702" xr:uid="{00000000-0005-0000-0000-00003C490000}"/>
    <cellStyle name="SAPBEXHLevel0X 4 13 2 5 2" xfId="32818" xr:uid="{00000000-0005-0000-0000-00003D490000}"/>
    <cellStyle name="SAPBEXHLevel0X 4 13 2 6" xfId="20310" xr:uid="{00000000-0005-0000-0000-00003E490000}"/>
    <cellStyle name="SAPBEXHLevel0X 4 13 2 6 2" xfId="35247" xr:uid="{00000000-0005-0000-0000-00003F490000}"/>
    <cellStyle name="SAPBEXHLevel0X 4 13 2 7" xfId="20916" xr:uid="{00000000-0005-0000-0000-000040490000}"/>
    <cellStyle name="SAPBEXHLevel0X 4 13 2 7 2" xfId="35842" xr:uid="{00000000-0005-0000-0000-000041490000}"/>
    <cellStyle name="SAPBEXHLevel0X 4 13 3" xfId="8280" xr:uid="{00000000-0005-0000-0000-000042490000}"/>
    <cellStyle name="SAPBEXHLevel0X 4 13 3 2" xfId="24309" xr:uid="{00000000-0005-0000-0000-000043490000}"/>
    <cellStyle name="SAPBEXHLevel0X 4 13 4" xfId="11107" xr:uid="{00000000-0005-0000-0000-000044490000}"/>
    <cellStyle name="SAPBEXHLevel0X 4 13 4 2" xfId="26974" xr:uid="{00000000-0005-0000-0000-000045490000}"/>
    <cellStyle name="SAPBEXHLevel0X 4 13 5" xfId="15315" xr:uid="{00000000-0005-0000-0000-000046490000}"/>
    <cellStyle name="SAPBEXHLevel0X 4 13 5 2" xfId="30724" xr:uid="{00000000-0005-0000-0000-000047490000}"/>
    <cellStyle name="SAPBEXHLevel0X 4 13 6" xfId="16459" xr:uid="{00000000-0005-0000-0000-000048490000}"/>
    <cellStyle name="SAPBEXHLevel0X 4 13 6 2" xfId="31597" xr:uid="{00000000-0005-0000-0000-000049490000}"/>
    <cellStyle name="SAPBEXHLevel0X 4 13 7" xfId="19069" xr:uid="{00000000-0005-0000-0000-00004A490000}"/>
    <cellStyle name="SAPBEXHLevel0X 4 13 7 2" xfId="34016" xr:uid="{00000000-0005-0000-0000-00004B490000}"/>
    <cellStyle name="SAPBEXHLevel0X 4 14" xfId="3111" xr:uid="{00000000-0005-0000-0000-00004C490000}"/>
    <cellStyle name="SAPBEXHLevel0X 4 14 2" xfId="4405" xr:uid="{00000000-0005-0000-0000-00004D490000}"/>
    <cellStyle name="SAPBEXHLevel0X 4 14 2 2" xfId="9560" xr:uid="{00000000-0005-0000-0000-00004E490000}"/>
    <cellStyle name="SAPBEXHLevel0X 4 14 2 2 2" xfId="25551" xr:uid="{00000000-0005-0000-0000-00004F490000}"/>
    <cellStyle name="SAPBEXHLevel0X 4 14 2 3" xfId="12378" xr:uid="{00000000-0005-0000-0000-000050490000}"/>
    <cellStyle name="SAPBEXHLevel0X 4 14 2 3 2" xfId="28222" xr:uid="{00000000-0005-0000-0000-000051490000}"/>
    <cellStyle name="SAPBEXHLevel0X 4 14 2 4" xfId="13642" xr:uid="{00000000-0005-0000-0000-000052490000}"/>
    <cellStyle name="SAPBEXHLevel0X 4 14 2 4 2" xfId="29263" xr:uid="{00000000-0005-0000-0000-000053490000}"/>
    <cellStyle name="SAPBEXHLevel0X 4 14 2 5" xfId="17701" xr:uid="{00000000-0005-0000-0000-000054490000}"/>
    <cellStyle name="SAPBEXHLevel0X 4 14 2 5 2" xfId="32817" xr:uid="{00000000-0005-0000-0000-000055490000}"/>
    <cellStyle name="SAPBEXHLevel0X 4 14 2 6" xfId="20309" xr:uid="{00000000-0005-0000-0000-000056490000}"/>
    <cellStyle name="SAPBEXHLevel0X 4 14 2 6 2" xfId="35246" xr:uid="{00000000-0005-0000-0000-000057490000}"/>
    <cellStyle name="SAPBEXHLevel0X 4 14 2 7" xfId="22071" xr:uid="{00000000-0005-0000-0000-000058490000}"/>
    <cellStyle name="SAPBEXHLevel0X 4 14 2 7 2" xfId="36988" xr:uid="{00000000-0005-0000-0000-000059490000}"/>
    <cellStyle name="SAPBEXHLevel0X 4 14 3" xfId="8281" xr:uid="{00000000-0005-0000-0000-00005A490000}"/>
    <cellStyle name="SAPBEXHLevel0X 4 14 3 2" xfId="24310" xr:uid="{00000000-0005-0000-0000-00005B490000}"/>
    <cellStyle name="SAPBEXHLevel0X 4 14 4" xfId="11108" xr:uid="{00000000-0005-0000-0000-00005C490000}"/>
    <cellStyle name="SAPBEXHLevel0X 4 14 4 2" xfId="26975" xr:uid="{00000000-0005-0000-0000-00005D490000}"/>
    <cellStyle name="SAPBEXHLevel0X 4 14 5" xfId="13563" xr:uid="{00000000-0005-0000-0000-00005E490000}"/>
    <cellStyle name="SAPBEXHLevel0X 4 14 5 2" xfId="29187" xr:uid="{00000000-0005-0000-0000-00005F490000}"/>
    <cellStyle name="SAPBEXHLevel0X 4 14 6" xfId="16460" xr:uid="{00000000-0005-0000-0000-000060490000}"/>
    <cellStyle name="SAPBEXHLevel0X 4 14 6 2" xfId="31598" xr:uid="{00000000-0005-0000-0000-000061490000}"/>
    <cellStyle name="SAPBEXHLevel0X 4 14 7" xfId="19070" xr:uid="{00000000-0005-0000-0000-000062490000}"/>
    <cellStyle name="SAPBEXHLevel0X 4 14 7 2" xfId="34017" xr:uid="{00000000-0005-0000-0000-000063490000}"/>
    <cellStyle name="SAPBEXHLevel0X 4 15" xfId="3112" xr:uid="{00000000-0005-0000-0000-000064490000}"/>
    <cellStyle name="SAPBEXHLevel0X 4 15 2" xfId="4404" xr:uid="{00000000-0005-0000-0000-000065490000}"/>
    <cellStyle name="SAPBEXHLevel0X 4 15 2 2" xfId="9559" xr:uid="{00000000-0005-0000-0000-000066490000}"/>
    <cellStyle name="SAPBEXHLevel0X 4 15 2 2 2" xfId="25550" xr:uid="{00000000-0005-0000-0000-000067490000}"/>
    <cellStyle name="SAPBEXHLevel0X 4 15 2 3" xfId="12377" xr:uid="{00000000-0005-0000-0000-000068490000}"/>
    <cellStyle name="SAPBEXHLevel0X 4 15 2 3 2" xfId="28221" xr:uid="{00000000-0005-0000-0000-000069490000}"/>
    <cellStyle name="SAPBEXHLevel0X 4 15 2 4" xfId="15230" xr:uid="{00000000-0005-0000-0000-00006A490000}"/>
    <cellStyle name="SAPBEXHLevel0X 4 15 2 4 2" xfId="30643" xr:uid="{00000000-0005-0000-0000-00006B490000}"/>
    <cellStyle name="SAPBEXHLevel0X 4 15 2 5" xfId="17700" xr:uid="{00000000-0005-0000-0000-00006C490000}"/>
    <cellStyle name="SAPBEXHLevel0X 4 15 2 5 2" xfId="32816" xr:uid="{00000000-0005-0000-0000-00006D490000}"/>
    <cellStyle name="SAPBEXHLevel0X 4 15 2 6" xfId="20308" xr:uid="{00000000-0005-0000-0000-00006E490000}"/>
    <cellStyle name="SAPBEXHLevel0X 4 15 2 6 2" xfId="35245" xr:uid="{00000000-0005-0000-0000-00006F490000}"/>
    <cellStyle name="SAPBEXHLevel0X 4 15 2 7" xfId="19762" xr:uid="{00000000-0005-0000-0000-000070490000}"/>
    <cellStyle name="SAPBEXHLevel0X 4 15 2 7 2" xfId="34703" xr:uid="{00000000-0005-0000-0000-000071490000}"/>
    <cellStyle name="SAPBEXHLevel0X 4 15 3" xfId="8282" xr:uid="{00000000-0005-0000-0000-000072490000}"/>
    <cellStyle name="SAPBEXHLevel0X 4 15 3 2" xfId="24311" xr:uid="{00000000-0005-0000-0000-000073490000}"/>
    <cellStyle name="SAPBEXHLevel0X 4 15 4" xfId="11109" xr:uid="{00000000-0005-0000-0000-000074490000}"/>
    <cellStyle name="SAPBEXHLevel0X 4 15 4 2" xfId="26976" xr:uid="{00000000-0005-0000-0000-000075490000}"/>
    <cellStyle name="SAPBEXHLevel0X 4 15 5" xfId="15314" xr:uid="{00000000-0005-0000-0000-000076490000}"/>
    <cellStyle name="SAPBEXHLevel0X 4 15 5 2" xfId="30723" xr:uid="{00000000-0005-0000-0000-000077490000}"/>
    <cellStyle name="SAPBEXHLevel0X 4 15 6" xfId="16461" xr:uid="{00000000-0005-0000-0000-000078490000}"/>
    <cellStyle name="SAPBEXHLevel0X 4 15 6 2" xfId="31599" xr:uid="{00000000-0005-0000-0000-000079490000}"/>
    <cellStyle name="SAPBEXHLevel0X 4 15 7" xfId="19071" xr:uid="{00000000-0005-0000-0000-00007A490000}"/>
    <cellStyle name="SAPBEXHLevel0X 4 15 7 2" xfId="34018" xr:uid="{00000000-0005-0000-0000-00007B490000}"/>
    <cellStyle name="SAPBEXHLevel0X 4 16" xfId="3113" xr:uid="{00000000-0005-0000-0000-00007C490000}"/>
    <cellStyle name="SAPBEXHLevel0X 4 16 2" xfId="4403" xr:uid="{00000000-0005-0000-0000-00007D490000}"/>
    <cellStyle name="SAPBEXHLevel0X 4 16 2 2" xfId="9558" xr:uid="{00000000-0005-0000-0000-00007E490000}"/>
    <cellStyle name="SAPBEXHLevel0X 4 16 2 2 2" xfId="25549" xr:uid="{00000000-0005-0000-0000-00007F490000}"/>
    <cellStyle name="SAPBEXHLevel0X 4 16 2 3" xfId="12376" xr:uid="{00000000-0005-0000-0000-000080490000}"/>
    <cellStyle name="SAPBEXHLevel0X 4 16 2 3 2" xfId="28220" xr:uid="{00000000-0005-0000-0000-000081490000}"/>
    <cellStyle name="SAPBEXHLevel0X 4 16 2 4" xfId="10299" xr:uid="{00000000-0005-0000-0000-000082490000}"/>
    <cellStyle name="SAPBEXHLevel0X 4 16 2 4 2" xfId="26241" xr:uid="{00000000-0005-0000-0000-000083490000}"/>
    <cellStyle name="SAPBEXHLevel0X 4 16 2 5" xfId="17699" xr:uid="{00000000-0005-0000-0000-000084490000}"/>
    <cellStyle name="SAPBEXHLevel0X 4 16 2 5 2" xfId="32815" xr:uid="{00000000-0005-0000-0000-000085490000}"/>
    <cellStyle name="SAPBEXHLevel0X 4 16 2 6" xfId="20307" xr:uid="{00000000-0005-0000-0000-000086490000}"/>
    <cellStyle name="SAPBEXHLevel0X 4 16 2 6 2" xfId="35244" xr:uid="{00000000-0005-0000-0000-000087490000}"/>
    <cellStyle name="SAPBEXHLevel0X 4 16 2 7" xfId="19746" xr:uid="{00000000-0005-0000-0000-000088490000}"/>
    <cellStyle name="SAPBEXHLevel0X 4 16 2 7 2" xfId="34692" xr:uid="{00000000-0005-0000-0000-000089490000}"/>
    <cellStyle name="SAPBEXHLevel0X 4 16 3" xfId="8283" xr:uid="{00000000-0005-0000-0000-00008A490000}"/>
    <cellStyle name="SAPBEXHLevel0X 4 16 3 2" xfId="24312" xr:uid="{00000000-0005-0000-0000-00008B490000}"/>
    <cellStyle name="SAPBEXHLevel0X 4 16 4" xfId="11110" xr:uid="{00000000-0005-0000-0000-00008C490000}"/>
    <cellStyle name="SAPBEXHLevel0X 4 16 4 2" xfId="26977" xr:uid="{00000000-0005-0000-0000-00008D490000}"/>
    <cellStyle name="SAPBEXHLevel0X 4 16 5" xfId="13564" xr:uid="{00000000-0005-0000-0000-00008E490000}"/>
    <cellStyle name="SAPBEXHLevel0X 4 16 5 2" xfId="29188" xr:uid="{00000000-0005-0000-0000-00008F490000}"/>
    <cellStyle name="SAPBEXHLevel0X 4 16 6" xfId="16462" xr:uid="{00000000-0005-0000-0000-000090490000}"/>
    <cellStyle name="SAPBEXHLevel0X 4 16 6 2" xfId="31600" xr:uid="{00000000-0005-0000-0000-000091490000}"/>
    <cellStyle name="SAPBEXHLevel0X 4 16 7" xfId="19072" xr:uid="{00000000-0005-0000-0000-000092490000}"/>
    <cellStyle name="SAPBEXHLevel0X 4 16 7 2" xfId="34019" xr:uid="{00000000-0005-0000-0000-000093490000}"/>
    <cellStyle name="SAPBEXHLevel0X 4 17" xfId="3106" xr:uid="{00000000-0005-0000-0000-000094490000}"/>
    <cellStyle name="SAPBEXHLevel0X 4 17 2" xfId="8276" xr:uid="{00000000-0005-0000-0000-000095490000}"/>
    <cellStyle name="SAPBEXHLevel0X 4 17 2 2" xfId="24305" xr:uid="{00000000-0005-0000-0000-000096490000}"/>
    <cellStyle name="SAPBEXHLevel0X 4 17 3" xfId="11103" xr:uid="{00000000-0005-0000-0000-000097490000}"/>
    <cellStyle name="SAPBEXHLevel0X 4 17 3 2" xfId="26970" xr:uid="{00000000-0005-0000-0000-000098490000}"/>
    <cellStyle name="SAPBEXHLevel0X 4 17 4" xfId="13561" xr:uid="{00000000-0005-0000-0000-000099490000}"/>
    <cellStyle name="SAPBEXHLevel0X 4 17 4 2" xfId="29185" xr:uid="{00000000-0005-0000-0000-00009A490000}"/>
    <cellStyle name="SAPBEXHLevel0X 4 17 5" xfId="16455" xr:uid="{00000000-0005-0000-0000-00009B490000}"/>
    <cellStyle name="SAPBEXHLevel0X 4 17 5 2" xfId="31593" xr:uid="{00000000-0005-0000-0000-00009C490000}"/>
    <cellStyle name="SAPBEXHLevel0X 4 17 6" xfId="19065" xr:uid="{00000000-0005-0000-0000-00009D490000}"/>
    <cellStyle name="SAPBEXHLevel0X 4 17 6 2" xfId="34012" xr:uid="{00000000-0005-0000-0000-00009E490000}"/>
    <cellStyle name="SAPBEXHLevel0X 4 17 7" xfId="21232" xr:uid="{00000000-0005-0000-0000-00009F490000}"/>
    <cellStyle name="SAPBEXHLevel0X 4 17 7 2" xfId="36158" xr:uid="{00000000-0005-0000-0000-0000A0490000}"/>
    <cellStyle name="SAPBEXHLevel0X 4 17 8" xfId="6327" xr:uid="{00000000-0005-0000-0000-0000A1490000}"/>
    <cellStyle name="SAPBEXHLevel0X 4 18" xfId="4410" xr:uid="{00000000-0005-0000-0000-0000A2490000}"/>
    <cellStyle name="SAPBEXHLevel0X 4 18 2" xfId="9565" xr:uid="{00000000-0005-0000-0000-0000A3490000}"/>
    <cellStyle name="SAPBEXHLevel0X 4 18 2 2" xfId="25556" xr:uid="{00000000-0005-0000-0000-0000A4490000}"/>
    <cellStyle name="SAPBEXHLevel0X 4 18 3" xfId="12383" xr:uid="{00000000-0005-0000-0000-0000A5490000}"/>
    <cellStyle name="SAPBEXHLevel0X 4 18 3 2" xfId="28227" xr:uid="{00000000-0005-0000-0000-0000A6490000}"/>
    <cellStyle name="SAPBEXHLevel0X 4 18 4" xfId="14890" xr:uid="{00000000-0005-0000-0000-0000A7490000}"/>
    <cellStyle name="SAPBEXHLevel0X 4 18 4 2" xfId="30341" xr:uid="{00000000-0005-0000-0000-0000A8490000}"/>
    <cellStyle name="SAPBEXHLevel0X 4 18 5" xfId="17706" xr:uid="{00000000-0005-0000-0000-0000A9490000}"/>
    <cellStyle name="SAPBEXHLevel0X 4 18 5 2" xfId="32822" xr:uid="{00000000-0005-0000-0000-0000AA490000}"/>
    <cellStyle name="SAPBEXHLevel0X 4 18 6" xfId="20314" xr:uid="{00000000-0005-0000-0000-0000AB490000}"/>
    <cellStyle name="SAPBEXHLevel0X 4 18 6 2" xfId="35251" xr:uid="{00000000-0005-0000-0000-0000AC490000}"/>
    <cellStyle name="SAPBEXHLevel0X 4 18 7" xfId="10252" xr:uid="{00000000-0005-0000-0000-0000AD490000}"/>
    <cellStyle name="SAPBEXHLevel0X 4 18 7 2" xfId="26211" xr:uid="{00000000-0005-0000-0000-0000AE490000}"/>
    <cellStyle name="SAPBEXHLevel0X 4 19" xfId="5426" xr:uid="{00000000-0005-0000-0000-0000AF490000}"/>
    <cellStyle name="SAPBEXHLevel0X 4 19 2" xfId="22676" xr:uid="{00000000-0005-0000-0000-0000B0490000}"/>
    <cellStyle name="SAPBEXHLevel0X 4 2" xfId="841" xr:uid="{00000000-0005-0000-0000-0000B1490000}"/>
    <cellStyle name="SAPBEXHLevel0X 4 2 10" xfId="15687" xr:uid="{00000000-0005-0000-0000-0000B2490000}"/>
    <cellStyle name="SAPBEXHLevel0X 4 2 10 2" xfId="30980" xr:uid="{00000000-0005-0000-0000-0000B3490000}"/>
    <cellStyle name="SAPBEXHLevel0X 4 2 11" xfId="5050" xr:uid="{00000000-0005-0000-0000-0000B4490000}"/>
    <cellStyle name="SAPBEXHLevel0X 4 2 12" xfId="38036" xr:uid="{00000000-0005-0000-0000-0000B5490000}"/>
    <cellStyle name="SAPBEXHLevel0X 4 2 2" xfId="3115" xr:uid="{00000000-0005-0000-0000-0000B6490000}"/>
    <cellStyle name="SAPBEXHLevel0X 4 2 2 2" xfId="4401" xr:uid="{00000000-0005-0000-0000-0000B7490000}"/>
    <cellStyle name="SAPBEXHLevel0X 4 2 2 2 2" xfId="9556" xr:uid="{00000000-0005-0000-0000-0000B8490000}"/>
    <cellStyle name="SAPBEXHLevel0X 4 2 2 2 2 2" xfId="25547" xr:uid="{00000000-0005-0000-0000-0000B9490000}"/>
    <cellStyle name="SAPBEXHLevel0X 4 2 2 2 3" xfId="12374" xr:uid="{00000000-0005-0000-0000-0000BA490000}"/>
    <cellStyle name="SAPBEXHLevel0X 4 2 2 2 3 2" xfId="28218" xr:uid="{00000000-0005-0000-0000-0000BB490000}"/>
    <cellStyle name="SAPBEXHLevel0X 4 2 2 2 4" xfId="15231" xr:uid="{00000000-0005-0000-0000-0000BC490000}"/>
    <cellStyle name="SAPBEXHLevel0X 4 2 2 2 4 2" xfId="30644" xr:uid="{00000000-0005-0000-0000-0000BD490000}"/>
    <cellStyle name="SAPBEXHLevel0X 4 2 2 2 5" xfId="17697" xr:uid="{00000000-0005-0000-0000-0000BE490000}"/>
    <cellStyle name="SAPBEXHLevel0X 4 2 2 2 5 2" xfId="32813" xr:uid="{00000000-0005-0000-0000-0000BF490000}"/>
    <cellStyle name="SAPBEXHLevel0X 4 2 2 2 6" xfId="20305" xr:uid="{00000000-0005-0000-0000-0000C0490000}"/>
    <cellStyle name="SAPBEXHLevel0X 4 2 2 2 6 2" xfId="35242" xr:uid="{00000000-0005-0000-0000-0000C1490000}"/>
    <cellStyle name="SAPBEXHLevel0X 4 2 2 2 7" xfId="21635" xr:uid="{00000000-0005-0000-0000-0000C2490000}"/>
    <cellStyle name="SAPBEXHLevel0X 4 2 2 2 7 2" xfId="36561" xr:uid="{00000000-0005-0000-0000-0000C3490000}"/>
    <cellStyle name="SAPBEXHLevel0X 4 2 2 3" xfId="8285" xr:uid="{00000000-0005-0000-0000-0000C4490000}"/>
    <cellStyle name="SAPBEXHLevel0X 4 2 2 3 2" xfId="24314" xr:uid="{00000000-0005-0000-0000-0000C5490000}"/>
    <cellStyle name="SAPBEXHLevel0X 4 2 2 4" xfId="11112" xr:uid="{00000000-0005-0000-0000-0000C6490000}"/>
    <cellStyle name="SAPBEXHLevel0X 4 2 2 4 2" xfId="26979" xr:uid="{00000000-0005-0000-0000-0000C7490000}"/>
    <cellStyle name="SAPBEXHLevel0X 4 2 2 5" xfId="13565" xr:uid="{00000000-0005-0000-0000-0000C8490000}"/>
    <cellStyle name="SAPBEXHLevel0X 4 2 2 5 2" xfId="29189" xr:uid="{00000000-0005-0000-0000-0000C9490000}"/>
    <cellStyle name="SAPBEXHLevel0X 4 2 2 6" xfId="16464" xr:uid="{00000000-0005-0000-0000-0000CA490000}"/>
    <cellStyle name="SAPBEXHLevel0X 4 2 2 6 2" xfId="31602" xr:uid="{00000000-0005-0000-0000-0000CB490000}"/>
    <cellStyle name="SAPBEXHLevel0X 4 2 2 7" xfId="19074" xr:uid="{00000000-0005-0000-0000-0000CC490000}"/>
    <cellStyle name="SAPBEXHLevel0X 4 2 2 7 2" xfId="34021" xr:uid="{00000000-0005-0000-0000-0000CD490000}"/>
    <cellStyle name="SAPBEXHLevel0X 4 2 3" xfId="3114" xr:uid="{00000000-0005-0000-0000-0000CE490000}"/>
    <cellStyle name="SAPBEXHLevel0X 4 2 3 2" xfId="8284" xr:uid="{00000000-0005-0000-0000-0000CF490000}"/>
    <cellStyle name="SAPBEXHLevel0X 4 2 3 2 2" xfId="24313" xr:uid="{00000000-0005-0000-0000-0000D0490000}"/>
    <cellStyle name="SAPBEXHLevel0X 4 2 3 3" xfId="11111" xr:uid="{00000000-0005-0000-0000-0000D1490000}"/>
    <cellStyle name="SAPBEXHLevel0X 4 2 3 3 2" xfId="26978" xr:uid="{00000000-0005-0000-0000-0000D2490000}"/>
    <cellStyle name="SAPBEXHLevel0X 4 2 3 4" xfId="15313" xr:uid="{00000000-0005-0000-0000-0000D3490000}"/>
    <cellStyle name="SAPBEXHLevel0X 4 2 3 4 2" xfId="30722" xr:uid="{00000000-0005-0000-0000-0000D4490000}"/>
    <cellStyle name="SAPBEXHLevel0X 4 2 3 5" xfId="16463" xr:uid="{00000000-0005-0000-0000-0000D5490000}"/>
    <cellStyle name="SAPBEXHLevel0X 4 2 3 5 2" xfId="31601" xr:uid="{00000000-0005-0000-0000-0000D6490000}"/>
    <cellStyle name="SAPBEXHLevel0X 4 2 3 6" xfId="19073" xr:uid="{00000000-0005-0000-0000-0000D7490000}"/>
    <cellStyle name="SAPBEXHLevel0X 4 2 3 6 2" xfId="34020" xr:uid="{00000000-0005-0000-0000-0000D8490000}"/>
    <cellStyle name="SAPBEXHLevel0X 4 2 3 7" xfId="21240" xr:uid="{00000000-0005-0000-0000-0000D9490000}"/>
    <cellStyle name="SAPBEXHLevel0X 4 2 3 7 2" xfId="36166" xr:uid="{00000000-0005-0000-0000-0000DA490000}"/>
    <cellStyle name="SAPBEXHLevel0X 4 2 3 8" xfId="6328" xr:uid="{00000000-0005-0000-0000-0000DB490000}"/>
    <cellStyle name="SAPBEXHLevel0X 4 2 4" xfId="4402" xr:uid="{00000000-0005-0000-0000-0000DC490000}"/>
    <cellStyle name="SAPBEXHLevel0X 4 2 4 2" xfId="9557" xr:uid="{00000000-0005-0000-0000-0000DD490000}"/>
    <cellStyle name="SAPBEXHLevel0X 4 2 4 2 2" xfId="25548" xr:uid="{00000000-0005-0000-0000-0000DE490000}"/>
    <cellStyle name="SAPBEXHLevel0X 4 2 4 3" xfId="12375" xr:uid="{00000000-0005-0000-0000-0000DF490000}"/>
    <cellStyle name="SAPBEXHLevel0X 4 2 4 3 2" xfId="28219" xr:uid="{00000000-0005-0000-0000-0000E0490000}"/>
    <cellStyle name="SAPBEXHLevel0X 4 2 4 4" xfId="13641" xr:uid="{00000000-0005-0000-0000-0000E1490000}"/>
    <cellStyle name="SAPBEXHLevel0X 4 2 4 4 2" xfId="29262" xr:uid="{00000000-0005-0000-0000-0000E2490000}"/>
    <cellStyle name="SAPBEXHLevel0X 4 2 4 5" xfId="17698" xr:uid="{00000000-0005-0000-0000-0000E3490000}"/>
    <cellStyle name="SAPBEXHLevel0X 4 2 4 5 2" xfId="32814" xr:uid="{00000000-0005-0000-0000-0000E4490000}"/>
    <cellStyle name="SAPBEXHLevel0X 4 2 4 6" xfId="20306" xr:uid="{00000000-0005-0000-0000-0000E5490000}"/>
    <cellStyle name="SAPBEXHLevel0X 4 2 4 6 2" xfId="35243" xr:uid="{00000000-0005-0000-0000-0000E6490000}"/>
    <cellStyle name="SAPBEXHLevel0X 4 2 4 7" xfId="22089" xr:uid="{00000000-0005-0000-0000-0000E7490000}"/>
    <cellStyle name="SAPBEXHLevel0X 4 2 4 7 2" xfId="37004" xr:uid="{00000000-0005-0000-0000-0000E8490000}"/>
    <cellStyle name="SAPBEXHLevel0X 4 2 5" xfId="5425" xr:uid="{00000000-0005-0000-0000-0000E9490000}"/>
    <cellStyle name="SAPBEXHLevel0X 4 2 5 2" xfId="22675" xr:uid="{00000000-0005-0000-0000-0000EA490000}"/>
    <cellStyle name="SAPBEXHLevel0X 4 2 6" xfId="6877" xr:uid="{00000000-0005-0000-0000-0000EB490000}"/>
    <cellStyle name="SAPBEXHLevel0X 4 2 6 2" xfId="23313" xr:uid="{00000000-0005-0000-0000-0000EC490000}"/>
    <cellStyle name="SAPBEXHLevel0X 4 2 7" xfId="6658" xr:uid="{00000000-0005-0000-0000-0000ED490000}"/>
    <cellStyle name="SAPBEXHLevel0X 4 2 7 2" xfId="23162" xr:uid="{00000000-0005-0000-0000-0000EE490000}"/>
    <cellStyle name="SAPBEXHLevel0X 4 2 8" xfId="6997" xr:uid="{00000000-0005-0000-0000-0000EF490000}"/>
    <cellStyle name="SAPBEXHLevel0X 4 2 8 2" xfId="23376" xr:uid="{00000000-0005-0000-0000-0000F0490000}"/>
    <cellStyle name="SAPBEXHLevel0X 4 2 9" xfId="15864" xr:uid="{00000000-0005-0000-0000-0000F1490000}"/>
    <cellStyle name="SAPBEXHLevel0X 4 2 9 2" xfId="31085" xr:uid="{00000000-0005-0000-0000-0000F2490000}"/>
    <cellStyle name="SAPBEXHLevel0X 4 20" xfId="7639" xr:uid="{00000000-0005-0000-0000-0000F3490000}"/>
    <cellStyle name="SAPBEXHLevel0X 4 20 2" xfId="23774" xr:uid="{00000000-0005-0000-0000-0000F4490000}"/>
    <cellStyle name="SAPBEXHLevel0X 4 21" xfId="12847" xr:uid="{00000000-0005-0000-0000-0000F5490000}"/>
    <cellStyle name="SAPBEXHLevel0X 4 21 2" xfId="28689" xr:uid="{00000000-0005-0000-0000-0000F6490000}"/>
    <cellStyle name="SAPBEXHLevel0X 4 22" xfId="7000" xr:uid="{00000000-0005-0000-0000-0000F7490000}"/>
    <cellStyle name="SAPBEXHLevel0X 4 22 2" xfId="23378" xr:uid="{00000000-0005-0000-0000-0000F8490000}"/>
    <cellStyle name="SAPBEXHLevel0X 4 23" xfId="15560" xr:uid="{00000000-0005-0000-0000-0000F9490000}"/>
    <cellStyle name="SAPBEXHLevel0X 4 23 2" xfId="30906" xr:uid="{00000000-0005-0000-0000-0000FA490000}"/>
    <cellStyle name="SAPBEXHLevel0X 4 24" xfId="15703" xr:uid="{00000000-0005-0000-0000-0000FB490000}"/>
    <cellStyle name="SAPBEXHLevel0X 4 24 2" xfId="30991" xr:uid="{00000000-0005-0000-0000-0000FC490000}"/>
    <cellStyle name="SAPBEXHLevel0X 4 25" xfId="5049" xr:uid="{00000000-0005-0000-0000-0000FD490000}"/>
    <cellStyle name="SAPBEXHLevel0X 4 26" xfId="38035" xr:uid="{00000000-0005-0000-0000-0000FE490000}"/>
    <cellStyle name="SAPBEXHLevel0X 4 3" xfId="842" xr:uid="{00000000-0005-0000-0000-0000FF490000}"/>
    <cellStyle name="SAPBEXHLevel0X 4 3 10" xfId="15705" xr:uid="{00000000-0005-0000-0000-0000004A0000}"/>
    <cellStyle name="SAPBEXHLevel0X 4 3 10 2" xfId="30992" xr:uid="{00000000-0005-0000-0000-0000014A0000}"/>
    <cellStyle name="SAPBEXHLevel0X 4 3 11" xfId="5051" xr:uid="{00000000-0005-0000-0000-0000024A0000}"/>
    <cellStyle name="SAPBEXHLevel0X 4 3 12" xfId="38037" xr:uid="{00000000-0005-0000-0000-0000034A0000}"/>
    <cellStyle name="SAPBEXHLevel0X 4 3 2" xfId="3117" xr:uid="{00000000-0005-0000-0000-0000044A0000}"/>
    <cellStyle name="SAPBEXHLevel0X 4 3 2 2" xfId="4399" xr:uid="{00000000-0005-0000-0000-0000054A0000}"/>
    <cellStyle name="SAPBEXHLevel0X 4 3 2 2 2" xfId="9554" xr:uid="{00000000-0005-0000-0000-0000064A0000}"/>
    <cellStyle name="SAPBEXHLevel0X 4 3 2 2 2 2" xfId="25545" xr:uid="{00000000-0005-0000-0000-0000074A0000}"/>
    <cellStyle name="SAPBEXHLevel0X 4 3 2 2 3" xfId="12372" xr:uid="{00000000-0005-0000-0000-0000084A0000}"/>
    <cellStyle name="SAPBEXHLevel0X 4 3 2 2 3 2" xfId="28216" xr:uid="{00000000-0005-0000-0000-0000094A0000}"/>
    <cellStyle name="SAPBEXHLevel0X 4 3 2 2 4" xfId="13640" xr:uid="{00000000-0005-0000-0000-00000A4A0000}"/>
    <cellStyle name="SAPBEXHLevel0X 4 3 2 2 4 2" xfId="29261" xr:uid="{00000000-0005-0000-0000-00000B4A0000}"/>
    <cellStyle name="SAPBEXHLevel0X 4 3 2 2 5" xfId="17695" xr:uid="{00000000-0005-0000-0000-00000C4A0000}"/>
    <cellStyle name="SAPBEXHLevel0X 4 3 2 2 5 2" xfId="32811" xr:uid="{00000000-0005-0000-0000-00000D4A0000}"/>
    <cellStyle name="SAPBEXHLevel0X 4 3 2 2 6" xfId="20303" xr:uid="{00000000-0005-0000-0000-00000E4A0000}"/>
    <cellStyle name="SAPBEXHLevel0X 4 3 2 2 6 2" xfId="35240" xr:uid="{00000000-0005-0000-0000-00000F4A0000}"/>
    <cellStyle name="SAPBEXHLevel0X 4 3 2 2 7" xfId="20867" xr:uid="{00000000-0005-0000-0000-0000104A0000}"/>
    <cellStyle name="SAPBEXHLevel0X 4 3 2 2 7 2" xfId="35794" xr:uid="{00000000-0005-0000-0000-0000114A0000}"/>
    <cellStyle name="SAPBEXHLevel0X 4 3 2 3" xfId="8287" xr:uid="{00000000-0005-0000-0000-0000124A0000}"/>
    <cellStyle name="SAPBEXHLevel0X 4 3 2 3 2" xfId="24316" xr:uid="{00000000-0005-0000-0000-0000134A0000}"/>
    <cellStyle name="SAPBEXHLevel0X 4 3 2 4" xfId="11114" xr:uid="{00000000-0005-0000-0000-0000144A0000}"/>
    <cellStyle name="SAPBEXHLevel0X 4 3 2 4 2" xfId="26981" xr:uid="{00000000-0005-0000-0000-0000154A0000}"/>
    <cellStyle name="SAPBEXHLevel0X 4 3 2 5" xfId="6578" xr:uid="{00000000-0005-0000-0000-0000164A0000}"/>
    <cellStyle name="SAPBEXHLevel0X 4 3 2 5 2" xfId="23126" xr:uid="{00000000-0005-0000-0000-0000174A0000}"/>
    <cellStyle name="SAPBEXHLevel0X 4 3 2 6" xfId="16466" xr:uid="{00000000-0005-0000-0000-0000184A0000}"/>
    <cellStyle name="SAPBEXHLevel0X 4 3 2 6 2" xfId="31604" xr:uid="{00000000-0005-0000-0000-0000194A0000}"/>
    <cellStyle name="SAPBEXHLevel0X 4 3 2 7" xfId="19076" xr:uid="{00000000-0005-0000-0000-00001A4A0000}"/>
    <cellStyle name="SAPBEXHLevel0X 4 3 2 7 2" xfId="34023" xr:uid="{00000000-0005-0000-0000-00001B4A0000}"/>
    <cellStyle name="SAPBEXHLevel0X 4 3 3" xfId="3116" xr:uid="{00000000-0005-0000-0000-00001C4A0000}"/>
    <cellStyle name="SAPBEXHLevel0X 4 3 3 2" xfId="8286" xr:uid="{00000000-0005-0000-0000-00001D4A0000}"/>
    <cellStyle name="SAPBEXHLevel0X 4 3 3 2 2" xfId="24315" xr:uid="{00000000-0005-0000-0000-00001E4A0000}"/>
    <cellStyle name="SAPBEXHLevel0X 4 3 3 3" xfId="11113" xr:uid="{00000000-0005-0000-0000-00001F4A0000}"/>
    <cellStyle name="SAPBEXHLevel0X 4 3 3 3 2" xfId="26980" xr:uid="{00000000-0005-0000-0000-0000204A0000}"/>
    <cellStyle name="SAPBEXHLevel0X 4 3 3 4" xfId="13028" xr:uid="{00000000-0005-0000-0000-0000214A0000}"/>
    <cellStyle name="SAPBEXHLevel0X 4 3 3 4 2" xfId="28827" xr:uid="{00000000-0005-0000-0000-0000224A0000}"/>
    <cellStyle name="SAPBEXHLevel0X 4 3 3 5" xfId="16465" xr:uid="{00000000-0005-0000-0000-0000234A0000}"/>
    <cellStyle name="SAPBEXHLevel0X 4 3 3 5 2" xfId="31603" xr:uid="{00000000-0005-0000-0000-0000244A0000}"/>
    <cellStyle name="SAPBEXHLevel0X 4 3 3 6" xfId="19075" xr:uid="{00000000-0005-0000-0000-0000254A0000}"/>
    <cellStyle name="SAPBEXHLevel0X 4 3 3 6 2" xfId="34022" xr:uid="{00000000-0005-0000-0000-0000264A0000}"/>
    <cellStyle name="SAPBEXHLevel0X 4 3 3 7" xfId="21242" xr:uid="{00000000-0005-0000-0000-0000274A0000}"/>
    <cellStyle name="SAPBEXHLevel0X 4 3 3 7 2" xfId="36168" xr:uid="{00000000-0005-0000-0000-0000284A0000}"/>
    <cellStyle name="SAPBEXHLevel0X 4 3 3 8" xfId="6329" xr:uid="{00000000-0005-0000-0000-0000294A0000}"/>
    <cellStyle name="SAPBEXHLevel0X 4 3 4" xfId="4400" xr:uid="{00000000-0005-0000-0000-00002A4A0000}"/>
    <cellStyle name="SAPBEXHLevel0X 4 3 4 2" xfId="9555" xr:uid="{00000000-0005-0000-0000-00002B4A0000}"/>
    <cellStyle name="SAPBEXHLevel0X 4 3 4 2 2" xfId="25546" xr:uid="{00000000-0005-0000-0000-00002C4A0000}"/>
    <cellStyle name="SAPBEXHLevel0X 4 3 4 3" xfId="12373" xr:uid="{00000000-0005-0000-0000-00002D4A0000}"/>
    <cellStyle name="SAPBEXHLevel0X 4 3 4 3 2" xfId="28217" xr:uid="{00000000-0005-0000-0000-00002E4A0000}"/>
    <cellStyle name="SAPBEXHLevel0X 4 3 4 4" xfId="10300" xr:uid="{00000000-0005-0000-0000-00002F4A0000}"/>
    <cellStyle name="SAPBEXHLevel0X 4 3 4 4 2" xfId="26242" xr:uid="{00000000-0005-0000-0000-0000304A0000}"/>
    <cellStyle name="SAPBEXHLevel0X 4 3 4 5" xfId="17696" xr:uid="{00000000-0005-0000-0000-0000314A0000}"/>
    <cellStyle name="SAPBEXHLevel0X 4 3 4 5 2" xfId="32812" xr:uid="{00000000-0005-0000-0000-0000324A0000}"/>
    <cellStyle name="SAPBEXHLevel0X 4 3 4 6" xfId="20304" xr:uid="{00000000-0005-0000-0000-0000334A0000}"/>
    <cellStyle name="SAPBEXHLevel0X 4 3 4 6 2" xfId="35241" xr:uid="{00000000-0005-0000-0000-0000344A0000}"/>
    <cellStyle name="SAPBEXHLevel0X 4 3 4 7" xfId="22088" xr:uid="{00000000-0005-0000-0000-0000354A0000}"/>
    <cellStyle name="SAPBEXHLevel0X 4 3 4 7 2" xfId="37003" xr:uid="{00000000-0005-0000-0000-0000364A0000}"/>
    <cellStyle name="SAPBEXHLevel0X 4 3 5" xfId="5424" xr:uid="{00000000-0005-0000-0000-0000374A0000}"/>
    <cellStyle name="SAPBEXHLevel0X 4 3 5 2" xfId="22674" xr:uid="{00000000-0005-0000-0000-0000384A0000}"/>
    <cellStyle name="SAPBEXHLevel0X 4 3 6" xfId="6876" xr:uid="{00000000-0005-0000-0000-0000394A0000}"/>
    <cellStyle name="SAPBEXHLevel0X 4 3 6 2" xfId="23312" xr:uid="{00000000-0005-0000-0000-00003A4A0000}"/>
    <cellStyle name="SAPBEXHLevel0X 4 3 7" xfId="11825" xr:uid="{00000000-0005-0000-0000-00003B4A0000}"/>
    <cellStyle name="SAPBEXHLevel0X 4 3 7 2" xfId="27672" xr:uid="{00000000-0005-0000-0000-00003C4A0000}"/>
    <cellStyle name="SAPBEXHLevel0X 4 3 8" xfId="7795" xr:uid="{00000000-0005-0000-0000-00003D4A0000}"/>
    <cellStyle name="SAPBEXHLevel0X 4 3 8 2" xfId="23836" xr:uid="{00000000-0005-0000-0000-00003E4A0000}"/>
    <cellStyle name="SAPBEXHLevel0X 4 3 9" xfId="15865" xr:uid="{00000000-0005-0000-0000-00003F4A0000}"/>
    <cellStyle name="SAPBEXHLevel0X 4 3 9 2" xfId="31086" xr:uid="{00000000-0005-0000-0000-0000404A0000}"/>
    <cellStyle name="SAPBEXHLevel0X 4 4" xfId="3118" xr:uid="{00000000-0005-0000-0000-0000414A0000}"/>
    <cellStyle name="SAPBEXHLevel0X 4 4 2" xfId="3119" xr:uid="{00000000-0005-0000-0000-0000424A0000}"/>
    <cellStyle name="SAPBEXHLevel0X 4 4 2 2" xfId="4397" xr:uid="{00000000-0005-0000-0000-0000434A0000}"/>
    <cellStyle name="SAPBEXHLevel0X 4 4 2 2 2" xfId="9552" xr:uid="{00000000-0005-0000-0000-0000444A0000}"/>
    <cellStyle name="SAPBEXHLevel0X 4 4 2 2 2 2" xfId="25543" xr:uid="{00000000-0005-0000-0000-0000454A0000}"/>
    <cellStyle name="SAPBEXHLevel0X 4 4 2 2 3" xfId="12370" xr:uid="{00000000-0005-0000-0000-0000464A0000}"/>
    <cellStyle name="SAPBEXHLevel0X 4 4 2 2 3 2" xfId="28214" xr:uid="{00000000-0005-0000-0000-0000474A0000}"/>
    <cellStyle name="SAPBEXHLevel0X 4 4 2 2 4" xfId="10301" xr:uid="{00000000-0005-0000-0000-0000484A0000}"/>
    <cellStyle name="SAPBEXHLevel0X 4 4 2 2 4 2" xfId="26243" xr:uid="{00000000-0005-0000-0000-0000494A0000}"/>
    <cellStyle name="SAPBEXHLevel0X 4 4 2 2 5" xfId="17693" xr:uid="{00000000-0005-0000-0000-00004A4A0000}"/>
    <cellStyle name="SAPBEXHLevel0X 4 4 2 2 5 2" xfId="32809" xr:uid="{00000000-0005-0000-0000-00004B4A0000}"/>
    <cellStyle name="SAPBEXHLevel0X 4 4 2 2 6" xfId="20301" xr:uid="{00000000-0005-0000-0000-00004C4A0000}"/>
    <cellStyle name="SAPBEXHLevel0X 4 4 2 2 6 2" xfId="35238" xr:uid="{00000000-0005-0000-0000-00004D4A0000}"/>
    <cellStyle name="SAPBEXHLevel0X 4 4 2 2 7" xfId="21962" xr:uid="{00000000-0005-0000-0000-00004E4A0000}"/>
    <cellStyle name="SAPBEXHLevel0X 4 4 2 2 7 2" xfId="36881" xr:uid="{00000000-0005-0000-0000-00004F4A0000}"/>
    <cellStyle name="SAPBEXHLevel0X 4 4 2 3" xfId="8289" xr:uid="{00000000-0005-0000-0000-0000504A0000}"/>
    <cellStyle name="SAPBEXHLevel0X 4 4 2 3 2" xfId="24318" xr:uid="{00000000-0005-0000-0000-0000514A0000}"/>
    <cellStyle name="SAPBEXHLevel0X 4 4 2 4" xfId="11116" xr:uid="{00000000-0005-0000-0000-0000524A0000}"/>
    <cellStyle name="SAPBEXHLevel0X 4 4 2 4 2" xfId="26983" xr:uid="{00000000-0005-0000-0000-0000534A0000}"/>
    <cellStyle name="SAPBEXHLevel0X 4 4 2 5" xfId="14299" xr:uid="{00000000-0005-0000-0000-0000544A0000}"/>
    <cellStyle name="SAPBEXHLevel0X 4 4 2 5 2" xfId="29822" xr:uid="{00000000-0005-0000-0000-0000554A0000}"/>
    <cellStyle name="SAPBEXHLevel0X 4 4 2 6" xfId="16468" xr:uid="{00000000-0005-0000-0000-0000564A0000}"/>
    <cellStyle name="SAPBEXHLevel0X 4 4 2 6 2" xfId="31606" xr:uid="{00000000-0005-0000-0000-0000574A0000}"/>
    <cellStyle name="SAPBEXHLevel0X 4 4 2 7" xfId="19078" xr:uid="{00000000-0005-0000-0000-0000584A0000}"/>
    <cellStyle name="SAPBEXHLevel0X 4 4 2 7 2" xfId="34025" xr:uid="{00000000-0005-0000-0000-0000594A0000}"/>
    <cellStyle name="SAPBEXHLevel0X 4 4 3" xfId="4398" xr:uid="{00000000-0005-0000-0000-00005A4A0000}"/>
    <cellStyle name="SAPBEXHLevel0X 4 4 3 2" xfId="9553" xr:uid="{00000000-0005-0000-0000-00005B4A0000}"/>
    <cellStyle name="SAPBEXHLevel0X 4 4 3 2 2" xfId="25544" xr:uid="{00000000-0005-0000-0000-00005C4A0000}"/>
    <cellStyle name="SAPBEXHLevel0X 4 4 3 3" xfId="12371" xr:uid="{00000000-0005-0000-0000-00005D4A0000}"/>
    <cellStyle name="SAPBEXHLevel0X 4 4 3 3 2" xfId="28215" xr:uid="{00000000-0005-0000-0000-00005E4A0000}"/>
    <cellStyle name="SAPBEXHLevel0X 4 4 3 4" xfId="15232" xr:uid="{00000000-0005-0000-0000-00005F4A0000}"/>
    <cellStyle name="SAPBEXHLevel0X 4 4 3 4 2" xfId="30645" xr:uid="{00000000-0005-0000-0000-0000604A0000}"/>
    <cellStyle name="SAPBEXHLevel0X 4 4 3 5" xfId="17694" xr:uid="{00000000-0005-0000-0000-0000614A0000}"/>
    <cellStyle name="SAPBEXHLevel0X 4 4 3 5 2" xfId="32810" xr:uid="{00000000-0005-0000-0000-0000624A0000}"/>
    <cellStyle name="SAPBEXHLevel0X 4 4 3 6" xfId="20302" xr:uid="{00000000-0005-0000-0000-0000634A0000}"/>
    <cellStyle name="SAPBEXHLevel0X 4 4 3 6 2" xfId="35239" xr:uid="{00000000-0005-0000-0000-0000644A0000}"/>
    <cellStyle name="SAPBEXHLevel0X 4 4 3 7" xfId="21606" xr:uid="{00000000-0005-0000-0000-0000654A0000}"/>
    <cellStyle name="SAPBEXHLevel0X 4 4 3 7 2" xfId="36532" xr:uid="{00000000-0005-0000-0000-0000664A0000}"/>
    <cellStyle name="SAPBEXHLevel0X 4 4 4" xfId="8288" xr:uid="{00000000-0005-0000-0000-0000674A0000}"/>
    <cellStyle name="SAPBEXHLevel0X 4 4 4 2" xfId="24317" xr:uid="{00000000-0005-0000-0000-0000684A0000}"/>
    <cellStyle name="SAPBEXHLevel0X 4 4 5" xfId="11115" xr:uid="{00000000-0005-0000-0000-0000694A0000}"/>
    <cellStyle name="SAPBEXHLevel0X 4 4 5 2" xfId="26982" xr:uid="{00000000-0005-0000-0000-00006A4A0000}"/>
    <cellStyle name="SAPBEXHLevel0X 4 4 6" xfId="15312" xr:uid="{00000000-0005-0000-0000-00006B4A0000}"/>
    <cellStyle name="SAPBEXHLevel0X 4 4 6 2" xfId="30721" xr:uid="{00000000-0005-0000-0000-00006C4A0000}"/>
    <cellStyle name="SAPBEXHLevel0X 4 4 7" xfId="16467" xr:uid="{00000000-0005-0000-0000-00006D4A0000}"/>
    <cellStyle name="SAPBEXHLevel0X 4 4 7 2" xfId="31605" xr:uid="{00000000-0005-0000-0000-00006E4A0000}"/>
    <cellStyle name="SAPBEXHLevel0X 4 4 8" xfId="19077" xr:uid="{00000000-0005-0000-0000-00006F4A0000}"/>
    <cellStyle name="SAPBEXHLevel0X 4 4 8 2" xfId="34024" xr:uid="{00000000-0005-0000-0000-0000704A0000}"/>
    <cellStyle name="SAPBEXHLevel0X 4 4 9" xfId="22199" xr:uid="{00000000-0005-0000-0000-0000714A0000}"/>
    <cellStyle name="SAPBEXHLevel0X 4 5" xfId="3120" xr:uid="{00000000-0005-0000-0000-0000724A0000}"/>
    <cellStyle name="SAPBEXHLevel0X 4 5 2" xfId="3121" xr:uid="{00000000-0005-0000-0000-0000734A0000}"/>
    <cellStyle name="SAPBEXHLevel0X 4 5 2 2" xfId="4395" xr:uid="{00000000-0005-0000-0000-0000744A0000}"/>
    <cellStyle name="SAPBEXHLevel0X 4 5 2 2 2" xfId="9550" xr:uid="{00000000-0005-0000-0000-0000754A0000}"/>
    <cellStyle name="SAPBEXHLevel0X 4 5 2 2 2 2" xfId="25541" xr:uid="{00000000-0005-0000-0000-0000764A0000}"/>
    <cellStyle name="SAPBEXHLevel0X 4 5 2 2 3" xfId="12368" xr:uid="{00000000-0005-0000-0000-0000774A0000}"/>
    <cellStyle name="SAPBEXHLevel0X 4 5 2 2 3 2" xfId="28212" xr:uid="{00000000-0005-0000-0000-0000784A0000}"/>
    <cellStyle name="SAPBEXHLevel0X 4 5 2 2 4" xfId="5771" xr:uid="{00000000-0005-0000-0000-0000794A0000}"/>
    <cellStyle name="SAPBEXHLevel0X 4 5 2 2 4 2" xfId="22806" xr:uid="{00000000-0005-0000-0000-00007A4A0000}"/>
    <cellStyle name="SAPBEXHLevel0X 4 5 2 2 5" xfId="17691" xr:uid="{00000000-0005-0000-0000-00007B4A0000}"/>
    <cellStyle name="SAPBEXHLevel0X 4 5 2 2 5 2" xfId="32807" xr:uid="{00000000-0005-0000-0000-00007C4A0000}"/>
    <cellStyle name="SAPBEXHLevel0X 4 5 2 2 6" xfId="20299" xr:uid="{00000000-0005-0000-0000-00007D4A0000}"/>
    <cellStyle name="SAPBEXHLevel0X 4 5 2 2 6 2" xfId="35236" xr:uid="{00000000-0005-0000-0000-00007E4A0000}"/>
    <cellStyle name="SAPBEXHLevel0X 4 5 2 2 7" xfId="20874" xr:uid="{00000000-0005-0000-0000-00007F4A0000}"/>
    <cellStyle name="SAPBEXHLevel0X 4 5 2 2 7 2" xfId="35801" xr:uid="{00000000-0005-0000-0000-0000804A0000}"/>
    <cellStyle name="SAPBEXHLevel0X 4 5 2 3" xfId="8291" xr:uid="{00000000-0005-0000-0000-0000814A0000}"/>
    <cellStyle name="SAPBEXHLevel0X 4 5 2 3 2" xfId="24320" xr:uid="{00000000-0005-0000-0000-0000824A0000}"/>
    <cellStyle name="SAPBEXHLevel0X 4 5 2 4" xfId="11118" xr:uid="{00000000-0005-0000-0000-0000834A0000}"/>
    <cellStyle name="SAPBEXHLevel0X 4 5 2 4 2" xfId="26985" xr:uid="{00000000-0005-0000-0000-0000844A0000}"/>
    <cellStyle name="SAPBEXHLevel0X 4 5 2 5" xfId="13566" xr:uid="{00000000-0005-0000-0000-0000854A0000}"/>
    <cellStyle name="SAPBEXHLevel0X 4 5 2 5 2" xfId="29190" xr:uid="{00000000-0005-0000-0000-0000864A0000}"/>
    <cellStyle name="SAPBEXHLevel0X 4 5 2 6" xfId="16470" xr:uid="{00000000-0005-0000-0000-0000874A0000}"/>
    <cellStyle name="SAPBEXHLevel0X 4 5 2 6 2" xfId="31608" xr:uid="{00000000-0005-0000-0000-0000884A0000}"/>
    <cellStyle name="SAPBEXHLevel0X 4 5 2 7" xfId="19080" xr:uid="{00000000-0005-0000-0000-0000894A0000}"/>
    <cellStyle name="SAPBEXHLevel0X 4 5 2 7 2" xfId="34027" xr:uid="{00000000-0005-0000-0000-00008A4A0000}"/>
    <cellStyle name="SAPBEXHLevel0X 4 5 3" xfId="4396" xr:uid="{00000000-0005-0000-0000-00008B4A0000}"/>
    <cellStyle name="SAPBEXHLevel0X 4 5 3 2" xfId="9551" xr:uid="{00000000-0005-0000-0000-00008C4A0000}"/>
    <cellStyle name="SAPBEXHLevel0X 4 5 3 2 2" xfId="25542" xr:uid="{00000000-0005-0000-0000-00008D4A0000}"/>
    <cellStyle name="SAPBEXHLevel0X 4 5 3 3" xfId="12369" xr:uid="{00000000-0005-0000-0000-00008E4A0000}"/>
    <cellStyle name="SAPBEXHLevel0X 4 5 3 3 2" xfId="28213" xr:uid="{00000000-0005-0000-0000-00008F4A0000}"/>
    <cellStyle name="SAPBEXHLevel0X 4 5 3 4" xfId="13639" xr:uid="{00000000-0005-0000-0000-0000904A0000}"/>
    <cellStyle name="SAPBEXHLevel0X 4 5 3 4 2" xfId="29260" xr:uid="{00000000-0005-0000-0000-0000914A0000}"/>
    <cellStyle name="SAPBEXHLevel0X 4 5 3 5" xfId="17692" xr:uid="{00000000-0005-0000-0000-0000924A0000}"/>
    <cellStyle name="SAPBEXHLevel0X 4 5 3 5 2" xfId="32808" xr:uid="{00000000-0005-0000-0000-0000934A0000}"/>
    <cellStyle name="SAPBEXHLevel0X 4 5 3 6" xfId="20300" xr:uid="{00000000-0005-0000-0000-0000944A0000}"/>
    <cellStyle name="SAPBEXHLevel0X 4 5 3 6 2" xfId="35237" xr:uid="{00000000-0005-0000-0000-0000954A0000}"/>
    <cellStyle name="SAPBEXHLevel0X 4 5 3 7" xfId="21961" xr:uid="{00000000-0005-0000-0000-0000964A0000}"/>
    <cellStyle name="SAPBEXHLevel0X 4 5 3 7 2" xfId="36880" xr:uid="{00000000-0005-0000-0000-0000974A0000}"/>
    <cellStyle name="SAPBEXHLevel0X 4 5 4" xfId="8290" xr:uid="{00000000-0005-0000-0000-0000984A0000}"/>
    <cellStyle name="SAPBEXHLevel0X 4 5 4 2" xfId="24319" xr:uid="{00000000-0005-0000-0000-0000994A0000}"/>
    <cellStyle name="SAPBEXHLevel0X 4 5 5" xfId="11117" xr:uid="{00000000-0005-0000-0000-00009A4A0000}"/>
    <cellStyle name="SAPBEXHLevel0X 4 5 5 2" xfId="26984" xr:uid="{00000000-0005-0000-0000-00009B4A0000}"/>
    <cellStyle name="SAPBEXHLevel0X 4 5 6" xfId="6579" xr:uid="{00000000-0005-0000-0000-00009C4A0000}"/>
    <cellStyle name="SAPBEXHLevel0X 4 5 6 2" xfId="23127" xr:uid="{00000000-0005-0000-0000-00009D4A0000}"/>
    <cellStyle name="SAPBEXHLevel0X 4 5 7" xfId="16469" xr:uid="{00000000-0005-0000-0000-00009E4A0000}"/>
    <cellStyle name="SAPBEXHLevel0X 4 5 7 2" xfId="31607" xr:uid="{00000000-0005-0000-0000-00009F4A0000}"/>
    <cellStyle name="SAPBEXHLevel0X 4 5 8" xfId="19079" xr:uid="{00000000-0005-0000-0000-0000A04A0000}"/>
    <cellStyle name="SAPBEXHLevel0X 4 5 8 2" xfId="34026" xr:uid="{00000000-0005-0000-0000-0000A14A0000}"/>
    <cellStyle name="SAPBEXHLevel0X 4 6" xfId="3122" xr:uid="{00000000-0005-0000-0000-0000A24A0000}"/>
    <cellStyle name="SAPBEXHLevel0X 4 6 2" xfId="3123" xr:uid="{00000000-0005-0000-0000-0000A34A0000}"/>
    <cellStyle name="SAPBEXHLevel0X 4 6 2 2" xfId="4393" xr:uid="{00000000-0005-0000-0000-0000A44A0000}"/>
    <cellStyle name="SAPBEXHLevel0X 4 6 2 2 2" xfId="9548" xr:uid="{00000000-0005-0000-0000-0000A54A0000}"/>
    <cellStyle name="SAPBEXHLevel0X 4 6 2 2 2 2" xfId="25539" xr:uid="{00000000-0005-0000-0000-0000A64A0000}"/>
    <cellStyle name="SAPBEXHLevel0X 4 6 2 2 3" xfId="12366" xr:uid="{00000000-0005-0000-0000-0000A74A0000}"/>
    <cellStyle name="SAPBEXHLevel0X 4 6 2 2 3 2" xfId="28210" xr:uid="{00000000-0005-0000-0000-0000A84A0000}"/>
    <cellStyle name="SAPBEXHLevel0X 4 6 2 2 4" xfId="15233" xr:uid="{00000000-0005-0000-0000-0000A94A0000}"/>
    <cellStyle name="SAPBEXHLevel0X 4 6 2 2 4 2" xfId="30646" xr:uid="{00000000-0005-0000-0000-0000AA4A0000}"/>
    <cellStyle name="SAPBEXHLevel0X 4 6 2 2 5" xfId="17689" xr:uid="{00000000-0005-0000-0000-0000AB4A0000}"/>
    <cellStyle name="SAPBEXHLevel0X 4 6 2 2 5 2" xfId="32805" xr:uid="{00000000-0005-0000-0000-0000AC4A0000}"/>
    <cellStyle name="SAPBEXHLevel0X 4 6 2 2 6" xfId="20297" xr:uid="{00000000-0005-0000-0000-0000AD4A0000}"/>
    <cellStyle name="SAPBEXHLevel0X 4 6 2 2 6 2" xfId="35234" xr:uid="{00000000-0005-0000-0000-0000AE4A0000}"/>
    <cellStyle name="SAPBEXHLevel0X 4 6 2 2 7" xfId="21224" xr:uid="{00000000-0005-0000-0000-0000AF4A0000}"/>
    <cellStyle name="SAPBEXHLevel0X 4 6 2 2 7 2" xfId="36150" xr:uid="{00000000-0005-0000-0000-0000B04A0000}"/>
    <cellStyle name="SAPBEXHLevel0X 4 6 2 3" xfId="8293" xr:uid="{00000000-0005-0000-0000-0000B14A0000}"/>
    <cellStyle name="SAPBEXHLevel0X 4 6 2 3 2" xfId="24322" xr:uid="{00000000-0005-0000-0000-0000B24A0000}"/>
    <cellStyle name="SAPBEXHLevel0X 4 6 2 4" xfId="11120" xr:uid="{00000000-0005-0000-0000-0000B34A0000}"/>
    <cellStyle name="SAPBEXHLevel0X 4 6 2 4 2" xfId="26987" xr:uid="{00000000-0005-0000-0000-0000B44A0000}"/>
    <cellStyle name="SAPBEXHLevel0X 4 6 2 5" xfId="13817" xr:uid="{00000000-0005-0000-0000-0000B54A0000}"/>
    <cellStyle name="SAPBEXHLevel0X 4 6 2 5 2" xfId="29405" xr:uid="{00000000-0005-0000-0000-0000B64A0000}"/>
    <cellStyle name="SAPBEXHLevel0X 4 6 2 6" xfId="16472" xr:uid="{00000000-0005-0000-0000-0000B74A0000}"/>
    <cellStyle name="SAPBEXHLevel0X 4 6 2 6 2" xfId="31610" xr:uid="{00000000-0005-0000-0000-0000B84A0000}"/>
    <cellStyle name="SAPBEXHLevel0X 4 6 2 7" xfId="19082" xr:uid="{00000000-0005-0000-0000-0000B94A0000}"/>
    <cellStyle name="SAPBEXHLevel0X 4 6 2 7 2" xfId="34029" xr:uid="{00000000-0005-0000-0000-0000BA4A0000}"/>
    <cellStyle name="SAPBEXHLevel0X 4 6 3" xfId="4394" xr:uid="{00000000-0005-0000-0000-0000BB4A0000}"/>
    <cellStyle name="SAPBEXHLevel0X 4 6 3 2" xfId="9549" xr:uid="{00000000-0005-0000-0000-0000BC4A0000}"/>
    <cellStyle name="SAPBEXHLevel0X 4 6 3 2 2" xfId="25540" xr:uid="{00000000-0005-0000-0000-0000BD4A0000}"/>
    <cellStyle name="SAPBEXHLevel0X 4 6 3 3" xfId="12367" xr:uid="{00000000-0005-0000-0000-0000BE4A0000}"/>
    <cellStyle name="SAPBEXHLevel0X 4 6 3 3 2" xfId="28211" xr:uid="{00000000-0005-0000-0000-0000BF4A0000}"/>
    <cellStyle name="SAPBEXHLevel0X 4 6 3 4" xfId="6505" xr:uid="{00000000-0005-0000-0000-0000C04A0000}"/>
    <cellStyle name="SAPBEXHLevel0X 4 6 3 4 2" xfId="23107" xr:uid="{00000000-0005-0000-0000-0000C14A0000}"/>
    <cellStyle name="SAPBEXHLevel0X 4 6 3 5" xfId="17690" xr:uid="{00000000-0005-0000-0000-0000C24A0000}"/>
    <cellStyle name="SAPBEXHLevel0X 4 6 3 5 2" xfId="32806" xr:uid="{00000000-0005-0000-0000-0000C34A0000}"/>
    <cellStyle name="SAPBEXHLevel0X 4 6 3 6" xfId="20298" xr:uid="{00000000-0005-0000-0000-0000C44A0000}"/>
    <cellStyle name="SAPBEXHLevel0X 4 6 3 6 2" xfId="35235" xr:uid="{00000000-0005-0000-0000-0000C54A0000}"/>
    <cellStyle name="SAPBEXHLevel0X 4 6 3 7" xfId="21225" xr:uid="{00000000-0005-0000-0000-0000C64A0000}"/>
    <cellStyle name="SAPBEXHLevel0X 4 6 3 7 2" xfId="36151" xr:uid="{00000000-0005-0000-0000-0000C74A0000}"/>
    <cellStyle name="SAPBEXHLevel0X 4 6 4" xfId="8292" xr:uid="{00000000-0005-0000-0000-0000C84A0000}"/>
    <cellStyle name="SAPBEXHLevel0X 4 6 4 2" xfId="24321" xr:uid="{00000000-0005-0000-0000-0000C94A0000}"/>
    <cellStyle name="SAPBEXHLevel0X 4 6 5" xfId="11119" xr:uid="{00000000-0005-0000-0000-0000CA4A0000}"/>
    <cellStyle name="SAPBEXHLevel0X 4 6 5 2" xfId="26986" xr:uid="{00000000-0005-0000-0000-0000CB4A0000}"/>
    <cellStyle name="SAPBEXHLevel0X 4 6 6" xfId="15048" xr:uid="{00000000-0005-0000-0000-0000CC4A0000}"/>
    <cellStyle name="SAPBEXHLevel0X 4 6 6 2" xfId="30495" xr:uid="{00000000-0005-0000-0000-0000CD4A0000}"/>
    <cellStyle name="SAPBEXHLevel0X 4 6 7" xfId="16471" xr:uid="{00000000-0005-0000-0000-0000CE4A0000}"/>
    <cellStyle name="SAPBEXHLevel0X 4 6 7 2" xfId="31609" xr:uid="{00000000-0005-0000-0000-0000CF4A0000}"/>
    <cellStyle name="SAPBEXHLevel0X 4 6 8" xfId="19081" xr:uid="{00000000-0005-0000-0000-0000D04A0000}"/>
    <cellStyle name="SAPBEXHLevel0X 4 6 8 2" xfId="34028" xr:uid="{00000000-0005-0000-0000-0000D14A0000}"/>
    <cellStyle name="SAPBEXHLevel0X 4 7" xfId="3124" xr:uid="{00000000-0005-0000-0000-0000D24A0000}"/>
    <cellStyle name="SAPBEXHLevel0X 4 7 2" xfId="3125" xr:uid="{00000000-0005-0000-0000-0000D34A0000}"/>
    <cellStyle name="SAPBEXHLevel0X 4 7 2 2" xfId="4391" xr:uid="{00000000-0005-0000-0000-0000D44A0000}"/>
    <cellStyle name="SAPBEXHLevel0X 4 7 2 2 2" xfId="9546" xr:uid="{00000000-0005-0000-0000-0000D54A0000}"/>
    <cellStyle name="SAPBEXHLevel0X 4 7 2 2 2 2" xfId="25537" xr:uid="{00000000-0005-0000-0000-0000D64A0000}"/>
    <cellStyle name="SAPBEXHLevel0X 4 7 2 2 3" xfId="12364" xr:uid="{00000000-0005-0000-0000-0000D74A0000}"/>
    <cellStyle name="SAPBEXHLevel0X 4 7 2 2 3 2" xfId="28208" xr:uid="{00000000-0005-0000-0000-0000D84A0000}"/>
    <cellStyle name="SAPBEXHLevel0X 4 7 2 2 4" xfId="6504" xr:uid="{00000000-0005-0000-0000-0000D94A0000}"/>
    <cellStyle name="SAPBEXHLevel0X 4 7 2 2 4 2" xfId="23106" xr:uid="{00000000-0005-0000-0000-0000DA4A0000}"/>
    <cellStyle name="SAPBEXHLevel0X 4 7 2 2 5" xfId="17687" xr:uid="{00000000-0005-0000-0000-0000DB4A0000}"/>
    <cellStyle name="SAPBEXHLevel0X 4 7 2 2 5 2" xfId="32803" xr:uid="{00000000-0005-0000-0000-0000DC4A0000}"/>
    <cellStyle name="SAPBEXHLevel0X 4 7 2 2 6" xfId="20295" xr:uid="{00000000-0005-0000-0000-0000DD4A0000}"/>
    <cellStyle name="SAPBEXHLevel0X 4 7 2 2 6 2" xfId="35232" xr:uid="{00000000-0005-0000-0000-0000DE4A0000}"/>
    <cellStyle name="SAPBEXHLevel0X 4 7 2 2 7" xfId="21964" xr:uid="{00000000-0005-0000-0000-0000DF4A0000}"/>
    <cellStyle name="SAPBEXHLevel0X 4 7 2 2 7 2" xfId="36883" xr:uid="{00000000-0005-0000-0000-0000E04A0000}"/>
    <cellStyle name="SAPBEXHLevel0X 4 7 2 3" xfId="8295" xr:uid="{00000000-0005-0000-0000-0000E14A0000}"/>
    <cellStyle name="SAPBEXHLevel0X 4 7 2 3 2" xfId="24324" xr:uid="{00000000-0005-0000-0000-0000E24A0000}"/>
    <cellStyle name="SAPBEXHLevel0X 4 7 2 4" xfId="11122" xr:uid="{00000000-0005-0000-0000-0000E34A0000}"/>
    <cellStyle name="SAPBEXHLevel0X 4 7 2 4 2" xfId="26989" xr:uid="{00000000-0005-0000-0000-0000E44A0000}"/>
    <cellStyle name="SAPBEXHLevel0X 4 7 2 5" xfId="13818" xr:uid="{00000000-0005-0000-0000-0000E54A0000}"/>
    <cellStyle name="SAPBEXHLevel0X 4 7 2 5 2" xfId="29406" xr:uid="{00000000-0005-0000-0000-0000E64A0000}"/>
    <cellStyle name="SAPBEXHLevel0X 4 7 2 6" xfId="16474" xr:uid="{00000000-0005-0000-0000-0000E74A0000}"/>
    <cellStyle name="SAPBEXHLevel0X 4 7 2 6 2" xfId="31612" xr:uid="{00000000-0005-0000-0000-0000E84A0000}"/>
    <cellStyle name="SAPBEXHLevel0X 4 7 2 7" xfId="19084" xr:uid="{00000000-0005-0000-0000-0000E94A0000}"/>
    <cellStyle name="SAPBEXHLevel0X 4 7 2 7 2" xfId="34031" xr:uid="{00000000-0005-0000-0000-0000EA4A0000}"/>
    <cellStyle name="SAPBEXHLevel0X 4 7 3" xfId="4392" xr:uid="{00000000-0005-0000-0000-0000EB4A0000}"/>
    <cellStyle name="SAPBEXHLevel0X 4 7 3 2" xfId="9547" xr:uid="{00000000-0005-0000-0000-0000EC4A0000}"/>
    <cellStyle name="SAPBEXHLevel0X 4 7 3 2 2" xfId="25538" xr:uid="{00000000-0005-0000-0000-0000ED4A0000}"/>
    <cellStyle name="SAPBEXHLevel0X 4 7 3 3" xfId="12365" xr:uid="{00000000-0005-0000-0000-0000EE4A0000}"/>
    <cellStyle name="SAPBEXHLevel0X 4 7 3 3 2" xfId="28209" xr:uid="{00000000-0005-0000-0000-0000EF4A0000}"/>
    <cellStyle name="SAPBEXHLevel0X 4 7 3 4" xfId="13638" xr:uid="{00000000-0005-0000-0000-0000F04A0000}"/>
    <cellStyle name="SAPBEXHLevel0X 4 7 3 4 2" xfId="29259" xr:uid="{00000000-0005-0000-0000-0000F14A0000}"/>
    <cellStyle name="SAPBEXHLevel0X 4 7 3 5" xfId="17688" xr:uid="{00000000-0005-0000-0000-0000F24A0000}"/>
    <cellStyle name="SAPBEXHLevel0X 4 7 3 5 2" xfId="32804" xr:uid="{00000000-0005-0000-0000-0000F34A0000}"/>
    <cellStyle name="SAPBEXHLevel0X 4 7 3 6" xfId="20296" xr:uid="{00000000-0005-0000-0000-0000F44A0000}"/>
    <cellStyle name="SAPBEXHLevel0X 4 7 3 6 2" xfId="35233" xr:uid="{00000000-0005-0000-0000-0000F54A0000}"/>
    <cellStyle name="SAPBEXHLevel0X 4 7 3 7" xfId="21605" xr:uid="{00000000-0005-0000-0000-0000F64A0000}"/>
    <cellStyle name="SAPBEXHLevel0X 4 7 3 7 2" xfId="36531" xr:uid="{00000000-0005-0000-0000-0000F74A0000}"/>
    <cellStyle name="SAPBEXHLevel0X 4 7 4" xfId="8294" xr:uid="{00000000-0005-0000-0000-0000F84A0000}"/>
    <cellStyle name="SAPBEXHLevel0X 4 7 4 2" xfId="24323" xr:uid="{00000000-0005-0000-0000-0000F94A0000}"/>
    <cellStyle name="SAPBEXHLevel0X 4 7 5" xfId="11121" xr:uid="{00000000-0005-0000-0000-0000FA4A0000}"/>
    <cellStyle name="SAPBEXHLevel0X 4 7 5 2" xfId="26988" xr:uid="{00000000-0005-0000-0000-0000FB4A0000}"/>
    <cellStyle name="SAPBEXHLevel0X 4 7 6" xfId="13029" xr:uid="{00000000-0005-0000-0000-0000FC4A0000}"/>
    <cellStyle name="SAPBEXHLevel0X 4 7 6 2" xfId="28828" xr:uid="{00000000-0005-0000-0000-0000FD4A0000}"/>
    <cellStyle name="SAPBEXHLevel0X 4 7 7" xfId="16473" xr:uid="{00000000-0005-0000-0000-0000FE4A0000}"/>
    <cellStyle name="SAPBEXHLevel0X 4 7 7 2" xfId="31611" xr:uid="{00000000-0005-0000-0000-0000FF4A0000}"/>
    <cellStyle name="SAPBEXHLevel0X 4 7 8" xfId="19083" xr:uid="{00000000-0005-0000-0000-0000004B0000}"/>
    <cellStyle name="SAPBEXHLevel0X 4 7 8 2" xfId="34030" xr:uid="{00000000-0005-0000-0000-0000014B0000}"/>
    <cellStyle name="SAPBEXHLevel0X 4 8" xfId="3126" xr:uid="{00000000-0005-0000-0000-0000024B0000}"/>
    <cellStyle name="SAPBEXHLevel0X 4 8 2" xfId="4390" xr:uid="{00000000-0005-0000-0000-0000034B0000}"/>
    <cellStyle name="SAPBEXHLevel0X 4 8 2 2" xfId="9545" xr:uid="{00000000-0005-0000-0000-0000044B0000}"/>
    <cellStyle name="SAPBEXHLevel0X 4 8 2 2 2" xfId="25536" xr:uid="{00000000-0005-0000-0000-0000054B0000}"/>
    <cellStyle name="SAPBEXHLevel0X 4 8 2 3" xfId="12363" xr:uid="{00000000-0005-0000-0000-0000064B0000}"/>
    <cellStyle name="SAPBEXHLevel0X 4 8 2 3 2" xfId="28207" xr:uid="{00000000-0005-0000-0000-0000074B0000}"/>
    <cellStyle name="SAPBEXHLevel0X 4 8 2 4" xfId="10490" xr:uid="{00000000-0005-0000-0000-0000084B0000}"/>
    <cellStyle name="SAPBEXHLevel0X 4 8 2 4 2" xfId="26412" xr:uid="{00000000-0005-0000-0000-0000094B0000}"/>
    <cellStyle name="SAPBEXHLevel0X 4 8 2 5" xfId="17686" xr:uid="{00000000-0005-0000-0000-00000A4B0000}"/>
    <cellStyle name="SAPBEXHLevel0X 4 8 2 5 2" xfId="32802" xr:uid="{00000000-0005-0000-0000-00000B4B0000}"/>
    <cellStyle name="SAPBEXHLevel0X 4 8 2 6" xfId="20294" xr:uid="{00000000-0005-0000-0000-00000C4B0000}"/>
    <cellStyle name="SAPBEXHLevel0X 4 8 2 6 2" xfId="35231" xr:uid="{00000000-0005-0000-0000-00000D4B0000}"/>
    <cellStyle name="SAPBEXHLevel0X 4 8 2 7" xfId="21963" xr:uid="{00000000-0005-0000-0000-00000E4B0000}"/>
    <cellStyle name="SAPBEXHLevel0X 4 8 2 7 2" xfId="36882" xr:uid="{00000000-0005-0000-0000-00000F4B0000}"/>
    <cellStyle name="SAPBEXHLevel0X 4 8 3" xfId="8296" xr:uid="{00000000-0005-0000-0000-0000104B0000}"/>
    <cellStyle name="SAPBEXHLevel0X 4 8 3 2" xfId="24325" xr:uid="{00000000-0005-0000-0000-0000114B0000}"/>
    <cellStyle name="SAPBEXHLevel0X 4 8 4" xfId="11123" xr:uid="{00000000-0005-0000-0000-0000124B0000}"/>
    <cellStyle name="SAPBEXHLevel0X 4 8 4 2" xfId="26990" xr:uid="{00000000-0005-0000-0000-0000134B0000}"/>
    <cellStyle name="SAPBEXHLevel0X 4 8 5" xfId="15045" xr:uid="{00000000-0005-0000-0000-0000144B0000}"/>
    <cellStyle name="SAPBEXHLevel0X 4 8 5 2" xfId="30492" xr:uid="{00000000-0005-0000-0000-0000154B0000}"/>
    <cellStyle name="SAPBEXHLevel0X 4 8 6" xfId="16475" xr:uid="{00000000-0005-0000-0000-0000164B0000}"/>
    <cellStyle name="SAPBEXHLevel0X 4 8 6 2" xfId="31613" xr:uid="{00000000-0005-0000-0000-0000174B0000}"/>
    <cellStyle name="SAPBEXHLevel0X 4 8 7" xfId="19085" xr:uid="{00000000-0005-0000-0000-0000184B0000}"/>
    <cellStyle name="SAPBEXHLevel0X 4 8 7 2" xfId="34032" xr:uid="{00000000-0005-0000-0000-0000194B0000}"/>
    <cellStyle name="SAPBEXHLevel0X 4 9" xfId="3127" xr:uid="{00000000-0005-0000-0000-00001A4B0000}"/>
    <cellStyle name="SAPBEXHLevel0X 4 9 2" xfId="4389" xr:uid="{00000000-0005-0000-0000-00001B4B0000}"/>
    <cellStyle name="SAPBEXHLevel0X 4 9 2 2" xfId="9544" xr:uid="{00000000-0005-0000-0000-00001C4B0000}"/>
    <cellStyle name="SAPBEXHLevel0X 4 9 2 2 2" xfId="25535" xr:uid="{00000000-0005-0000-0000-00001D4B0000}"/>
    <cellStyle name="SAPBEXHLevel0X 4 9 2 3" xfId="12362" xr:uid="{00000000-0005-0000-0000-00001E4B0000}"/>
    <cellStyle name="SAPBEXHLevel0X 4 9 2 3 2" xfId="28206" xr:uid="{00000000-0005-0000-0000-00001F4B0000}"/>
    <cellStyle name="SAPBEXHLevel0X 4 9 2 4" xfId="7492" xr:uid="{00000000-0005-0000-0000-0000204B0000}"/>
    <cellStyle name="SAPBEXHLevel0X 4 9 2 4 2" xfId="23669" xr:uid="{00000000-0005-0000-0000-0000214B0000}"/>
    <cellStyle name="SAPBEXHLevel0X 4 9 2 5" xfId="17685" xr:uid="{00000000-0005-0000-0000-0000224B0000}"/>
    <cellStyle name="SAPBEXHLevel0X 4 9 2 5 2" xfId="32801" xr:uid="{00000000-0005-0000-0000-0000234B0000}"/>
    <cellStyle name="SAPBEXHLevel0X 4 9 2 6" xfId="20293" xr:uid="{00000000-0005-0000-0000-0000244B0000}"/>
    <cellStyle name="SAPBEXHLevel0X 4 9 2 6 2" xfId="35230" xr:uid="{00000000-0005-0000-0000-0000254B0000}"/>
    <cellStyle name="SAPBEXHLevel0X 4 9 2 7" xfId="20879" xr:uid="{00000000-0005-0000-0000-0000264B0000}"/>
    <cellStyle name="SAPBEXHLevel0X 4 9 2 7 2" xfId="35806" xr:uid="{00000000-0005-0000-0000-0000274B0000}"/>
    <cellStyle name="SAPBEXHLevel0X 4 9 3" xfId="8297" xr:uid="{00000000-0005-0000-0000-0000284B0000}"/>
    <cellStyle name="SAPBEXHLevel0X 4 9 3 2" xfId="24326" xr:uid="{00000000-0005-0000-0000-0000294B0000}"/>
    <cellStyle name="SAPBEXHLevel0X 4 9 4" xfId="11124" xr:uid="{00000000-0005-0000-0000-00002A4B0000}"/>
    <cellStyle name="SAPBEXHLevel0X 4 9 4 2" xfId="26991" xr:uid="{00000000-0005-0000-0000-00002B4B0000}"/>
    <cellStyle name="SAPBEXHLevel0X 4 9 5" xfId="15046" xr:uid="{00000000-0005-0000-0000-00002C4B0000}"/>
    <cellStyle name="SAPBEXHLevel0X 4 9 5 2" xfId="30493" xr:uid="{00000000-0005-0000-0000-00002D4B0000}"/>
    <cellStyle name="SAPBEXHLevel0X 4 9 6" xfId="16476" xr:uid="{00000000-0005-0000-0000-00002E4B0000}"/>
    <cellStyle name="SAPBEXHLevel0X 4 9 6 2" xfId="31614" xr:uid="{00000000-0005-0000-0000-00002F4B0000}"/>
    <cellStyle name="SAPBEXHLevel0X 4 9 7" xfId="19086" xr:uid="{00000000-0005-0000-0000-0000304B0000}"/>
    <cellStyle name="SAPBEXHLevel0X 4 9 7 2" xfId="34033" xr:uid="{00000000-0005-0000-0000-0000314B0000}"/>
    <cellStyle name="SAPBEXHLevel0X 5" xfId="843" xr:uid="{00000000-0005-0000-0000-0000324B0000}"/>
    <cellStyle name="SAPBEXHLevel0X 5 10" xfId="3129" xr:uid="{00000000-0005-0000-0000-0000334B0000}"/>
    <cellStyle name="SAPBEXHLevel0X 5 10 2" xfId="4388" xr:uid="{00000000-0005-0000-0000-0000344B0000}"/>
    <cellStyle name="SAPBEXHLevel0X 5 10 2 2" xfId="9543" xr:uid="{00000000-0005-0000-0000-0000354B0000}"/>
    <cellStyle name="SAPBEXHLevel0X 5 10 2 2 2" xfId="25534" xr:uid="{00000000-0005-0000-0000-0000364B0000}"/>
    <cellStyle name="SAPBEXHLevel0X 5 10 2 3" xfId="12361" xr:uid="{00000000-0005-0000-0000-0000374B0000}"/>
    <cellStyle name="SAPBEXHLevel0X 5 10 2 3 2" xfId="28205" xr:uid="{00000000-0005-0000-0000-0000384B0000}"/>
    <cellStyle name="SAPBEXHLevel0X 5 10 2 4" xfId="13477" xr:uid="{00000000-0005-0000-0000-0000394B0000}"/>
    <cellStyle name="SAPBEXHLevel0X 5 10 2 4 2" xfId="29120" xr:uid="{00000000-0005-0000-0000-00003A4B0000}"/>
    <cellStyle name="SAPBEXHLevel0X 5 10 2 5" xfId="17684" xr:uid="{00000000-0005-0000-0000-00003B4B0000}"/>
    <cellStyle name="SAPBEXHLevel0X 5 10 2 5 2" xfId="32800" xr:uid="{00000000-0005-0000-0000-00003C4B0000}"/>
    <cellStyle name="SAPBEXHLevel0X 5 10 2 6" xfId="20292" xr:uid="{00000000-0005-0000-0000-00003D4B0000}"/>
    <cellStyle name="SAPBEXHLevel0X 5 10 2 6 2" xfId="35229" xr:uid="{00000000-0005-0000-0000-00003E4B0000}"/>
    <cellStyle name="SAPBEXHLevel0X 5 10 2 7" xfId="21604" xr:uid="{00000000-0005-0000-0000-00003F4B0000}"/>
    <cellStyle name="SAPBEXHLevel0X 5 10 2 7 2" xfId="36530" xr:uid="{00000000-0005-0000-0000-0000404B0000}"/>
    <cellStyle name="SAPBEXHLevel0X 5 10 3" xfId="8299" xr:uid="{00000000-0005-0000-0000-0000414B0000}"/>
    <cellStyle name="SAPBEXHLevel0X 5 10 3 2" xfId="24328" xr:uid="{00000000-0005-0000-0000-0000424B0000}"/>
    <cellStyle name="SAPBEXHLevel0X 5 10 4" xfId="11126" xr:uid="{00000000-0005-0000-0000-0000434B0000}"/>
    <cellStyle name="SAPBEXHLevel0X 5 10 4 2" xfId="26993" xr:uid="{00000000-0005-0000-0000-0000444B0000}"/>
    <cellStyle name="SAPBEXHLevel0X 5 10 5" xfId="13820" xr:uid="{00000000-0005-0000-0000-0000454B0000}"/>
    <cellStyle name="SAPBEXHLevel0X 5 10 5 2" xfId="29408" xr:uid="{00000000-0005-0000-0000-0000464B0000}"/>
    <cellStyle name="SAPBEXHLevel0X 5 10 6" xfId="16478" xr:uid="{00000000-0005-0000-0000-0000474B0000}"/>
    <cellStyle name="SAPBEXHLevel0X 5 10 6 2" xfId="31616" xr:uid="{00000000-0005-0000-0000-0000484B0000}"/>
    <cellStyle name="SAPBEXHLevel0X 5 10 7" xfId="19088" xr:uid="{00000000-0005-0000-0000-0000494B0000}"/>
    <cellStyle name="SAPBEXHLevel0X 5 10 7 2" xfId="34035" xr:uid="{00000000-0005-0000-0000-00004A4B0000}"/>
    <cellStyle name="SAPBEXHLevel0X 5 11" xfId="3130" xr:uid="{00000000-0005-0000-0000-00004B4B0000}"/>
    <cellStyle name="SAPBEXHLevel0X 5 11 2" xfId="4387" xr:uid="{00000000-0005-0000-0000-00004C4B0000}"/>
    <cellStyle name="SAPBEXHLevel0X 5 11 2 2" xfId="9542" xr:uid="{00000000-0005-0000-0000-00004D4B0000}"/>
    <cellStyle name="SAPBEXHLevel0X 5 11 2 2 2" xfId="25533" xr:uid="{00000000-0005-0000-0000-00004E4B0000}"/>
    <cellStyle name="SAPBEXHLevel0X 5 11 2 3" xfId="12360" xr:uid="{00000000-0005-0000-0000-00004F4B0000}"/>
    <cellStyle name="SAPBEXHLevel0X 5 11 2 3 2" xfId="28204" xr:uid="{00000000-0005-0000-0000-0000504B0000}"/>
    <cellStyle name="SAPBEXHLevel0X 5 11 2 4" xfId="14486" xr:uid="{00000000-0005-0000-0000-0000514B0000}"/>
    <cellStyle name="SAPBEXHLevel0X 5 11 2 4 2" xfId="30002" xr:uid="{00000000-0005-0000-0000-0000524B0000}"/>
    <cellStyle name="SAPBEXHLevel0X 5 11 2 5" xfId="17683" xr:uid="{00000000-0005-0000-0000-0000534B0000}"/>
    <cellStyle name="SAPBEXHLevel0X 5 11 2 5 2" xfId="32799" xr:uid="{00000000-0005-0000-0000-0000544B0000}"/>
    <cellStyle name="SAPBEXHLevel0X 5 11 2 6" xfId="20291" xr:uid="{00000000-0005-0000-0000-0000554B0000}"/>
    <cellStyle name="SAPBEXHLevel0X 5 11 2 6 2" xfId="35228" xr:uid="{00000000-0005-0000-0000-0000564B0000}"/>
    <cellStyle name="SAPBEXHLevel0X 5 11 2 7" xfId="20868" xr:uid="{00000000-0005-0000-0000-0000574B0000}"/>
    <cellStyle name="SAPBEXHLevel0X 5 11 2 7 2" xfId="35795" xr:uid="{00000000-0005-0000-0000-0000584B0000}"/>
    <cellStyle name="SAPBEXHLevel0X 5 11 3" xfId="8300" xr:uid="{00000000-0005-0000-0000-0000594B0000}"/>
    <cellStyle name="SAPBEXHLevel0X 5 11 3 2" xfId="24329" xr:uid="{00000000-0005-0000-0000-00005A4B0000}"/>
    <cellStyle name="SAPBEXHLevel0X 5 11 4" xfId="11127" xr:uid="{00000000-0005-0000-0000-00005B4B0000}"/>
    <cellStyle name="SAPBEXHLevel0X 5 11 4 2" xfId="26994" xr:uid="{00000000-0005-0000-0000-00005C4B0000}"/>
    <cellStyle name="SAPBEXHLevel0X 5 11 5" xfId="15043" xr:uid="{00000000-0005-0000-0000-00005D4B0000}"/>
    <cellStyle name="SAPBEXHLevel0X 5 11 5 2" xfId="30490" xr:uid="{00000000-0005-0000-0000-00005E4B0000}"/>
    <cellStyle name="SAPBEXHLevel0X 5 11 6" xfId="16479" xr:uid="{00000000-0005-0000-0000-00005F4B0000}"/>
    <cellStyle name="SAPBEXHLevel0X 5 11 6 2" xfId="31617" xr:uid="{00000000-0005-0000-0000-0000604B0000}"/>
    <cellStyle name="SAPBEXHLevel0X 5 11 7" xfId="19089" xr:uid="{00000000-0005-0000-0000-0000614B0000}"/>
    <cellStyle name="SAPBEXHLevel0X 5 11 7 2" xfId="34036" xr:uid="{00000000-0005-0000-0000-0000624B0000}"/>
    <cellStyle name="SAPBEXHLevel0X 5 12" xfId="3131" xr:uid="{00000000-0005-0000-0000-0000634B0000}"/>
    <cellStyle name="SAPBEXHLevel0X 5 12 2" xfId="4386" xr:uid="{00000000-0005-0000-0000-0000644B0000}"/>
    <cellStyle name="SAPBEXHLevel0X 5 12 2 2" xfId="9541" xr:uid="{00000000-0005-0000-0000-0000654B0000}"/>
    <cellStyle name="SAPBEXHLevel0X 5 12 2 2 2" xfId="25532" xr:uid="{00000000-0005-0000-0000-0000664B0000}"/>
    <cellStyle name="SAPBEXHLevel0X 5 12 2 3" xfId="12359" xr:uid="{00000000-0005-0000-0000-0000674B0000}"/>
    <cellStyle name="SAPBEXHLevel0X 5 12 2 3 2" xfId="28203" xr:uid="{00000000-0005-0000-0000-0000684B0000}"/>
    <cellStyle name="SAPBEXHLevel0X 5 12 2 4" xfId="10426" xr:uid="{00000000-0005-0000-0000-0000694B0000}"/>
    <cellStyle name="SAPBEXHLevel0X 5 12 2 4 2" xfId="26349" xr:uid="{00000000-0005-0000-0000-00006A4B0000}"/>
    <cellStyle name="SAPBEXHLevel0X 5 12 2 5" xfId="17682" xr:uid="{00000000-0005-0000-0000-00006B4B0000}"/>
    <cellStyle name="SAPBEXHLevel0X 5 12 2 5 2" xfId="32798" xr:uid="{00000000-0005-0000-0000-00006C4B0000}"/>
    <cellStyle name="SAPBEXHLevel0X 5 12 2 6" xfId="20290" xr:uid="{00000000-0005-0000-0000-00006D4B0000}"/>
    <cellStyle name="SAPBEXHLevel0X 5 12 2 6 2" xfId="35227" xr:uid="{00000000-0005-0000-0000-00006E4B0000}"/>
    <cellStyle name="SAPBEXHLevel0X 5 12 2 7" xfId="21603" xr:uid="{00000000-0005-0000-0000-00006F4B0000}"/>
    <cellStyle name="SAPBEXHLevel0X 5 12 2 7 2" xfId="36529" xr:uid="{00000000-0005-0000-0000-0000704B0000}"/>
    <cellStyle name="SAPBEXHLevel0X 5 12 3" xfId="8301" xr:uid="{00000000-0005-0000-0000-0000714B0000}"/>
    <cellStyle name="SAPBEXHLevel0X 5 12 3 2" xfId="24330" xr:uid="{00000000-0005-0000-0000-0000724B0000}"/>
    <cellStyle name="SAPBEXHLevel0X 5 12 4" xfId="11128" xr:uid="{00000000-0005-0000-0000-0000734B0000}"/>
    <cellStyle name="SAPBEXHLevel0X 5 12 4 2" xfId="26995" xr:uid="{00000000-0005-0000-0000-0000744B0000}"/>
    <cellStyle name="SAPBEXHLevel0X 5 12 5" xfId="15044" xr:uid="{00000000-0005-0000-0000-0000754B0000}"/>
    <cellStyle name="SAPBEXHLevel0X 5 12 5 2" xfId="30491" xr:uid="{00000000-0005-0000-0000-0000764B0000}"/>
    <cellStyle name="SAPBEXHLevel0X 5 12 6" xfId="16480" xr:uid="{00000000-0005-0000-0000-0000774B0000}"/>
    <cellStyle name="SAPBEXHLevel0X 5 12 6 2" xfId="31618" xr:uid="{00000000-0005-0000-0000-0000784B0000}"/>
    <cellStyle name="SAPBEXHLevel0X 5 12 7" xfId="19090" xr:uid="{00000000-0005-0000-0000-0000794B0000}"/>
    <cellStyle name="SAPBEXHLevel0X 5 12 7 2" xfId="34037" xr:uid="{00000000-0005-0000-0000-00007A4B0000}"/>
    <cellStyle name="SAPBEXHLevel0X 5 13" xfId="3132" xr:uid="{00000000-0005-0000-0000-00007B4B0000}"/>
    <cellStyle name="SAPBEXHLevel0X 5 13 2" xfId="4385" xr:uid="{00000000-0005-0000-0000-00007C4B0000}"/>
    <cellStyle name="SAPBEXHLevel0X 5 13 2 2" xfId="9540" xr:uid="{00000000-0005-0000-0000-00007D4B0000}"/>
    <cellStyle name="SAPBEXHLevel0X 5 13 2 2 2" xfId="25531" xr:uid="{00000000-0005-0000-0000-00007E4B0000}"/>
    <cellStyle name="SAPBEXHLevel0X 5 13 2 3" xfId="12358" xr:uid="{00000000-0005-0000-0000-00007F4B0000}"/>
    <cellStyle name="SAPBEXHLevel0X 5 13 2 3 2" xfId="28202" xr:uid="{00000000-0005-0000-0000-0000804B0000}"/>
    <cellStyle name="SAPBEXHLevel0X 5 13 2 4" xfId="6503" xr:uid="{00000000-0005-0000-0000-0000814B0000}"/>
    <cellStyle name="SAPBEXHLevel0X 5 13 2 4 2" xfId="23105" xr:uid="{00000000-0005-0000-0000-0000824B0000}"/>
    <cellStyle name="SAPBEXHLevel0X 5 13 2 5" xfId="17681" xr:uid="{00000000-0005-0000-0000-0000834B0000}"/>
    <cellStyle name="SAPBEXHLevel0X 5 13 2 5 2" xfId="32797" xr:uid="{00000000-0005-0000-0000-0000844B0000}"/>
    <cellStyle name="SAPBEXHLevel0X 5 13 2 6" xfId="20289" xr:uid="{00000000-0005-0000-0000-0000854B0000}"/>
    <cellStyle name="SAPBEXHLevel0X 5 13 2 6 2" xfId="35226" xr:uid="{00000000-0005-0000-0000-0000864B0000}"/>
    <cellStyle name="SAPBEXHLevel0X 5 13 2 7" xfId="20875" xr:uid="{00000000-0005-0000-0000-0000874B0000}"/>
    <cellStyle name="SAPBEXHLevel0X 5 13 2 7 2" xfId="35802" xr:uid="{00000000-0005-0000-0000-0000884B0000}"/>
    <cellStyle name="SAPBEXHLevel0X 5 13 3" xfId="8302" xr:uid="{00000000-0005-0000-0000-0000894B0000}"/>
    <cellStyle name="SAPBEXHLevel0X 5 13 3 2" xfId="24331" xr:uid="{00000000-0005-0000-0000-00008A4B0000}"/>
    <cellStyle name="SAPBEXHLevel0X 5 13 4" xfId="11129" xr:uid="{00000000-0005-0000-0000-00008B4B0000}"/>
    <cellStyle name="SAPBEXHLevel0X 5 13 4 2" xfId="26996" xr:uid="{00000000-0005-0000-0000-00008C4B0000}"/>
    <cellStyle name="SAPBEXHLevel0X 5 13 5" xfId="13821" xr:uid="{00000000-0005-0000-0000-00008D4B0000}"/>
    <cellStyle name="SAPBEXHLevel0X 5 13 5 2" xfId="29409" xr:uid="{00000000-0005-0000-0000-00008E4B0000}"/>
    <cellStyle name="SAPBEXHLevel0X 5 13 6" xfId="16481" xr:uid="{00000000-0005-0000-0000-00008F4B0000}"/>
    <cellStyle name="SAPBEXHLevel0X 5 13 6 2" xfId="31619" xr:uid="{00000000-0005-0000-0000-0000904B0000}"/>
    <cellStyle name="SAPBEXHLevel0X 5 13 7" xfId="19091" xr:uid="{00000000-0005-0000-0000-0000914B0000}"/>
    <cellStyle name="SAPBEXHLevel0X 5 13 7 2" xfId="34038" xr:uid="{00000000-0005-0000-0000-0000924B0000}"/>
    <cellStyle name="SAPBEXHLevel0X 5 14" xfId="3133" xr:uid="{00000000-0005-0000-0000-0000934B0000}"/>
    <cellStyle name="SAPBEXHLevel0X 5 14 2" xfId="4384" xr:uid="{00000000-0005-0000-0000-0000944B0000}"/>
    <cellStyle name="SAPBEXHLevel0X 5 14 2 2" xfId="9539" xr:uid="{00000000-0005-0000-0000-0000954B0000}"/>
    <cellStyle name="SAPBEXHLevel0X 5 14 2 2 2" xfId="25530" xr:uid="{00000000-0005-0000-0000-0000964B0000}"/>
    <cellStyle name="SAPBEXHLevel0X 5 14 2 3" xfId="12357" xr:uid="{00000000-0005-0000-0000-0000974B0000}"/>
    <cellStyle name="SAPBEXHLevel0X 5 14 2 3 2" xfId="28201" xr:uid="{00000000-0005-0000-0000-0000984B0000}"/>
    <cellStyle name="SAPBEXHLevel0X 5 14 2 4" xfId="6502" xr:uid="{00000000-0005-0000-0000-0000994B0000}"/>
    <cellStyle name="SAPBEXHLevel0X 5 14 2 4 2" xfId="23104" xr:uid="{00000000-0005-0000-0000-00009A4B0000}"/>
    <cellStyle name="SAPBEXHLevel0X 5 14 2 5" xfId="17680" xr:uid="{00000000-0005-0000-0000-00009B4B0000}"/>
    <cellStyle name="SAPBEXHLevel0X 5 14 2 5 2" xfId="32796" xr:uid="{00000000-0005-0000-0000-00009C4B0000}"/>
    <cellStyle name="SAPBEXHLevel0X 5 14 2 6" xfId="20288" xr:uid="{00000000-0005-0000-0000-00009D4B0000}"/>
    <cellStyle name="SAPBEXHLevel0X 5 14 2 6 2" xfId="35225" xr:uid="{00000000-0005-0000-0000-00009E4B0000}"/>
    <cellStyle name="SAPBEXHLevel0X 5 14 2 7" xfId="21602" xr:uid="{00000000-0005-0000-0000-00009F4B0000}"/>
    <cellStyle name="SAPBEXHLevel0X 5 14 2 7 2" xfId="36528" xr:uid="{00000000-0005-0000-0000-0000A04B0000}"/>
    <cellStyle name="SAPBEXHLevel0X 5 14 3" xfId="8303" xr:uid="{00000000-0005-0000-0000-0000A14B0000}"/>
    <cellStyle name="SAPBEXHLevel0X 5 14 3 2" xfId="24332" xr:uid="{00000000-0005-0000-0000-0000A24B0000}"/>
    <cellStyle name="SAPBEXHLevel0X 5 14 4" xfId="11130" xr:uid="{00000000-0005-0000-0000-0000A34B0000}"/>
    <cellStyle name="SAPBEXHLevel0X 5 14 4 2" xfId="26997" xr:uid="{00000000-0005-0000-0000-0000A44B0000}"/>
    <cellStyle name="SAPBEXHLevel0X 5 14 5" xfId="13822" xr:uid="{00000000-0005-0000-0000-0000A54B0000}"/>
    <cellStyle name="SAPBEXHLevel0X 5 14 5 2" xfId="29410" xr:uid="{00000000-0005-0000-0000-0000A64B0000}"/>
    <cellStyle name="SAPBEXHLevel0X 5 14 6" xfId="16482" xr:uid="{00000000-0005-0000-0000-0000A74B0000}"/>
    <cellStyle name="SAPBEXHLevel0X 5 14 6 2" xfId="31620" xr:uid="{00000000-0005-0000-0000-0000A84B0000}"/>
    <cellStyle name="SAPBEXHLevel0X 5 14 7" xfId="19092" xr:uid="{00000000-0005-0000-0000-0000A94B0000}"/>
    <cellStyle name="SAPBEXHLevel0X 5 14 7 2" xfId="34039" xr:uid="{00000000-0005-0000-0000-0000AA4B0000}"/>
    <cellStyle name="SAPBEXHLevel0X 5 15" xfId="3134" xr:uid="{00000000-0005-0000-0000-0000AB4B0000}"/>
    <cellStyle name="SAPBEXHLevel0X 5 15 2" xfId="4383" xr:uid="{00000000-0005-0000-0000-0000AC4B0000}"/>
    <cellStyle name="SAPBEXHLevel0X 5 15 2 2" xfId="9538" xr:uid="{00000000-0005-0000-0000-0000AD4B0000}"/>
    <cellStyle name="SAPBEXHLevel0X 5 15 2 2 2" xfId="25529" xr:uid="{00000000-0005-0000-0000-0000AE4B0000}"/>
    <cellStyle name="SAPBEXHLevel0X 5 15 2 3" xfId="12356" xr:uid="{00000000-0005-0000-0000-0000AF4B0000}"/>
    <cellStyle name="SAPBEXHLevel0X 5 15 2 3 2" xfId="28200" xr:uid="{00000000-0005-0000-0000-0000B04B0000}"/>
    <cellStyle name="SAPBEXHLevel0X 5 15 2 4" xfId="14891" xr:uid="{00000000-0005-0000-0000-0000B14B0000}"/>
    <cellStyle name="SAPBEXHLevel0X 5 15 2 4 2" xfId="30342" xr:uid="{00000000-0005-0000-0000-0000B24B0000}"/>
    <cellStyle name="SAPBEXHLevel0X 5 15 2 5" xfId="17679" xr:uid="{00000000-0005-0000-0000-0000B34B0000}"/>
    <cellStyle name="SAPBEXHLevel0X 5 15 2 5 2" xfId="32795" xr:uid="{00000000-0005-0000-0000-0000B44B0000}"/>
    <cellStyle name="SAPBEXHLevel0X 5 15 2 6" xfId="20287" xr:uid="{00000000-0005-0000-0000-0000B54B0000}"/>
    <cellStyle name="SAPBEXHLevel0X 5 15 2 6 2" xfId="35224" xr:uid="{00000000-0005-0000-0000-0000B64B0000}"/>
    <cellStyle name="SAPBEXHLevel0X 5 15 2 7" xfId="20877" xr:uid="{00000000-0005-0000-0000-0000B74B0000}"/>
    <cellStyle name="SAPBEXHLevel0X 5 15 2 7 2" xfId="35804" xr:uid="{00000000-0005-0000-0000-0000B84B0000}"/>
    <cellStyle name="SAPBEXHLevel0X 5 15 3" xfId="8304" xr:uid="{00000000-0005-0000-0000-0000B94B0000}"/>
    <cellStyle name="SAPBEXHLevel0X 5 15 3 2" xfId="24333" xr:uid="{00000000-0005-0000-0000-0000BA4B0000}"/>
    <cellStyle name="SAPBEXHLevel0X 5 15 4" xfId="11131" xr:uid="{00000000-0005-0000-0000-0000BB4B0000}"/>
    <cellStyle name="SAPBEXHLevel0X 5 15 4 2" xfId="26998" xr:uid="{00000000-0005-0000-0000-0000BC4B0000}"/>
    <cellStyle name="SAPBEXHLevel0X 5 15 5" xfId="14300" xr:uid="{00000000-0005-0000-0000-0000BD4B0000}"/>
    <cellStyle name="SAPBEXHLevel0X 5 15 5 2" xfId="29823" xr:uid="{00000000-0005-0000-0000-0000BE4B0000}"/>
    <cellStyle name="SAPBEXHLevel0X 5 15 6" xfId="16483" xr:uid="{00000000-0005-0000-0000-0000BF4B0000}"/>
    <cellStyle name="SAPBEXHLevel0X 5 15 6 2" xfId="31621" xr:uid="{00000000-0005-0000-0000-0000C04B0000}"/>
    <cellStyle name="SAPBEXHLevel0X 5 15 7" xfId="19093" xr:uid="{00000000-0005-0000-0000-0000C14B0000}"/>
    <cellStyle name="SAPBEXHLevel0X 5 15 7 2" xfId="34040" xr:uid="{00000000-0005-0000-0000-0000C24B0000}"/>
    <cellStyle name="SAPBEXHLevel0X 5 16" xfId="3135" xr:uid="{00000000-0005-0000-0000-0000C34B0000}"/>
    <cellStyle name="SAPBEXHLevel0X 5 16 2" xfId="4382" xr:uid="{00000000-0005-0000-0000-0000C44B0000}"/>
    <cellStyle name="SAPBEXHLevel0X 5 16 2 2" xfId="9537" xr:uid="{00000000-0005-0000-0000-0000C54B0000}"/>
    <cellStyle name="SAPBEXHLevel0X 5 16 2 2 2" xfId="25528" xr:uid="{00000000-0005-0000-0000-0000C64B0000}"/>
    <cellStyle name="SAPBEXHLevel0X 5 16 2 3" xfId="12355" xr:uid="{00000000-0005-0000-0000-0000C74B0000}"/>
    <cellStyle name="SAPBEXHLevel0X 5 16 2 3 2" xfId="28199" xr:uid="{00000000-0005-0000-0000-0000C84B0000}"/>
    <cellStyle name="SAPBEXHLevel0X 5 16 2 4" xfId="13984" xr:uid="{00000000-0005-0000-0000-0000C94B0000}"/>
    <cellStyle name="SAPBEXHLevel0X 5 16 2 4 2" xfId="29566" xr:uid="{00000000-0005-0000-0000-0000CA4B0000}"/>
    <cellStyle name="SAPBEXHLevel0X 5 16 2 5" xfId="17678" xr:uid="{00000000-0005-0000-0000-0000CB4B0000}"/>
    <cellStyle name="SAPBEXHLevel0X 5 16 2 5 2" xfId="32794" xr:uid="{00000000-0005-0000-0000-0000CC4B0000}"/>
    <cellStyle name="SAPBEXHLevel0X 5 16 2 6" xfId="20286" xr:uid="{00000000-0005-0000-0000-0000CD4B0000}"/>
    <cellStyle name="SAPBEXHLevel0X 5 16 2 6 2" xfId="35223" xr:uid="{00000000-0005-0000-0000-0000CE4B0000}"/>
    <cellStyle name="SAPBEXHLevel0X 5 16 2 7" xfId="21223" xr:uid="{00000000-0005-0000-0000-0000CF4B0000}"/>
    <cellStyle name="SAPBEXHLevel0X 5 16 2 7 2" xfId="36149" xr:uid="{00000000-0005-0000-0000-0000D04B0000}"/>
    <cellStyle name="SAPBEXHLevel0X 5 16 3" xfId="8305" xr:uid="{00000000-0005-0000-0000-0000D14B0000}"/>
    <cellStyle name="SAPBEXHLevel0X 5 16 3 2" xfId="24334" xr:uid="{00000000-0005-0000-0000-0000D24B0000}"/>
    <cellStyle name="SAPBEXHLevel0X 5 16 4" xfId="11132" xr:uid="{00000000-0005-0000-0000-0000D34B0000}"/>
    <cellStyle name="SAPBEXHLevel0X 5 16 4 2" xfId="26999" xr:uid="{00000000-0005-0000-0000-0000D44B0000}"/>
    <cellStyle name="SAPBEXHLevel0X 5 16 5" xfId="14628" xr:uid="{00000000-0005-0000-0000-0000D54B0000}"/>
    <cellStyle name="SAPBEXHLevel0X 5 16 5 2" xfId="30129" xr:uid="{00000000-0005-0000-0000-0000D64B0000}"/>
    <cellStyle name="SAPBEXHLevel0X 5 16 6" xfId="16484" xr:uid="{00000000-0005-0000-0000-0000D74B0000}"/>
    <cellStyle name="SAPBEXHLevel0X 5 16 6 2" xfId="31622" xr:uid="{00000000-0005-0000-0000-0000D84B0000}"/>
    <cellStyle name="SAPBEXHLevel0X 5 16 7" xfId="19094" xr:uid="{00000000-0005-0000-0000-0000D94B0000}"/>
    <cellStyle name="SAPBEXHLevel0X 5 16 7 2" xfId="34041" xr:uid="{00000000-0005-0000-0000-0000DA4B0000}"/>
    <cellStyle name="SAPBEXHLevel0X 5 17" xfId="3128" xr:uid="{00000000-0005-0000-0000-0000DB4B0000}"/>
    <cellStyle name="SAPBEXHLevel0X 5 17 2" xfId="8298" xr:uid="{00000000-0005-0000-0000-0000DC4B0000}"/>
    <cellStyle name="SAPBEXHLevel0X 5 17 2 2" xfId="24327" xr:uid="{00000000-0005-0000-0000-0000DD4B0000}"/>
    <cellStyle name="SAPBEXHLevel0X 5 17 3" xfId="11125" xr:uid="{00000000-0005-0000-0000-0000DE4B0000}"/>
    <cellStyle name="SAPBEXHLevel0X 5 17 3 2" xfId="26992" xr:uid="{00000000-0005-0000-0000-0000DF4B0000}"/>
    <cellStyle name="SAPBEXHLevel0X 5 17 4" xfId="13819" xr:uid="{00000000-0005-0000-0000-0000E04B0000}"/>
    <cellStyle name="SAPBEXHLevel0X 5 17 4 2" xfId="29407" xr:uid="{00000000-0005-0000-0000-0000E14B0000}"/>
    <cellStyle name="SAPBEXHLevel0X 5 17 5" xfId="16477" xr:uid="{00000000-0005-0000-0000-0000E24B0000}"/>
    <cellStyle name="SAPBEXHLevel0X 5 17 5 2" xfId="31615" xr:uid="{00000000-0005-0000-0000-0000E34B0000}"/>
    <cellStyle name="SAPBEXHLevel0X 5 17 6" xfId="19087" xr:uid="{00000000-0005-0000-0000-0000E44B0000}"/>
    <cellStyle name="SAPBEXHLevel0X 5 17 6 2" xfId="34034" xr:uid="{00000000-0005-0000-0000-0000E54B0000}"/>
    <cellStyle name="SAPBEXHLevel0X 5 17 7" xfId="21254" xr:uid="{00000000-0005-0000-0000-0000E64B0000}"/>
    <cellStyle name="SAPBEXHLevel0X 5 17 7 2" xfId="36180" xr:uid="{00000000-0005-0000-0000-0000E74B0000}"/>
    <cellStyle name="SAPBEXHLevel0X 5 17 8" xfId="6330" xr:uid="{00000000-0005-0000-0000-0000E84B0000}"/>
    <cellStyle name="SAPBEXHLevel0X 5 18" xfId="2132" xr:uid="{00000000-0005-0000-0000-0000E94B0000}"/>
    <cellStyle name="SAPBEXHLevel0X 5 18 2" xfId="7372" xr:uid="{00000000-0005-0000-0000-0000EA4B0000}"/>
    <cellStyle name="SAPBEXHLevel0X 5 18 2 2" xfId="23574" xr:uid="{00000000-0005-0000-0000-0000EB4B0000}"/>
    <cellStyle name="SAPBEXHLevel0X 5 18 3" xfId="10213" xr:uid="{00000000-0005-0000-0000-0000EC4B0000}"/>
    <cellStyle name="SAPBEXHLevel0X 5 18 3 2" xfId="26177" xr:uid="{00000000-0005-0000-0000-0000ED4B0000}"/>
    <cellStyle name="SAPBEXHLevel0X 5 18 4" xfId="6991" xr:uid="{00000000-0005-0000-0000-0000EE4B0000}"/>
    <cellStyle name="SAPBEXHLevel0X 5 18 4 2" xfId="23372" xr:uid="{00000000-0005-0000-0000-0000EF4B0000}"/>
    <cellStyle name="SAPBEXHLevel0X 5 18 5" xfId="15661" xr:uid="{00000000-0005-0000-0000-0000F04B0000}"/>
    <cellStyle name="SAPBEXHLevel0X 5 18 5 2" xfId="30959" xr:uid="{00000000-0005-0000-0000-0000F14B0000}"/>
    <cellStyle name="SAPBEXHLevel0X 5 18 6" xfId="18347" xr:uid="{00000000-0005-0000-0000-0000F24B0000}"/>
    <cellStyle name="SAPBEXHLevel0X 5 18 6 2" xfId="33411" xr:uid="{00000000-0005-0000-0000-0000F34B0000}"/>
    <cellStyle name="SAPBEXHLevel0X 5 18 7" xfId="18367" xr:uid="{00000000-0005-0000-0000-0000F44B0000}"/>
    <cellStyle name="SAPBEXHLevel0X 5 18 7 2" xfId="33430" xr:uid="{00000000-0005-0000-0000-0000F54B0000}"/>
    <cellStyle name="SAPBEXHLevel0X 5 19" xfId="5423" xr:uid="{00000000-0005-0000-0000-0000F64B0000}"/>
    <cellStyle name="SAPBEXHLevel0X 5 19 2" xfId="22673" xr:uid="{00000000-0005-0000-0000-0000F74B0000}"/>
    <cellStyle name="SAPBEXHLevel0X 5 2" xfId="844" xr:uid="{00000000-0005-0000-0000-0000F84B0000}"/>
    <cellStyle name="SAPBEXHLevel0X 5 2 10" xfId="18256" xr:uid="{00000000-0005-0000-0000-0000F94B0000}"/>
    <cellStyle name="SAPBEXHLevel0X 5 2 10 2" xfId="33354" xr:uid="{00000000-0005-0000-0000-0000FA4B0000}"/>
    <cellStyle name="SAPBEXHLevel0X 5 2 11" xfId="5053" xr:uid="{00000000-0005-0000-0000-0000FB4B0000}"/>
    <cellStyle name="SAPBEXHLevel0X 5 2 2" xfId="3137" xr:uid="{00000000-0005-0000-0000-0000FC4B0000}"/>
    <cellStyle name="SAPBEXHLevel0X 5 2 2 2" xfId="4380" xr:uid="{00000000-0005-0000-0000-0000FD4B0000}"/>
    <cellStyle name="SAPBEXHLevel0X 5 2 2 2 2" xfId="9535" xr:uid="{00000000-0005-0000-0000-0000FE4B0000}"/>
    <cellStyle name="SAPBEXHLevel0X 5 2 2 2 2 2" xfId="25526" xr:uid="{00000000-0005-0000-0000-0000FF4B0000}"/>
    <cellStyle name="SAPBEXHLevel0X 5 2 2 2 3" xfId="12353" xr:uid="{00000000-0005-0000-0000-0000004C0000}"/>
    <cellStyle name="SAPBEXHLevel0X 5 2 2 2 3 2" xfId="28197" xr:uid="{00000000-0005-0000-0000-0000014C0000}"/>
    <cellStyle name="SAPBEXHLevel0X 5 2 2 2 4" xfId="13983" xr:uid="{00000000-0005-0000-0000-0000024C0000}"/>
    <cellStyle name="SAPBEXHLevel0X 5 2 2 2 4 2" xfId="29565" xr:uid="{00000000-0005-0000-0000-0000034C0000}"/>
    <cellStyle name="SAPBEXHLevel0X 5 2 2 2 5" xfId="17676" xr:uid="{00000000-0005-0000-0000-0000044C0000}"/>
    <cellStyle name="SAPBEXHLevel0X 5 2 2 2 5 2" xfId="32792" xr:uid="{00000000-0005-0000-0000-0000054C0000}"/>
    <cellStyle name="SAPBEXHLevel0X 5 2 2 2 6" xfId="20284" xr:uid="{00000000-0005-0000-0000-0000064C0000}"/>
    <cellStyle name="SAPBEXHLevel0X 5 2 2 2 6 2" xfId="35221" xr:uid="{00000000-0005-0000-0000-0000074C0000}"/>
    <cellStyle name="SAPBEXHLevel0X 5 2 2 2 7" xfId="8942" xr:uid="{00000000-0005-0000-0000-0000084C0000}"/>
    <cellStyle name="SAPBEXHLevel0X 5 2 2 2 7 2" xfId="24971" xr:uid="{00000000-0005-0000-0000-0000094C0000}"/>
    <cellStyle name="SAPBEXHLevel0X 5 2 2 3" xfId="8307" xr:uid="{00000000-0005-0000-0000-00000A4C0000}"/>
    <cellStyle name="SAPBEXHLevel0X 5 2 2 3 2" xfId="24336" xr:uid="{00000000-0005-0000-0000-00000B4C0000}"/>
    <cellStyle name="SAPBEXHLevel0X 5 2 2 4" xfId="11134" xr:uid="{00000000-0005-0000-0000-00000C4C0000}"/>
    <cellStyle name="SAPBEXHLevel0X 5 2 2 4 2" xfId="27001" xr:uid="{00000000-0005-0000-0000-00000D4C0000}"/>
    <cellStyle name="SAPBEXHLevel0X 5 2 2 5" xfId="14301" xr:uid="{00000000-0005-0000-0000-00000E4C0000}"/>
    <cellStyle name="SAPBEXHLevel0X 5 2 2 5 2" xfId="29824" xr:uid="{00000000-0005-0000-0000-00000F4C0000}"/>
    <cellStyle name="SAPBEXHLevel0X 5 2 2 6" xfId="16486" xr:uid="{00000000-0005-0000-0000-0000104C0000}"/>
    <cellStyle name="SAPBEXHLevel0X 5 2 2 6 2" xfId="31624" xr:uid="{00000000-0005-0000-0000-0000114C0000}"/>
    <cellStyle name="SAPBEXHLevel0X 5 2 2 7" xfId="19096" xr:uid="{00000000-0005-0000-0000-0000124C0000}"/>
    <cellStyle name="SAPBEXHLevel0X 5 2 2 7 2" xfId="34043" xr:uid="{00000000-0005-0000-0000-0000134C0000}"/>
    <cellStyle name="SAPBEXHLevel0X 5 2 3" xfId="3136" xr:uid="{00000000-0005-0000-0000-0000144C0000}"/>
    <cellStyle name="SAPBEXHLevel0X 5 2 3 2" xfId="8306" xr:uid="{00000000-0005-0000-0000-0000154C0000}"/>
    <cellStyle name="SAPBEXHLevel0X 5 2 3 2 2" xfId="24335" xr:uid="{00000000-0005-0000-0000-0000164C0000}"/>
    <cellStyle name="SAPBEXHLevel0X 5 2 3 3" xfId="11133" xr:uid="{00000000-0005-0000-0000-0000174C0000}"/>
    <cellStyle name="SAPBEXHLevel0X 5 2 3 3 2" xfId="27000" xr:uid="{00000000-0005-0000-0000-0000184C0000}"/>
    <cellStyle name="SAPBEXHLevel0X 5 2 3 4" xfId="15041" xr:uid="{00000000-0005-0000-0000-0000194C0000}"/>
    <cellStyle name="SAPBEXHLevel0X 5 2 3 4 2" xfId="30488" xr:uid="{00000000-0005-0000-0000-00001A4C0000}"/>
    <cellStyle name="SAPBEXHLevel0X 5 2 3 5" xfId="16485" xr:uid="{00000000-0005-0000-0000-00001B4C0000}"/>
    <cellStyle name="SAPBEXHLevel0X 5 2 3 5 2" xfId="31623" xr:uid="{00000000-0005-0000-0000-00001C4C0000}"/>
    <cellStyle name="SAPBEXHLevel0X 5 2 3 6" xfId="19095" xr:uid="{00000000-0005-0000-0000-00001D4C0000}"/>
    <cellStyle name="SAPBEXHLevel0X 5 2 3 6 2" xfId="34042" xr:uid="{00000000-0005-0000-0000-00001E4C0000}"/>
    <cellStyle name="SAPBEXHLevel0X 5 2 3 7" xfId="21262" xr:uid="{00000000-0005-0000-0000-00001F4C0000}"/>
    <cellStyle name="SAPBEXHLevel0X 5 2 3 7 2" xfId="36188" xr:uid="{00000000-0005-0000-0000-0000204C0000}"/>
    <cellStyle name="SAPBEXHLevel0X 5 2 3 8" xfId="6331" xr:uid="{00000000-0005-0000-0000-0000214C0000}"/>
    <cellStyle name="SAPBEXHLevel0X 5 2 4" xfId="4381" xr:uid="{00000000-0005-0000-0000-0000224C0000}"/>
    <cellStyle name="SAPBEXHLevel0X 5 2 4 2" xfId="9536" xr:uid="{00000000-0005-0000-0000-0000234C0000}"/>
    <cellStyle name="SAPBEXHLevel0X 5 2 4 2 2" xfId="25527" xr:uid="{00000000-0005-0000-0000-0000244C0000}"/>
    <cellStyle name="SAPBEXHLevel0X 5 2 4 3" xfId="12354" xr:uid="{00000000-0005-0000-0000-0000254C0000}"/>
    <cellStyle name="SAPBEXHLevel0X 5 2 4 3 2" xfId="28198" xr:uid="{00000000-0005-0000-0000-0000264C0000}"/>
    <cellStyle name="SAPBEXHLevel0X 5 2 4 4" xfId="5943" xr:uid="{00000000-0005-0000-0000-0000274C0000}"/>
    <cellStyle name="SAPBEXHLevel0X 5 2 4 4 2" xfId="22917" xr:uid="{00000000-0005-0000-0000-0000284C0000}"/>
    <cellStyle name="SAPBEXHLevel0X 5 2 4 5" xfId="17677" xr:uid="{00000000-0005-0000-0000-0000294C0000}"/>
    <cellStyle name="SAPBEXHLevel0X 5 2 4 5 2" xfId="32793" xr:uid="{00000000-0005-0000-0000-00002A4C0000}"/>
    <cellStyle name="SAPBEXHLevel0X 5 2 4 6" xfId="20285" xr:uid="{00000000-0005-0000-0000-00002B4C0000}"/>
    <cellStyle name="SAPBEXHLevel0X 5 2 4 6 2" xfId="35222" xr:uid="{00000000-0005-0000-0000-00002C4C0000}"/>
    <cellStyle name="SAPBEXHLevel0X 5 2 4 7" xfId="21222" xr:uid="{00000000-0005-0000-0000-00002D4C0000}"/>
    <cellStyle name="SAPBEXHLevel0X 5 2 4 7 2" xfId="36148" xr:uid="{00000000-0005-0000-0000-00002E4C0000}"/>
    <cellStyle name="SAPBEXHLevel0X 5 2 5" xfId="5422" xr:uid="{00000000-0005-0000-0000-00002F4C0000}"/>
    <cellStyle name="SAPBEXHLevel0X 5 2 5 2" xfId="22672" xr:uid="{00000000-0005-0000-0000-0000304C0000}"/>
    <cellStyle name="SAPBEXHLevel0X 5 2 6" xfId="7273" xr:uid="{00000000-0005-0000-0000-0000314C0000}"/>
    <cellStyle name="SAPBEXHLevel0X 5 2 6 2" xfId="23517" xr:uid="{00000000-0005-0000-0000-0000324C0000}"/>
    <cellStyle name="SAPBEXHLevel0X 5 2 7" xfId="12931" xr:uid="{00000000-0005-0000-0000-0000334C0000}"/>
    <cellStyle name="SAPBEXHLevel0X 5 2 7 2" xfId="28770" xr:uid="{00000000-0005-0000-0000-0000344C0000}"/>
    <cellStyle name="SAPBEXHLevel0X 5 2 8" xfId="14670" xr:uid="{00000000-0005-0000-0000-0000354C0000}"/>
    <cellStyle name="SAPBEXHLevel0X 5 2 8 2" xfId="30165" xr:uid="{00000000-0005-0000-0000-0000364C0000}"/>
    <cellStyle name="SAPBEXHLevel0X 5 2 9" xfId="15366" xr:uid="{00000000-0005-0000-0000-0000374C0000}"/>
    <cellStyle name="SAPBEXHLevel0X 5 2 9 2" xfId="30773" xr:uid="{00000000-0005-0000-0000-0000384C0000}"/>
    <cellStyle name="SAPBEXHLevel0X 5 20" xfId="5756" xr:uid="{00000000-0005-0000-0000-0000394C0000}"/>
    <cellStyle name="SAPBEXHLevel0X 5 20 2" xfId="22797" xr:uid="{00000000-0005-0000-0000-00003A4C0000}"/>
    <cellStyle name="SAPBEXHLevel0X 5 21" xfId="5869" xr:uid="{00000000-0005-0000-0000-00003B4C0000}"/>
    <cellStyle name="SAPBEXHLevel0X 5 21 2" xfId="22868" xr:uid="{00000000-0005-0000-0000-00003C4C0000}"/>
    <cellStyle name="SAPBEXHLevel0X 5 22" xfId="14445" xr:uid="{00000000-0005-0000-0000-00003D4C0000}"/>
    <cellStyle name="SAPBEXHLevel0X 5 22 2" xfId="29964" xr:uid="{00000000-0005-0000-0000-00003E4C0000}"/>
    <cellStyle name="SAPBEXHLevel0X 5 23" xfId="15456" xr:uid="{00000000-0005-0000-0000-00003F4C0000}"/>
    <cellStyle name="SAPBEXHLevel0X 5 23 2" xfId="30825" xr:uid="{00000000-0005-0000-0000-0000404C0000}"/>
    <cellStyle name="SAPBEXHLevel0X 5 24" xfId="15682" xr:uid="{00000000-0005-0000-0000-0000414C0000}"/>
    <cellStyle name="SAPBEXHLevel0X 5 24 2" xfId="30977" xr:uid="{00000000-0005-0000-0000-0000424C0000}"/>
    <cellStyle name="SAPBEXHLevel0X 5 25" xfId="5052" xr:uid="{00000000-0005-0000-0000-0000434C0000}"/>
    <cellStyle name="SAPBEXHLevel0X 5 26" xfId="22153" xr:uid="{00000000-0005-0000-0000-0000444C0000}"/>
    <cellStyle name="SAPBEXHLevel0X 5 3" xfId="3138" xr:uid="{00000000-0005-0000-0000-0000454C0000}"/>
    <cellStyle name="SAPBEXHLevel0X 5 3 2" xfId="3139" xr:uid="{00000000-0005-0000-0000-0000464C0000}"/>
    <cellStyle name="SAPBEXHLevel0X 5 3 2 2" xfId="4378" xr:uid="{00000000-0005-0000-0000-0000474C0000}"/>
    <cellStyle name="SAPBEXHLevel0X 5 3 2 2 2" xfId="9533" xr:uid="{00000000-0005-0000-0000-0000484C0000}"/>
    <cellStyle name="SAPBEXHLevel0X 5 3 2 2 2 2" xfId="25524" xr:uid="{00000000-0005-0000-0000-0000494C0000}"/>
    <cellStyle name="SAPBEXHLevel0X 5 3 2 2 3" xfId="12351" xr:uid="{00000000-0005-0000-0000-00004A4C0000}"/>
    <cellStyle name="SAPBEXHLevel0X 5 3 2 2 3 2" xfId="28195" xr:uid="{00000000-0005-0000-0000-00004B4C0000}"/>
    <cellStyle name="SAPBEXHLevel0X 5 3 2 2 4" xfId="13259" xr:uid="{00000000-0005-0000-0000-00004C4C0000}"/>
    <cellStyle name="SAPBEXHLevel0X 5 3 2 2 4 2" xfId="29007" xr:uid="{00000000-0005-0000-0000-00004D4C0000}"/>
    <cellStyle name="SAPBEXHLevel0X 5 3 2 2 5" xfId="17674" xr:uid="{00000000-0005-0000-0000-00004E4C0000}"/>
    <cellStyle name="SAPBEXHLevel0X 5 3 2 2 5 2" xfId="32790" xr:uid="{00000000-0005-0000-0000-00004F4C0000}"/>
    <cellStyle name="SAPBEXHLevel0X 5 3 2 2 6" xfId="20282" xr:uid="{00000000-0005-0000-0000-0000504C0000}"/>
    <cellStyle name="SAPBEXHLevel0X 5 3 2 2 6 2" xfId="35219" xr:uid="{00000000-0005-0000-0000-0000514C0000}"/>
    <cellStyle name="SAPBEXHLevel0X 5 3 2 2 7" xfId="15794" xr:uid="{00000000-0005-0000-0000-0000524C0000}"/>
    <cellStyle name="SAPBEXHLevel0X 5 3 2 2 7 2" xfId="31046" xr:uid="{00000000-0005-0000-0000-0000534C0000}"/>
    <cellStyle name="SAPBEXHLevel0X 5 3 2 3" xfId="8309" xr:uid="{00000000-0005-0000-0000-0000544C0000}"/>
    <cellStyle name="SAPBEXHLevel0X 5 3 2 3 2" xfId="24338" xr:uid="{00000000-0005-0000-0000-0000554C0000}"/>
    <cellStyle name="SAPBEXHLevel0X 5 3 2 4" xfId="11136" xr:uid="{00000000-0005-0000-0000-0000564C0000}"/>
    <cellStyle name="SAPBEXHLevel0X 5 3 2 4 2" xfId="27003" xr:uid="{00000000-0005-0000-0000-0000574C0000}"/>
    <cellStyle name="SAPBEXHLevel0X 5 3 2 5" xfId="14302" xr:uid="{00000000-0005-0000-0000-0000584C0000}"/>
    <cellStyle name="SAPBEXHLevel0X 5 3 2 5 2" xfId="29825" xr:uid="{00000000-0005-0000-0000-0000594C0000}"/>
    <cellStyle name="SAPBEXHLevel0X 5 3 2 6" xfId="16488" xr:uid="{00000000-0005-0000-0000-00005A4C0000}"/>
    <cellStyle name="SAPBEXHLevel0X 5 3 2 6 2" xfId="31626" xr:uid="{00000000-0005-0000-0000-00005B4C0000}"/>
    <cellStyle name="SAPBEXHLevel0X 5 3 2 7" xfId="19098" xr:uid="{00000000-0005-0000-0000-00005C4C0000}"/>
    <cellStyle name="SAPBEXHLevel0X 5 3 2 7 2" xfId="34045" xr:uid="{00000000-0005-0000-0000-00005D4C0000}"/>
    <cellStyle name="SAPBEXHLevel0X 5 3 3" xfId="4379" xr:uid="{00000000-0005-0000-0000-00005E4C0000}"/>
    <cellStyle name="SAPBEXHLevel0X 5 3 3 2" xfId="9534" xr:uid="{00000000-0005-0000-0000-00005F4C0000}"/>
    <cellStyle name="SAPBEXHLevel0X 5 3 3 2 2" xfId="25525" xr:uid="{00000000-0005-0000-0000-0000604C0000}"/>
    <cellStyle name="SAPBEXHLevel0X 5 3 3 3" xfId="12352" xr:uid="{00000000-0005-0000-0000-0000614C0000}"/>
    <cellStyle name="SAPBEXHLevel0X 5 3 3 3 2" xfId="28196" xr:uid="{00000000-0005-0000-0000-0000624C0000}"/>
    <cellStyle name="SAPBEXHLevel0X 5 3 3 4" xfId="14894" xr:uid="{00000000-0005-0000-0000-0000634C0000}"/>
    <cellStyle name="SAPBEXHLevel0X 5 3 3 4 2" xfId="30345" xr:uid="{00000000-0005-0000-0000-0000644C0000}"/>
    <cellStyle name="SAPBEXHLevel0X 5 3 3 5" xfId="17675" xr:uid="{00000000-0005-0000-0000-0000654C0000}"/>
    <cellStyle name="SAPBEXHLevel0X 5 3 3 5 2" xfId="32791" xr:uid="{00000000-0005-0000-0000-0000664C0000}"/>
    <cellStyle name="SAPBEXHLevel0X 5 3 3 6" xfId="20283" xr:uid="{00000000-0005-0000-0000-0000674C0000}"/>
    <cellStyle name="SAPBEXHLevel0X 5 3 3 6 2" xfId="35220" xr:uid="{00000000-0005-0000-0000-0000684C0000}"/>
    <cellStyle name="SAPBEXHLevel0X 5 3 3 7" xfId="21601" xr:uid="{00000000-0005-0000-0000-0000694C0000}"/>
    <cellStyle name="SAPBEXHLevel0X 5 3 3 7 2" xfId="36527" xr:uid="{00000000-0005-0000-0000-00006A4C0000}"/>
    <cellStyle name="SAPBEXHLevel0X 5 3 4" xfId="8308" xr:uid="{00000000-0005-0000-0000-00006B4C0000}"/>
    <cellStyle name="SAPBEXHLevel0X 5 3 4 2" xfId="24337" xr:uid="{00000000-0005-0000-0000-00006C4C0000}"/>
    <cellStyle name="SAPBEXHLevel0X 5 3 5" xfId="11135" xr:uid="{00000000-0005-0000-0000-00006D4C0000}"/>
    <cellStyle name="SAPBEXHLevel0X 5 3 5 2" xfId="27002" xr:uid="{00000000-0005-0000-0000-00006E4C0000}"/>
    <cellStyle name="SAPBEXHLevel0X 5 3 6" xfId="14627" xr:uid="{00000000-0005-0000-0000-00006F4C0000}"/>
    <cellStyle name="SAPBEXHLevel0X 5 3 6 2" xfId="30128" xr:uid="{00000000-0005-0000-0000-0000704C0000}"/>
    <cellStyle name="SAPBEXHLevel0X 5 3 7" xfId="16487" xr:uid="{00000000-0005-0000-0000-0000714C0000}"/>
    <cellStyle name="SAPBEXHLevel0X 5 3 7 2" xfId="31625" xr:uid="{00000000-0005-0000-0000-0000724C0000}"/>
    <cellStyle name="SAPBEXHLevel0X 5 3 8" xfId="19097" xr:uid="{00000000-0005-0000-0000-0000734C0000}"/>
    <cellStyle name="SAPBEXHLevel0X 5 3 8 2" xfId="34044" xr:uid="{00000000-0005-0000-0000-0000744C0000}"/>
    <cellStyle name="SAPBEXHLevel0X 5 3 9" xfId="22170" xr:uid="{00000000-0005-0000-0000-0000754C0000}"/>
    <cellStyle name="SAPBEXHLevel0X 5 4" xfId="3140" xr:uid="{00000000-0005-0000-0000-0000764C0000}"/>
    <cellStyle name="SAPBEXHLevel0X 5 4 2" xfId="3141" xr:uid="{00000000-0005-0000-0000-0000774C0000}"/>
    <cellStyle name="SAPBEXHLevel0X 5 4 2 2" xfId="4376" xr:uid="{00000000-0005-0000-0000-0000784C0000}"/>
    <cellStyle name="SAPBEXHLevel0X 5 4 2 2 2" xfId="9531" xr:uid="{00000000-0005-0000-0000-0000794C0000}"/>
    <cellStyle name="SAPBEXHLevel0X 5 4 2 2 2 2" xfId="25522" xr:uid="{00000000-0005-0000-0000-00007A4C0000}"/>
    <cellStyle name="SAPBEXHLevel0X 5 4 2 2 3" xfId="12349" xr:uid="{00000000-0005-0000-0000-00007B4C0000}"/>
    <cellStyle name="SAPBEXHLevel0X 5 4 2 2 3 2" xfId="28193" xr:uid="{00000000-0005-0000-0000-00007C4C0000}"/>
    <cellStyle name="SAPBEXHLevel0X 5 4 2 2 4" xfId="14893" xr:uid="{00000000-0005-0000-0000-00007D4C0000}"/>
    <cellStyle name="SAPBEXHLevel0X 5 4 2 2 4 2" xfId="30344" xr:uid="{00000000-0005-0000-0000-00007E4C0000}"/>
    <cellStyle name="SAPBEXHLevel0X 5 4 2 2 5" xfId="17672" xr:uid="{00000000-0005-0000-0000-00007F4C0000}"/>
    <cellStyle name="SAPBEXHLevel0X 5 4 2 2 5 2" xfId="32788" xr:uid="{00000000-0005-0000-0000-0000804C0000}"/>
    <cellStyle name="SAPBEXHLevel0X 5 4 2 2 6" xfId="20280" xr:uid="{00000000-0005-0000-0000-0000814C0000}"/>
    <cellStyle name="SAPBEXHLevel0X 5 4 2 2 6 2" xfId="35217" xr:uid="{00000000-0005-0000-0000-0000824C0000}"/>
    <cellStyle name="SAPBEXHLevel0X 5 4 2 2 7" xfId="20872" xr:uid="{00000000-0005-0000-0000-0000834C0000}"/>
    <cellStyle name="SAPBEXHLevel0X 5 4 2 2 7 2" xfId="35799" xr:uid="{00000000-0005-0000-0000-0000844C0000}"/>
    <cellStyle name="SAPBEXHLevel0X 5 4 2 3" xfId="8311" xr:uid="{00000000-0005-0000-0000-0000854C0000}"/>
    <cellStyle name="SAPBEXHLevel0X 5 4 2 3 2" xfId="24340" xr:uid="{00000000-0005-0000-0000-0000864C0000}"/>
    <cellStyle name="SAPBEXHLevel0X 5 4 2 4" xfId="11138" xr:uid="{00000000-0005-0000-0000-0000874C0000}"/>
    <cellStyle name="SAPBEXHLevel0X 5 4 2 4 2" xfId="27005" xr:uid="{00000000-0005-0000-0000-0000884C0000}"/>
    <cellStyle name="SAPBEXHLevel0X 5 4 2 5" xfId="15311" xr:uid="{00000000-0005-0000-0000-0000894C0000}"/>
    <cellStyle name="SAPBEXHLevel0X 5 4 2 5 2" xfId="30720" xr:uid="{00000000-0005-0000-0000-00008A4C0000}"/>
    <cellStyle name="SAPBEXHLevel0X 5 4 2 6" xfId="16490" xr:uid="{00000000-0005-0000-0000-00008B4C0000}"/>
    <cellStyle name="SAPBEXHLevel0X 5 4 2 6 2" xfId="31628" xr:uid="{00000000-0005-0000-0000-00008C4C0000}"/>
    <cellStyle name="SAPBEXHLevel0X 5 4 2 7" xfId="19100" xr:uid="{00000000-0005-0000-0000-00008D4C0000}"/>
    <cellStyle name="SAPBEXHLevel0X 5 4 2 7 2" xfId="34047" xr:uid="{00000000-0005-0000-0000-00008E4C0000}"/>
    <cellStyle name="SAPBEXHLevel0X 5 4 3" xfId="4377" xr:uid="{00000000-0005-0000-0000-00008F4C0000}"/>
    <cellStyle name="SAPBEXHLevel0X 5 4 3 2" xfId="9532" xr:uid="{00000000-0005-0000-0000-0000904C0000}"/>
    <cellStyle name="SAPBEXHLevel0X 5 4 3 2 2" xfId="25523" xr:uid="{00000000-0005-0000-0000-0000914C0000}"/>
    <cellStyle name="SAPBEXHLevel0X 5 4 3 3" xfId="12350" xr:uid="{00000000-0005-0000-0000-0000924C0000}"/>
    <cellStyle name="SAPBEXHLevel0X 5 4 3 3 2" xfId="28194" xr:uid="{00000000-0005-0000-0000-0000934C0000}"/>
    <cellStyle name="SAPBEXHLevel0X 5 4 3 4" xfId="13981" xr:uid="{00000000-0005-0000-0000-0000944C0000}"/>
    <cellStyle name="SAPBEXHLevel0X 5 4 3 4 2" xfId="29563" xr:uid="{00000000-0005-0000-0000-0000954C0000}"/>
    <cellStyle name="SAPBEXHLevel0X 5 4 3 5" xfId="17673" xr:uid="{00000000-0005-0000-0000-0000964C0000}"/>
    <cellStyle name="SAPBEXHLevel0X 5 4 3 5 2" xfId="32789" xr:uid="{00000000-0005-0000-0000-0000974C0000}"/>
    <cellStyle name="SAPBEXHLevel0X 5 4 3 6" xfId="20281" xr:uid="{00000000-0005-0000-0000-0000984C0000}"/>
    <cellStyle name="SAPBEXHLevel0X 5 4 3 6 2" xfId="35218" xr:uid="{00000000-0005-0000-0000-0000994C0000}"/>
    <cellStyle name="SAPBEXHLevel0X 5 4 3 7" xfId="20864" xr:uid="{00000000-0005-0000-0000-00009A4C0000}"/>
    <cellStyle name="SAPBEXHLevel0X 5 4 3 7 2" xfId="35791" xr:uid="{00000000-0005-0000-0000-00009B4C0000}"/>
    <cellStyle name="SAPBEXHLevel0X 5 4 4" xfId="8310" xr:uid="{00000000-0005-0000-0000-00009C4C0000}"/>
    <cellStyle name="SAPBEXHLevel0X 5 4 4 2" xfId="24339" xr:uid="{00000000-0005-0000-0000-00009D4C0000}"/>
    <cellStyle name="SAPBEXHLevel0X 5 4 5" xfId="11137" xr:uid="{00000000-0005-0000-0000-00009E4C0000}"/>
    <cellStyle name="SAPBEXHLevel0X 5 4 5 2" xfId="27004" xr:uid="{00000000-0005-0000-0000-00009F4C0000}"/>
    <cellStyle name="SAPBEXHLevel0X 5 4 6" xfId="13095" xr:uid="{00000000-0005-0000-0000-0000A04C0000}"/>
    <cellStyle name="SAPBEXHLevel0X 5 4 6 2" xfId="28875" xr:uid="{00000000-0005-0000-0000-0000A14C0000}"/>
    <cellStyle name="SAPBEXHLevel0X 5 4 7" xfId="16489" xr:uid="{00000000-0005-0000-0000-0000A24C0000}"/>
    <cellStyle name="SAPBEXHLevel0X 5 4 7 2" xfId="31627" xr:uid="{00000000-0005-0000-0000-0000A34C0000}"/>
    <cellStyle name="SAPBEXHLevel0X 5 4 8" xfId="19099" xr:uid="{00000000-0005-0000-0000-0000A44C0000}"/>
    <cellStyle name="SAPBEXHLevel0X 5 4 8 2" xfId="34046" xr:uid="{00000000-0005-0000-0000-0000A54C0000}"/>
    <cellStyle name="SAPBEXHLevel0X 5 5" xfId="3142" xr:uid="{00000000-0005-0000-0000-0000A64C0000}"/>
    <cellStyle name="SAPBEXHLevel0X 5 5 2" xfId="3143" xr:uid="{00000000-0005-0000-0000-0000A74C0000}"/>
    <cellStyle name="SAPBEXHLevel0X 5 5 2 2" xfId="4374" xr:uid="{00000000-0005-0000-0000-0000A84C0000}"/>
    <cellStyle name="SAPBEXHLevel0X 5 5 2 2 2" xfId="9529" xr:uid="{00000000-0005-0000-0000-0000A94C0000}"/>
    <cellStyle name="SAPBEXHLevel0X 5 5 2 2 2 2" xfId="25520" xr:uid="{00000000-0005-0000-0000-0000AA4C0000}"/>
    <cellStyle name="SAPBEXHLevel0X 5 5 2 2 3" xfId="12347" xr:uid="{00000000-0005-0000-0000-0000AB4C0000}"/>
    <cellStyle name="SAPBEXHLevel0X 5 5 2 2 3 2" xfId="28191" xr:uid="{00000000-0005-0000-0000-0000AC4C0000}"/>
    <cellStyle name="SAPBEXHLevel0X 5 5 2 2 4" xfId="12997" xr:uid="{00000000-0005-0000-0000-0000AD4C0000}"/>
    <cellStyle name="SAPBEXHLevel0X 5 5 2 2 4 2" xfId="28803" xr:uid="{00000000-0005-0000-0000-0000AE4C0000}"/>
    <cellStyle name="SAPBEXHLevel0X 5 5 2 2 5" xfId="17670" xr:uid="{00000000-0005-0000-0000-0000AF4C0000}"/>
    <cellStyle name="SAPBEXHLevel0X 5 5 2 2 5 2" xfId="32786" xr:uid="{00000000-0005-0000-0000-0000B04C0000}"/>
    <cellStyle name="SAPBEXHLevel0X 5 5 2 2 6" xfId="20278" xr:uid="{00000000-0005-0000-0000-0000B14C0000}"/>
    <cellStyle name="SAPBEXHLevel0X 5 5 2 2 6 2" xfId="35215" xr:uid="{00000000-0005-0000-0000-0000B24C0000}"/>
    <cellStyle name="SAPBEXHLevel0X 5 5 2 2 7" xfId="20869" xr:uid="{00000000-0005-0000-0000-0000B34C0000}"/>
    <cellStyle name="SAPBEXHLevel0X 5 5 2 2 7 2" xfId="35796" xr:uid="{00000000-0005-0000-0000-0000B44C0000}"/>
    <cellStyle name="SAPBEXHLevel0X 5 5 2 3" xfId="8313" xr:uid="{00000000-0005-0000-0000-0000B54C0000}"/>
    <cellStyle name="SAPBEXHLevel0X 5 5 2 3 2" xfId="24342" xr:uid="{00000000-0005-0000-0000-0000B64C0000}"/>
    <cellStyle name="SAPBEXHLevel0X 5 5 2 4" xfId="11140" xr:uid="{00000000-0005-0000-0000-0000B74C0000}"/>
    <cellStyle name="SAPBEXHLevel0X 5 5 2 4 2" xfId="27007" xr:uid="{00000000-0005-0000-0000-0000B84C0000}"/>
    <cellStyle name="SAPBEXHLevel0X 5 5 2 5" xfId="14303" xr:uid="{00000000-0005-0000-0000-0000B94C0000}"/>
    <cellStyle name="SAPBEXHLevel0X 5 5 2 5 2" xfId="29826" xr:uid="{00000000-0005-0000-0000-0000BA4C0000}"/>
    <cellStyle name="SAPBEXHLevel0X 5 5 2 6" xfId="16492" xr:uid="{00000000-0005-0000-0000-0000BB4C0000}"/>
    <cellStyle name="SAPBEXHLevel0X 5 5 2 6 2" xfId="31630" xr:uid="{00000000-0005-0000-0000-0000BC4C0000}"/>
    <cellStyle name="SAPBEXHLevel0X 5 5 2 7" xfId="19102" xr:uid="{00000000-0005-0000-0000-0000BD4C0000}"/>
    <cellStyle name="SAPBEXHLevel0X 5 5 2 7 2" xfId="34049" xr:uid="{00000000-0005-0000-0000-0000BE4C0000}"/>
    <cellStyle name="SAPBEXHLevel0X 5 5 3" xfId="4375" xr:uid="{00000000-0005-0000-0000-0000BF4C0000}"/>
    <cellStyle name="SAPBEXHLevel0X 5 5 3 2" xfId="9530" xr:uid="{00000000-0005-0000-0000-0000C04C0000}"/>
    <cellStyle name="SAPBEXHLevel0X 5 5 3 2 2" xfId="25521" xr:uid="{00000000-0005-0000-0000-0000C14C0000}"/>
    <cellStyle name="SAPBEXHLevel0X 5 5 3 3" xfId="12348" xr:uid="{00000000-0005-0000-0000-0000C24C0000}"/>
    <cellStyle name="SAPBEXHLevel0X 5 5 3 3 2" xfId="28192" xr:uid="{00000000-0005-0000-0000-0000C34C0000}"/>
    <cellStyle name="SAPBEXHLevel0X 5 5 3 4" xfId="14440" xr:uid="{00000000-0005-0000-0000-0000C44C0000}"/>
    <cellStyle name="SAPBEXHLevel0X 5 5 3 4 2" xfId="29959" xr:uid="{00000000-0005-0000-0000-0000C54C0000}"/>
    <cellStyle name="SAPBEXHLevel0X 5 5 3 5" xfId="17671" xr:uid="{00000000-0005-0000-0000-0000C64C0000}"/>
    <cellStyle name="SAPBEXHLevel0X 5 5 3 5 2" xfId="32787" xr:uid="{00000000-0005-0000-0000-0000C74C0000}"/>
    <cellStyle name="SAPBEXHLevel0X 5 5 3 6" xfId="20279" xr:uid="{00000000-0005-0000-0000-0000C84C0000}"/>
    <cellStyle name="SAPBEXHLevel0X 5 5 3 6 2" xfId="35216" xr:uid="{00000000-0005-0000-0000-0000C94C0000}"/>
    <cellStyle name="SAPBEXHLevel0X 5 5 3 7" xfId="20878" xr:uid="{00000000-0005-0000-0000-0000CA4C0000}"/>
    <cellStyle name="SAPBEXHLevel0X 5 5 3 7 2" xfId="35805" xr:uid="{00000000-0005-0000-0000-0000CB4C0000}"/>
    <cellStyle name="SAPBEXHLevel0X 5 5 4" xfId="8312" xr:uid="{00000000-0005-0000-0000-0000CC4C0000}"/>
    <cellStyle name="SAPBEXHLevel0X 5 5 4 2" xfId="24341" xr:uid="{00000000-0005-0000-0000-0000CD4C0000}"/>
    <cellStyle name="SAPBEXHLevel0X 5 5 5" xfId="11139" xr:uid="{00000000-0005-0000-0000-0000CE4C0000}"/>
    <cellStyle name="SAPBEXHLevel0X 5 5 5 2" xfId="27006" xr:uid="{00000000-0005-0000-0000-0000CF4C0000}"/>
    <cellStyle name="SAPBEXHLevel0X 5 5 6" xfId="13030" xr:uid="{00000000-0005-0000-0000-0000D04C0000}"/>
    <cellStyle name="SAPBEXHLevel0X 5 5 6 2" xfId="28829" xr:uid="{00000000-0005-0000-0000-0000D14C0000}"/>
    <cellStyle name="SAPBEXHLevel0X 5 5 7" xfId="16491" xr:uid="{00000000-0005-0000-0000-0000D24C0000}"/>
    <cellStyle name="SAPBEXHLevel0X 5 5 7 2" xfId="31629" xr:uid="{00000000-0005-0000-0000-0000D34C0000}"/>
    <cellStyle name="SAPBEXHLevel0X 5 5 8" xfId="19101" xr:uid="{00000000-0005-0000-0000-0000D44C0000}"/>
    <cellStyle name="SAPBEXHLevel0X 5 5 8 2" xfId="34048" xr:uid="{00000000-0005-0000-0000-0000D54C0000}"/>
    <cellStyle name="SAPBEXHLevel0X 5 6" xfId="3144" xr:uid="{00000000-0005-0000-0000-0000D64C0000}"/>
    <cellStyle name="SAPBEXHLevel0X 5 6 2" xfId="3145" xr:uid="{00000000-0005-0000-0000-0000D74C0000}"/>
    <cellStyle name="SAPBEXHLevel0X 5 6 2 2" xfId="4372" xr:uid="{00000000-0005-0000-0000-0000D84C0000}"/>
    <cellStyle name="SAPBEXHLevel0X 5 6 2 2 2" xfId="9527" xr:uid="{00000000-0005-0000-0000-0000D94C0000}"/>
    <cellStyle name="SAPBEXHLevel0X 5 6 2 2 2 2" xfId="25518" xr:uid="{00000000-0005-0000-0000-0000DA4C0000}"/>
    <cellStyle name="SAPBEXHLevel0X 5 6 2 2 3" xfId="12345" xr:uid="{00000000-0005-0000-0000-0000DB4C0000}"/>
    <cellStyle name="SAPBEXHLevel0X 5 6 2 2 3 2" xfId="28189" xr:uid="{00000000-0005-0000-0000-0000DC4C0000}"/>
    <cellStyle name="SAPBEXHLevel0X 5 6 2 2 4" xfId="12986" xr:uid="{00000000-0005-0000-0000-0000DD4C0000}"/>
    <cellStyle name="SAPBEXHLevel0X 5 6 2 2 4 2" xfId="28792" xr:uid="{00000000-0005-0000-0000-0000DE4C0000}"/>
    <cellStyle name="SAPBEXHLevel0X 5 6 2 2 5" xfId="17668" xr:uid="{00000000-0005-0000-0000-0000DF4C0000}"/>
    <cellStyle name="SAPBEXHLevel0X 5 6 2 2 5 2" xfId="32784" xr:uid="{00000000-0005-0000-0000-0000E04C0000}"/>
    <cellStyle name="SAPBEXHLevel0X 5 6 2 2 6" xfId="20276" xr:uid="{00000000-0005-0000-0000-0000E14C0000}"/>
    <cellStyle name="SAPBEXHLevel0X 5 6 2 2 6 2" xfId="35213" xr:uid="{00000000-0005-0000-0000-0000E24C0000}"/>
    <cellStyle name="SAPBEXHLevel0X 5 6 2 2 7" xfId="20899" xr:uid="{00000000-0005-0000-0000-0000E34C0000}"/>
    <cellStyle name="SAPBEXHLevel0X 5 6 2 2 7 2" xfId="35826" xr:uid="{00000000-0005-0000-0000-0000E44C0000}"/>
    <cellStyle name="SAPBEXHLevel0X 5 6 2 3" xfId="8315" xr:uid="{00000000-0005-0000-0000-0000E54C0000}"/>
    <cellStyle name="SAPBEXHLevel0X 5 6 2 3 2" xfId="24344" xr:uid="{00000000-0005-0000-0000-0000E64C0000}"/>
    <cellStyle name="SAPBEXHLevel0X 5 6 2 4" xfId="11142" xr:uid="{00000000-0005-0000-0000-0000E74C0000}"/>
    <cellStyle name="SAPBEXHLevel0X 5 6 2 4 2" xfId="27009" xr:uid="{00000000-0005-0000-0000-0000E84C0000}"/>
    <cellStyle name="SAPBEXHLevel0X 5 6 2 5" xfId="13823" xr:uid="{00000000-0005-0000-0000-0000E94C0000}"/>
    <cellStyle name="SAPBEXHLevel0X 5 6 2 5 2" xfId="29411" xr:uid="{00000000-0005-0000-0000-0000EA4C0000}"/>
    <cellStyle name="SAPBEXHLevel0X 5 6 2 6" xfId="16494" xr:uid="{00000000-0005-0000-0000-0000EB4C0000}"/>
    <cellStyle name="SAPBEXHLevel0X 5 6 2 6 2" xfId="31632" xr:uid="{00000000-0005-0000-0000-0000EC4C0000}"/>
    <cellStyle name="SAPBEXHLevel0X 5 6 2 7" xfId="19104" xr:uid="{00000000-0005-0000-0000-0000ED4C0000}"/>
    <cellStyle name="SAPBEXHLevel0X 5 6 2 7 2" xfId="34051" xr:uid="{00000000-0005-0000-0000-0000EE4C0000}"/>
    <cellStyle name="SAPBEXHLevel0X 5 6 3" xfId="4373" xr:uid="{00000000-0005-0000-0000-0000EF4C0000}"/>
    <cellStyle name="SAPBEXHLevel0X 5 6 3 2" xfId="9528" xr:uid="{00000000-0005-0000-0000-0000F04C0000}"/>
    <cellStyle name="SAPBEXHLevel0X 5 6 3 2 2" xfId="25519" xr:uid="{00000000-0005-0000-0000-0000F14C0000}"/>
    <cellStyle name="SAPBEXHLevel0X 5 6 3 3" xfId="12346" xr:uid="{00000000-0005-0000-0000-0000F24C0000}"/>
    <cellStyle name="SAPBEXHLevel0X 5 6 3 3 2" xfId="28190" xr:uid="{00000000-0005-0000-0000-0000F34C0000}"/>
    <cellStyle name="SAPBEXHLevel0X 5 6 3 4" xfId="14439" xr:uid="{00000000-0005-0000-0000-0000F44C0000}"/>
    <cellStyle name="SAPBEXHLevel0X 5 6 3 4 2" xfId="29958" xr:uid="{00000000-0005-0000-0000-0000F54C0000}"/>
    <cellStyle name="SAPBEXHLevel0X 5 6 3 5" xfId="17669" xr:uid="{00000000-0005-0000-0000-0000F64C0000}"/>
    <cellStyle name="SAPBEXHLevel0X 5 6 3 5 2" xfId="32785" xr:uid="{00000000-0005-0000-0000-0000F74C0000}"/>
    <cellStyle name="SAPBEXHLevel0X 5 6 3 6" xfId="20277" xr:uid="{00000000-0005-0000-0000-0000F84C0000}"/>
    <cellStyle name="SAPBEXHLevel0X 5 6 3 6 2" xfId="35214" xr:uid="{00000000-0005-0000-0000-0000F94C0000}"/>
    <cellStyle name="SAPBEXHLevel0X 5 6 3 7" xfId="20866" xr:uid="{00000000-0005-0000-0000-0000FA4C0000}"/>
    <cellStyle name="SAPBEXHLevel0X 5 6 3 7 2" xfId="35793" xr:uid="{00000000-0005-0000-0000-0000FB4C0000}"/>
    <cellStyle name="SAPBEXHLevel0X 5 6 4" xfId="8314" xr:uid="{00000000-0005-0000-0000-0000FC4C0000}"/>
    <cellStyle name="SAPBEXHLevel0X 5 6 4 2" xfId="24343" xr:uid="{00000000-0005-0000-0000-0000FD4C0000}"/>
    <cellStyle name="SAPBEXHLevel0X 5 6 5" xfId="11141" xr:uid="{00000000-0005-0000-0000-0000FE4C0000}"/>
    <cellStyle name="SAPBEXHLevel0X 5 6 5 2" xfId="27008" xr:uid="{00000000-0005-0000-0000-0000FF4C0000}"/>
    <cellStyle name="SAPBEXHLevel0X 5 6 6" xfId="15042" xr:uid="{00000000-0005-0000-0000-0000004D0000}"/>
    <cellStyle name="SAPBEXHLevel0X 5 6 6 2" xfId="30489" xr:uid="{00000000-0005-0000-0000-0000014D0000}"/>
    <cellStyle name="SAPBEXHLevel0X 5 6 7" xfId="16493" xr:uid="{00000000-0005-0000-0000-0000024D0000}"/>
    <cellStyle name="SAPBEXHLevel0X 5 6 7 2" xfId="31631" xr:uid="{00000000-0005-0000-0000-0000034D0000}"/>
    <cellStyle name="SAPBEXHLevel0X 5 6 8" xfId="19103" xr:uid="{00000000-0005-0000-0000-0000044D0000}"/>
    <cellStyle name="SAPBEXHLevel0X 5 6 8 2" xfId="34050" xr:uid="{00000000-0005-0000-0000-0000054D0000}"/>
    <cellStyle name="SAPBEXHLevel0X 5 7" xfId="3146" xr:uid="{00000000-0005-0000-0000-0000064D0000}"/>
    <cellStyle name="SAPBEXHLevel0X 5 7 2" xfId="3147" xr:uid="{00000000-0005-0000-0000-0000074D0000}"/>
    <cellStyle name="SAPBEXHLevel0X 5 7 2 2" xfId="4370" xr:uid="{00000000-0005-0000-0000-0000084D0000}"/>
    <cellStyle name="SAPBEXHLevel0X 5 7 2 2 2" xfId="9525" xr:uid="{00000000-0005-0000-0000-0000094D0000}"/>
    <cellStyle name="SAPBEXHLevel0X 5 7 2 2 2 2" xfId="25516" xr:uid="{00000000-0005-0000-0000-00000A4D0000}"/>
    <cellStyle name="SAPBEXHLevel0X 5 7 2 2 3" xfId="12343" xr:uid="{00000000-0005-0000-0000-00000B4D0000}"/>
    <cellStyle name="SAPBEXHLevel0X 5 7 2 2 3 2" xfId="28187" xr:uid="{00000000-0005-0000-0000-00000C4D0000}"/>
    <cellStyle name="SAPBEXHLevel0X 5 7 2 2 4" xfId="12981" xr:uid="{00000000-0005-0000-0000-00000D4D0000}"/>
    <cellStyle name="SAPBEXHLevel0X 5 7 2 2 4 2" xfId="28787" xr:uid="{00000000-0005-0000-0000-00000E4D0000}"/>
    <cellStyle name="SAPBEXHLevel0X 5 7 2 2 5" xfId="17666" xr:uid="{00000000-0005-0000-0000-00000F4D0000}"/>
    <cellStyle name="SAPBEXHLevel0X 5 7 2 2 5 2" xfId="32782" xr:uid="{00000000-0005-0000-0000-0000104D0000}"/>
    <cellStyle name="SAPBEXHLevel0X 5 7 2 2 6" xfId="20274" xr:uid="{00000000-0005-0000-0000-0000114D0000}"/>
    <cellStyle name="SAPBEXHLevel0X 5 7 2 2 6 2" xfId="35211" xr:uid="{00000000-0005-0000-0000-0000124D0000}"/>
    <cellStyle name="SAPBEXHLevel0X 5 7 2 2 7" xfId="20897" xr:uid="{00000000-0005-0000-0000-0000134D0000}"/>
    <cellStyle name="SAPBEXHLevel0X 5 7 2 2 7 2" xfId="35824" xr:uid="{00000000-0005-0000-0000-0000144D0000}"/>
    <cellStyle name="SAPBEXHLevel0X 5 7 2 3" xfId="8317" xr:uid="{00000000-0005-0000-0000-0000154D0000}"/>
    <cellStyle name="SAPBEXHLevel0X 5 7 2 3 2" xfId="24346" xr:uid="{00000000-0005-0000-0000-0000164D0000}"/>
    <cellStyle name="SAPBEXHLevel0X 5 7 2 4" xfId="11144" xr:uid="{00000000-0005-0000-0000-0000174D0000}"/>
    <cellStyle name="SAPBEXHLevel0X 5 7 2 4 2" xfId="27011" xr:uid="{00000000-0005-0000-0000-0000184D0000}"/>
    <cellStyle name="SAPBEXHLevel0X 5 7 2 5" xfId="15040" xr:uid="{00000000-0005-0000-0000-0000194D0000}"/>
    <cellStyle name="SAPBEXHLevel0X 5 7 2 5 2" xfId="30487" xr:uid="{00000000-0005-0000-0000-00001A4D0000}"/>
    <cellStyle name="SAPBEXHLevel0X 5 7 2 6" xfId="16496" xr:uid="{00000000-0005-0000-0000-00001B4D0000}"/>
    <cellStyle name="SAPBEXHLevel0X 5 7 2 6 2" xfId="31634" xr:uid="{00000000-0005-0000-0000-00001C4D0000}"/>
    <cellStyle name="SAPBEXHLevel0X 5 7 2 7" xfId="19106" xr:uid="{00000000-0005-0000-0000-00001D4D0000}"/>
    <cellStyle name="SAPBEXHLevel0X 5 7 2 7 2" xfId="34053" xr:uid="{00000000-0005-0000-0000-00001E4D0000}"/>
    <cellStyle name="SAPBEXHLevel0X 5 7 3" xfId="4371" xr:uid="{00000000-0005-0000-0000-00001F4D0000}"/>
    <cellStyle name="SAPBEXHLevel0X 5 7 3 2" xfId="9526" xr:uid="{00000000-0005-0000-0000-0000204D0000}"/>
    <cellStyle name="SAPBEXHLevel0X 5 7 3 2 2" xfId="25517" xr:uid="{00000000-0005-0000-0000-0000214D0000}"/>
    <cellStyle name="SAPBEXHLevel0X 5 7 3 3" xfId="12344" xr:uid="{00000000-0005-0000-0000-0000224D0000}"/>
    <cellStyle name="SAPBEXHLevel0X 5 7 3 3 2" xfId="28188" xr:uid="{00000000-0005-0000-0000-0000234D0000}"/>
    <cellStyle name="SAPBEXHLevel0X 5 7 3 4" xfId="14438" xr:uid="{00000000-0005-0000-0000-0000244D0000}"/>
    <cellStyle name="SAPBEXHLevel0X 5 7 3 4 2" xfId="29957" xr:uid="{00000000-0005-0000-0000-0000254D0000}"/>
    <cellStyle name="SAPBEXHLevel0X 5 7 3 5" xfId="17667" xr:uid="{00000000-0005-0000-0000-0000264D0000}"/>
    <cellStyle name="SAPBEXHLevel0X 5 7 3 5 2" xfId="32783" xr:uid="{00000000-0005-0000-0000-0000274D0000}"/>
    <cellStyle name="SAPBEXHLevel0X 5 7 3 6" xfId="20275" xr:uid="{00000000-0005-0000-0000-0000284D0000}"/>
    <cellStyle name="SAPBEXHLevel0X 5 7 3 6 2" xfId="35212" xr:uid="{00000000-0005-0000-0000-0000294D0000}"/>
    <cellStyle name="SAPBEXHLevel0X 5 7 3 7" xfId="20898" xr:uid="{00000000-0005-0000-0000-00002A4D0000}"/>
    <cellStyle name="SAPBEXHLevel0X 5 7 3 7 2" xfId="35825" xr:uid="{00000000-0005-0000-0000-00002B4D0000}"/>
    <cellStyle name="SAPBEXHLevel0X 5 7 4" xfId="8316" xr:uid="{00000000-0005-0000-0000-00002C4D0000}"/>
    <cellStyle name="SAPBEXHLevel0X 5 7 4 2" xfId="24345" xr:uid="{00000000-0005-0000-0000-00002D4D0000}"/>
    <cellStyle name="SAPBEXHLevel0X 5 7 5" xfId="11143" xr:uid="{00000000-0005-0000-0000-00002E4D0000}"/>
    <cellStyle name="SAPBEXHLevel0X 5 7 5 2" xfId="27010" xr:uid="{00000000-0005-0000-0000-00002F4D0000}"/>
    <cellStyle name="SAPBEXHLevel0X 5 7 6" xfId="13824" xr:uid="{00000000-0005-0000-0000-0000304D0000}"/>
    <cellStyle name="SAPBEXHLevel0X 5 7 6 2" xfId="29412" xr:uid="{00000000-0005-0000-0000-0000314D0000}"/>
    <cellStyle name="SAPBEXHLevel0X 5 7 7" xfId="16495" xr:uid="{00000000-0005-0000-0000-0000324D0000}"/>
    <cellStyle name="SAPBEXHLevel0X 5 7 7 2" xfId="31633" xr:uid="{00000000-0005-0000-0000-0000334D0000}"/>
    <cellStyle name="SAPBEXHLevel0X 5 7 8" xfId="19105" xr:uid="{00000000-0005-0000-0000-0000344D0000}"/>
    <cellStyle name="SAPBEXHLevel0X 5 7 8 2" xfId="34052" xr:uid="{00000000-0005-0000-0000-0000354D0000}"/>
    <cellStyle name="SAPBEXHLevel0X 5 8" xfId="3148" xr:uid="{00000000-0005-0000-0000-0000364D0000}"/>
    <cellStyle name="SAPBEXHLevel0X 5 8 2" xfId="4369" xr:uid="{00000000-0005-0000-0000-0000374D0000}"/>
    <cellStyle name="SAPBEXHLevel0X 5 8 2 2" xfId="9524" xr:uid="{00000000-0005-0000-0000-0000384D0000}"/>
    <cellStyle name="SAPBEXHLevel0X 5 8 2 2 2" xfId="25515" xr:uid="{00000000-0005-0000-0000-0000394D0000}"/>
    <cellStyle name="SAPBEXHLevel0X 5 8 2 3" xfId="12342" xr:uid="{00000000-0005-0000-0000-00003A4D0000}"/>
    <cellStyle name="SAPBEXHLevel0X 5 8 2 3 2" xfId="28186" xr:uid="{00000000-0005-0000-0000-00003B4D0000}"/>
    <cellStyle name="SAPBEXHLevel0X 5 8 2 4" xfId="14437" xr:uid="{00000000-0005-0000-0000-00003C4D0000}"/>
    <cellStyle name="SAPBEXHLevel0X 5 8 2 4 2" xfId="29956" xr:uid="{00000000-0005-0000-0000-00003D4D0000}"/>
    <cellStyle name="SAPBEXHLevel0X 5 8 2 5" xfId="17665" xr:uid="{00000000-0005-0000-0000-00003E4D0000}"/>
    <cellStyle name="SAPBEXHLevel0X 5 8 2 5 2" xfId="32781" xr:uid="{00000000-0005-0000-0000-00003F4D0000}"/>
    <cellStyle name="SAPBEXHLevel0X 5 8 2 6" xfId="20273" xr:uid="{00000000-0005-0000-0000-0000404D0000}"/>
    <cellStyle name="SAPBEXHLevel0X 5 8 2 6 2" xfId="35210" xr:uid="{00000000-0005-0000-0000-0000414D0000}"/>
    <cellStyle name="SAPBEXHLevel0X 5 8 2 7" xfId="20884" xr:uid="{00000000-0005-0000-0000-0000424D0000}"/>
    <cellStyle name="SAPBEXHLevel0X 5 8 2 7 2" xfId="35811" xr:uid="{00000000-0005-0000-0000-0000434D0000}"/>
    <cellStyle name="SAPBEXHLevel0X 5 8 3" xfId="8318" xr:uid="{00000000-0005-0000-0000-0000444D0000}"/>
    <cellStyle name="SAPBEXHLevel0X 5 8 3 2" xfId="24347" xr:uid="{00000000-0005-0000-0000-0000454D0000}"/>
    <cellStyle name="SAPBEXHLevel0X 5 8 4" xfId="11145" xr:uid="{00000000-0005-0000-0000-0000464D0000}"/>
    <cellStyle name="SAPBEXHLevel0X 5 8 4 2" xfId="27012" xr:uid="{00000000-0005-0000-0000-0000474D0000}"/>
    <cellStyle name="SAPBEXHLevel0X 5 8 5" xfId="14081" xr:uid="{00000000-0005-0000-0000-0000484D0000}"/>
    <cellStyle name="SAPBEXHLevel0X 5 8 5 2" xfId="29662" xr:uid="{00000000-0005-0000-0000-0000494D0000}"/>
    <cellStyle name="SAPBEXHLevel0X 5 8 6" xfId="16497" xr:uid="{00000000-0005-0000-0000-00004A4D0000}"/>
    <cellStyle name="SAPBEXHLevel0X 5 8 6 2" xfId="31635" xr:uid="{00000000-0005-0000-0000-00004B4D0000}"/>
    <cellStyle name="SAPBEXHLevel0X 5 8 7" xfId="19107" xr:uid="{00000000-0005-0000-0000-00004C4D0000}"/>
    <cellStyle name="SAPBEXHLevel0X 5 8 7 2" xfId="34054" xr:uid="{00000000-0005-0000-0000-00004D4D0000}"/>
    <cellStyle name="SAPBEXHLevel0X 5 9" xfId="3149" xr:uid="{00000000-0005-0000-0000-00004E4D0000}"/>
    <cellStyle name="SAPBEXHLevel0X 5 9 2" xfId="4368" xr:uid="{00000000-0005-0000-0000-00004F4D0000}"/>
    <cellStyle name="SAPBEXHLevel0X 5 9 2 2" xfId="9523" xr:uid="{00000000-0005-0000-0000-0000504D0000}"/>
    <cellStyle name="SAPBEXHLevel0X 5 9 2 2 2" xfId="25514" xr:uid="{00000000-0005-0000-0000-0000514D0000}"/>
    <cellStyle name="SAPBEXHLevel0X 5 9 2 3" xfId="12341" xr:uid="{00000000-0005-0000-0000-0000524D0000}"/>
    <cellStyle name="SAPBEXHLevel0X 5 9 2 3 2" xfId="28185" xr:uid="{00000000-0005-0000-0000-0000534D0000}"/>
    <cellStyle name="SAPBEXHLevel0X 5 9 2 4" xfId="13982" xr:uid="{00000000-0005-0000-0000-0000544D0000}"/>
    <cellStyle name="SAPBEXHLevel0X 5 9 2 4 2" xfId="29564" xr:uid="{00000000-0005-0000-0000-0000554D0000}"/>
    <cellStyle name="SAPBEXHLevel0X 5 9 2 5" xfId="17664" xr:uid="{00000000-0005-0000-0000-0000564D0000}"/>
    <cellStyle name="SAPBEXHLevel0X 5 9 2 5 2" xfId="32780" xr:uid="{00000000-0005-0000-0000-0000574D0000}"/>
    <cellStyle name="SAPBEXHLevel0X 5 9 2 6" xfId="20272" xr:uid="{00000000-0005-0000-0000-0000584D0000}"/>
    <cellStyle name="SAPBEXHLevel0X 5 9 2 6 2" xfId="35209" xr:uid="{00000000-0005-0000-0000-0000594D0000}"/>
    <cellStyle name="SAPBEXHLevel0X 5 9 2 7" xfId="5888" xr:uid="{00000000-0005-0000-0000-00005A4D0000}"/>
    <cellStyle name="SAPBEXHLevel0X 5 9 2 7 2" xfId="22881" xr:uid="{00000000-0005-0000-0000-00005B4D0000}"/>
    <cellStyle name="SAPBEXHLevel0X 5 9 3" xfId="8319" xr:uid="{00000000-0005-0000-0000-00005C4D0000}"/>
    <cellStyle name="SAPBEXHLevel0X 5 9 3 2" xfId="24348" xr:uid="{00000000-0005-0000-0000-00005D4D0000}"/>
    <cellStyle name="SAPBEXHLevel0X 5 9 4" xfId="11146" xr:uid="{00000000-0005-0000-0000-00005E4D0000}"/>
    <cellStyle name="SAPBEXHLevel0X 5 9 4 2" xfId="27013" xr:uid="{00000000-0005-0000-0000-00005F4D0000}"/>
    <cellStyle name="SAPBEXHLevel0X 5 9 5" xfId="13825" xr:uid="{00000000-0005-0000-0000-0000604D0000}"/>
    <cellStyle name="SAPBEXHLevel0X 5 9 5 2" xfId="29413" xr:uid="{00000000-0005-0000-0000-0000614D0000}"/>
    <cellStyle name="SAPBEXHLevel0X 5 9 6" xfId="16498" xr:uid="{00000000-0005-0000-0000-0000624D0000}"/>
    <cellStyle name="SAPBEXHLevel0X 5 9 6 2" xfId="31636" xr:uid="{00000000-0005-0000-0000-0000634D0000}"/>
    <cellStyle name="SAPBEXHLevel0X 5 9 7" xfId="19108" xr:uid="{00000000-0005-0000-0000-0000644D0000}"/>
    <cellStyle name="SAPBEXHLevel0X 5 9 7 2" xfId="34055" xr:uid="{00000000-0005-0000-0000-0000654D0000}"/>
    <cellStyle name="SAPBEXHLevel0X 6" xfId="845" xr:uid="{00000000-0005-0000-0000-0000664D0000}"/>
    <cellStyle name="SAPBEXHLevel0X 6 10" xfId="15709" xr:uid="{00000000-0005-0000-0000-0000674D0000}"/>
    <cellStyle name="SAPBEXHLevel0X 6 10 2" xfId="30994" xr:uid="{00000000-0005-0000-0000-0000684D0000}"/>
    <cellStyle name="SAPBEXHLevel0X 6 11" xfId="5054" xr:uid="{00000000-0005-0000-0000-0000694D0000}"/>
    <cellStyle name="SAPBEXHLevel0X 6 2" xfId="1861" xr:uid="{00000000-0005-0000-0000-00006A4D0000}"/>
    <cellStyle name="SAPBEXHLevel0X 6 2 10" xfId="6088" xr:uid="{00000000-0005-0000-0000-00006B4D0000}"/>
    <cellStyle name="SAPBEXHLevel0X 6 2 2" xfId="3151" xr:uid="{00000000-0005-0000-0000-00006C4D0000}"/>
    <cellStyle name="SAPBEXHLevel0X 6 2 2 2" xfId="8321" xr:uid="{00000000-0005-0000-0000-00006D4D0000}"/>
    <cellStyle name="SAPBEXHLevel0X 6 2 2 2 2" xfId="24350" xr:uid="{00000000-0005-0000-0000-00006E4D0000}"/>
    <cellStyle name="SAPBEXHLevel0X 6 2 2 3" xfId="11148" xr:uid="{00000000-0005-0000-0000-00006F4D0000}"/>
    <cellStyle name="SAPBEXHLevel0X 6 2 2 3 2" xfId="27015" xr:uid="{00000000-0005-0000-0000-0000704D0000}"/>
    <cellStyle name="SAPBEXHLevel0X 6 2 2 4" xfId="13826" xr:uid="{00000000-0005-0000-0000-0000714D0000}"/>
    <cellStyle name="SAPBEXHLevel0X 6 2 2 4 2" xfId="29414" xr:uid="{00000000-0005-0000-0000-0000724D0000}"/>
    <cellStyle name="SAPBEXHLevel0X 6 2 2 5" xfId="16500" xr:uid="{00000000-0005-0000-0000-0000734D0000}"/>
    <cellStyle name="SAPBEXHLevel0X 6 2 2 5 2" xfId="31638" xr:uid="{00000000-0005-0000-0000-0000744D0000}"/>
    <cellStyle name="SAPBEXHLevel0X 6 2 2 6" xfId="19110" xr:uid="{00000000-0005-0000-0000-0000754D0000}"/>
    <cellStyle name="SAPBEXHLevel0X 6 2 2 6 2" xfId="34057" xr:uid="{00000000-0005-0000-0000-0000764D0000}"/>
    <cellStyle name="SAPBEXHLevel0X 6 2 2 7" xfId="21277" xr:uid="{00000000-0005-0000-0000-0000774D0000}"/>
    <cellStyle name="SAPBEXHLevel0X 6 2 2 7 2" xfId="36203" xr:uid="{00000000-0005-0000-0000-0000784D0000}"/>
    <cellStyle name="SAPBEXHLevel0X 6 2 2 8" xfId="6333" xr:uid="{00000000-0005-0000-0000-0000794D0000}"/>
    <cellStyle name="SAPBEXHLevel0X 6 2 3" xfId="4366" xr:uid="{00000000-0005-0000-0000-00007A4D0000}"/>
    <cellStyle name="SAPBEXHLevel0X 6 2 3 2" xfId="9521" xr:uid="{00000000-0005-0000-0000-00007B4D0000}"/>
    <cellStyle name="SAPBEXHLevel0X 6 2 3 2 2" xfId="25512" xr:uid="{00000000-0005-0000-0000-00007C4D0000}"/>
    <cellStyle name="SAPBEXHLevel0X 6 2 3 3" xfId="12339" xr:uid="{00000000-0005-0000-0000-00007D4D0000}"/>
    <cellStyle name="SAPBEXHLevel0X 6 2 3 3 2" xfId="28183" xr:uid="{00000000-0005-0000-0000-00007E4D0000}"/>
    <cellStyle name="SAPBEXHLevel0X 6 2 3 4" xfId="7104" xr:uid="{00000000-0005-0000-0000-00007F4D0000}"/>
    <cellStyle name="SAPBEXHLevel0X 6 2 3 4 2" xfId="23407" xr:uid="{00000000-0005-0000-0000-0000804D0000}"/>
    <cellStyle name="SAPBEXHLevel0X 6 2 3 5" xfId="17662" xr:uid="{00000000-0005-0000-0000-0000814D0000}"/>
    <cellStyle name="SAPBEXHLevel0X 6 2 3 5 2" xfId="32778" xr:uid="{00000000-0005-0000-0000-0000824D0000}"/>
    <cellStyle name="SAPBEXHLevel0X 6 2 3 6" xfId="20270" xr:uid="{00000000-0005-0000-0000-0000834D0000}"/>
    <cellStyle name="SAPBEXHLevel0X 6 2 3 6 2" xfId="35207" xr:uid="{00000000-0005-0000-0000-0000844D0000}"/>
    <cellStyle name="SAPBEXHLevel0X 6 2 3 7" xfId="21592" xr:uid="{00000000-0005-0000-0000-0000854D0000}"/>
    <cellStyle name="SAPBEXHLevel0X 6 2 3 7 2" xfId="36518" xr:uid="{00000000-0005-0000-0000-0000864D0000}"/>
    <cellStyle name="SAPBEXHLevel0X 6 2 4" xfId="7125" xr:uid="{00000000-0005-0000-0000-0000874D0000}"/>
    <cellStyle name="SAPBEXHLevel0X 6 2 4 2" xfId="23416" xr:uid="{00000000-0005-0000-0000-0000884D0000}"/>
    <cellStyle name="SAPBEXHLevel0X 6 2 5" xfId="7536" xr:uid="{00000000-0005-0000-0000-0000894D0000}"/>
    <cellStyle name="SAPBEXHLevel0X 6 2 5 2" xfId="23703" xr:uid="{00000000-0005-0000-0000-00008A4D0000}"/>
    <cellStyle name="SAPBEXHLevel0X 6 2 6" xfId="10577" xr:uid="{00000000-0005-0000-0000-00008B4D0000}"/>
    <cellStyle name="SAPBEXHLevel0X 6 2 6 2" xfId="26487" xr:uid="{00000000-0005-0000-0000-00008C4D0000}"/>
    <cellStyle name="SAPBEXHLevel0X 6 2 7" xfId="15390" xr:uid="{00000000-0005-0000-0000-00008D4D0000}"/>
    <cellStyle name="SAPBEXHLevel0X 6 2 7 2" xfId="30782" xr:uid="{00000000-0005-0000-0000-00008E4D0000}"/>
    <cellStyle name="SAPBEXHLevel0X 6 2 8" xfId="15770" xr:uid="{00000000-0005-0000-0000-00008F4D0000}"/>
    <cellStyle name="SAPBEXHLevel0X 6 2 8 2" xfId="31034" xr:uid="{00000000-0005-0000-0000-0000904D0000}"/>
    <cellStyle name="SAPBEXHLevel0X 6 2 9" xfId="18431" xr:uid="{00000000-0005-0000-0000-0000914D0000}"/>
    <cellStyle name="SAPBEXHLevel0X 6 2 9 2" xfId="33482" xr:uid="{00000000-0005-0000-0000-0000924D0000}"/>
    <cellStyle name="SAPBEXHLevel0X 6 3" xfId="3150" xr:uid="{00000000-0005-0000-0000-0000934D0000}"/>
    <cellStyle name="SAPBEXHLevel0X 6 3 2" xfId="8320" xr:uid="{00000000-0005-0000-0000-0000944D0000}"/>
    <cellStyle name="SAPBEXHLevel0X 6 3 2 2" xfId="24349" xr:uid="{00000000-0005-0000-0000-0000954D0000}"/>
    <cellStyle name="SAPBEXHLevel0X 6 3 3" xfId="11147" xr:uid="{00000000-0005-0000-0000-0000964D0000}"/>
    <cellStyle name="SAPBEXHLevel0X 6 3 3 2" xfId="27014" xr:uid="{00000000-0005-0000-0000-0000974D0000}"/>
    <cellStyle name="SAPBEXHLevel0X 6 3 4" xfId="15039" xr:uid="{00000000-0005-0000-0000-0000984D0000}"/>
    <cellStyle name="SAPBEXHLevel0X 6 3 4 2" xfId="30486" xr:uid="{00000000-0005-0000-0000-0000994D0000}"/>
    <cellStyle name="SAPBEXHLevel0X 6 3 5" xfId="16499" xr:uid="{00000000-0005-0000-0000-00009A4D0000}"/>
    <cellStyle name="SAPBEXHLevel0X 6 3 5 2" xfId="31637" xr:uid="{00000000-0005-0000-0000-00009B4D0000}"/>
    <cellStyle name="SAPBEXHLevel0X 6 3 6" xfId="19109" xr:uid="{00000000-0005-0000-0000-00009C4D0000}"/>
    <cellStyle name="SAPBEXHLevel0X 6 3 6 2" xfId="34056" xr:uid="{00000000-0005-0000-0000-00009D4D0000}"/>
    <cellStyle name="SAPBEXHLevel0X 6 3 7" xfId="21276" xr:uid="{00000000-0005-0000-0000-00009E4D0000}"/>
    <cellStyle name="SAPBEXHLevel0X 6 3 7 2" xfId="36202" xr:uid="{00000000-0005-0000-0000-00009F4D0000}"/>
    <cellStyle name="SAPBEXHLevel0X 6 3 8" xfId="6332" xr:uid="{00000000-0005-0000-0000-0000A04D0000}"/>
    <cellStyle name="SAPBEXHLevel0X 6 4" xfId="4367" xr:uid="{00000000-0005-0000-0000-0000A14D0000}"/>
    <cellStyle name="SAPBEXHLevel0X 6 4 2" xfId="9522" xr:uid="{00000000-0005-0000-0000-0000A24D0000}"/>
    <cellStyle name="SAPBEXHLevel0X 6 4 2 2" xfId="25513" xr:uid="{00000000-0005-0000-0000-0000A34D0000}"/>
    <cellStyle name="SAPBEXHLevel0X 6 4 3" xfId="12340" xr:uid="{00000000-0005-0000-0000-0000A44D0000}"/>
    <cellStyle name="SAPBEXHLevel0X 6 4 3 2" xfId="28184" xr:uid="{00000000-0005-0000-0000-0000A54D0000}"/>
    <cellStyle name="SAPBEXHLevel0X 6 4 4" xfId="7416" xr:uid="{00000000-0005-0000-0000-0000A64D0000}"/>
    <cellStyle name="SAPBEXHLevel0X 6 4 4 2" xfId="23610" xr:uid="{00000000-0005-0000-0000-0000A74D0000}"/>
    <cellStyle name="SAPBEXHLevel0X 6 4 5" xfId="17663" xr:uid="{00000000-0005-0000-0000-0000A84D0000}"/>
    <cellStyle name="SAPBEXHLevel0X 6 4 5 2" xfId="32779" xr:uid="{00000000-0005-0000-0000-0000A94D0000}"/>
    <cellStyle name="SAPBEXHLevel0X 6 4 6" xfId="20271" xr:uid="{00000000-0005-0000-0000-0000AA4D0000}"/>
    <cellStyle name="SAPBEXHLevel0X 6 4 6 2" xfId="35208" xr:uid="{00000000-0005-0000-0000-0000AB4D0000}"/>
    <cellStyle name="SAPBEXHLevel0X 6 4 7" xfId="20895" xr:uid="{00000000-0005-0000-0000-0000AC4D0000}"/>
    <cellStyle name="SAPBEXHLevel0X 6 4 7 2" xfId="35822" xr:uid="{00000000-0005-0000-0000-0000AD4D0000}"/>
    <cellStyle name="SAPBEXHLevel0X 6 5" xfId="5421" xr:uid="{00000000-0005-0000-0000-0000AE4D0000}"/>
    <cellStyle name="SAPBEXHLevel0X 6 5 2" xfId="22671" xr:uid="{00000000-0005-0000-0000-0000AF4D0000}"/>
    <cellStyle name="SAPBEXHLevel0X 6 6" xfId="7272" xr:uid="{00000000-0005-0000-0000-0000B04D0000}"/>
    <cellStyle name="SAPBEXHLevel0X 6 6 2" xfId="23516" xr:uid="{00000000-0005-0000-0000-0000B14D0000}"/>
    <cellStyle name="SAPBEXHLevel0X 6 7" xfId="5868" xr:uid="{00000000-0005-0000-0000-0000B24D0000}"/>
    <cellStyle name="SAPBEXHLevel0X 6 7 2" xfId="22867" xr:uid="{00000000-0005-0000-0000-0000B34D0000}"/>
    <cellStyle name="SAPBEXHLevel0X 6 8" xfId="13006" xr:uid="{00000000-0005-0000-0000-0000B44D0000}"/>
    <cellStyle name="SAPBEXHLevel0X 6 8 2" xfId="28807" xr:uid="{00000000-0005-0000-0000-0000B54D0000}"/>
    <cellStyle name="SAPBEXHLevel0X 6 9" xfId="14136" xr:uid="{00000000-0005-0000-0000-0000B64D0000}"/>
    <cellStyle name="SAPBEXHLevel0X 6 9 2" xfId="29715" xr:uid="{00000000-0005-0000-0000-0000B74D0000}"/>
    <cellStyle name="SAPBEXHLevel0X 7" xfId="846" xr:uid="{00000000-0005-0000-0000-0000B84D0000}"/>
    <cellStyle name="SAPBEXHLevel0X 7 10" xfId="18261" xr:uid="{00000000-0005-0000-0000-0000B94D0000}"/>
    <cellStyle name="SAPBEXHLevel0X 7 10 2" xfId="33358" xr:uid="{00000000-0005-0000-0000-0000BA4D0000}"/>
    <cellStyle name="SAPBEXHLevel0X 7 11" xfId="5055" xr:uid="{00000000-0005-0000-0000-0000BB4D0000}"/>
    <cellStyle name="SAPBEXHLevel0X 7 2" xfId="3153" xr:uid="{00000000-0005-0000-0000-0000BC4D0000}"/>
    <cellStyle name="SAPBEXHLevel0X 7 2 2" xfId="4365" xr:uid="{00000000-0005-0000-0000-0000BD4D0000}"/>
    <cellStyle name="SAPBEXHLevel0X 7 2 2 2" xfId="9520" xr:uid="{00000000-0005-0000-0000-0000BE4D0000}"/>
    <cellStyle name="SAPBEXHLevel0X 7 2 2 2 2" xfId="25511" xr:uid="{00000000-0005-0000-0000-0000BF4D0000}"/>
    <cellStyle name="SAPBEXHLevel0X 7 2 2 3" xfId="12338" xr:uid="{00000000-0005-0000-0000-0000C04D0000}"/>
    <cellStyle name="SAPBEXHLevel0X 7 2 2 3 2" xfId="28182" xr:uid="{00000000-0005-0000-0000-0000C14D0000}"/>
    <cellStyle name="SAPBEXHLevel0X 7 2 2 4" xfId="12989" xr:uid="{00000000-0005-0000-0000-0000C24D0000}"/>
    <cellStyle name="SAPBEXHLevel0X 7 2 2 4 2" xfId="28795" xr:uid="{00000000-0005-0000-0000-0000C34D0000}"/>
    <cellStyle name="SAPBEXHLevel0X 7 2 2 5" xfId="17661" xr:uid="{00000000-0005-0000-0000-0000C44D0000}"/>
    <cellStyle name="SAPBEXHLevel0X 7 2 2 5 2" xfId="32777" xr:uid="{00000000-0005-0000-0000-0000C54D0000}"/>
    <cellStyle name="SAPBEXHLevel0X 7 2 2 6" xfId="20269" xr:uid="{00000000-0005-0000-0000-0000C64D0000}"/>
    <cellStyle name="SAPBEXHLevel0X 7 2 2 6 2" xfId="35206" xr:uid="{00000000-0005-0000-0000-0000C74D0000}"/>
    <cellStyle name="SAPBEXHLevel0X 7 2 2 7" xfId="21653" xr:uid="{00000000-0005-0000-0000-0000C84D0000}"/>
    <cellStyle name="SAPBEXHLevel0X 7 2 2 7 2" xfId="36575" xr:uid="{00000000-0005-0000-0000-0000C94D0000}"/>
    <cellStyle name="SAPBEXHLevel0X 7 2 3" xfId="8323" xr:uid="{00000000-0005-0000-0000-0000CA4D0000}"/>
    <cellStyle name="SAPBEXHLevel0X 7 2 3 2" xfId="24352" xr:uid="{00000000-0005-0000-0000-0000CB4D0000}"/>
    <cellStyle name="SAPBEXHLevel0X 7 2 4" xfId="11150" xr:uid="{00000000-0005-0000-0000-0000CC4D0000}"/>
    <cellStyle name="SAPBEXHLevel0X 7 2 4 2" xfId="27017" xr:uid="{00000000-0005-0000-0000-0000CD4D0000}"/>
    <cellStyle name="SAPBEXHLevel0X 7 2 5" xfId="13827" xr:uid="{00000000-0005-0000-0000-0000CE4D0000}"/>
    <cellStyle name="SAPBEXHLevel0X 7 2 5 2" xfId="29415" xr:uid="{00000000-0005-0000-0000-0000CF4D0000}"/>
    <cellStyle name="SAPBEXHLevel0X 7 2 6" xfId="16502" xr:uid="{00000000-0005-0000-0000-0000D04D0000}"/>
    <cellStyle name="SAPBEXHLevel0X 7 2 6 2" xfId="31640" xr:uid="{00000000-0005-0000-0000-0000D14D0000}"/>
    <cellStyle name="SAPBEXHLevel0X 7 2 7" xfId="19112" xr:uid="{00000000-0005-0000-0000-0000D24D0000}"/>
    <cellStyle name="SAPBEXHLevel0X 7 2 7 2" xfId="34059" xr:uid="{00000000-0005-0000-0000-0000D34D0000}"/>
    <cellStyle name="SAPBEXHLevel0X 7 3" xfId="3152" xr:uid="{00000000-0005-0000-0000-0000D44D0000}"/>
    <cellStyle name="SAPBEXHLevel0X 7 3 2" xfId="8322" xr:uid="{00000000-0005-0000-0000-0000D54D0000}"/>
    <cellStyle name="SAPBEXHLevel0X 7 3 2 2" xfId="24351" xr:uid="{00000000-0005-0000-0000-0000D64D0000}"/>
    <cellStyle name="SAPBEXHLevel0X 7 3 3" xfId="11149" xr:uid="{00000000-0005-0000-0000-0000D74D0000}"/>
    <cellStyle name="SAPBEXHLevel0X 7 3 3 2" xfId="27016" xr:uid="{00000000-0005-0000-0000-0000D84D0000}"/>
    <cellStyle name="SAPBEXHLevel0X 7 3 4" xfId="15038" xr:uid="{00000000-0005-0000-0000-0000D94D0000}"/>
    <cellStyle name="SAPBEXHLevel0X 7 3 4 2" xfId="30485" xr:uid="{00000000-0005-0000-0000-0000DA4D0000}"/>
    <cellStyle name="SAPBEXHLevel0X 7 3 5" xfId="16501" xr:uid="{00000000-0005-0000-0000-0000DB4D0000}"/>
    <cellStyle name="SAPBEXHLevel0X 7 3 5 2" xfId="31639" xr:uid="{00000000-0005-0000-0000-0000DC4D0000}"/>
    <cellStyle name="SAPBEXHLevel0X 7 3 6" xfId="19111" xr:uid="{00000000-0005-0000-0000-0000DD4D0000}"/>
    <cellStyle name="SAPBEXHLevel0X 7 3 6 2" xfId="34058" xr:uid="{00000000-0005-0000-0000-0000DE4D0000}"/>
    <cellStyle name="SAPBEXHLevel0X 7 3 7" xfId="21278" xr:uid="{00000000-0005-0000-0000-0000DF4D0000}"/>
    <cellStyle name="SAPBEXHLevel0X 7 3 7 2" xfId="36204" xr:uid="{00000000-0005-0000-0000-0000E04D0000}"/>
    <cellStyle name="SAPBEXHLevel0X 7 3 8" xfId="6334" xr:uid="{00000000-0005-0000-0000-0000E14D0000}"/>
    <cellStyle name="SAPBEXHLevel0X 7 4" xfId="3420" xr:uid="{00000000-0005-0000-0000-0000E24D0000}"/>
    <cellStyle name="SAPBEXHLevel0X 7 4 2" xfId="8588" xr:uid="{00000000-0005-0000-0000-0000E34D0000}"/>
    <cellStyle name="SAPBEXHLevel0X 7 4 2 2" xfId="24617" xr:uid="{00000000-0005-0000-0000-0000E44D0000}"/>
    <cellStyle name="SAPBEXHLevel0X 7 4 3" xfId="11415" xr:uid="{00000000-0005-0000-0000-0000E54D0000}"/>
    <cellStyle name="SAPBEXHLevel0X 7 4 3 2" xfId="27282" xr:uid="{00000000-0005-0000-0000-0000E64D0000}"/>
    <cellStyle name="SAPBEXHLevel0X 7 4 4" xfId="6713" xr:uid="{00000000-0005-0000-0000-0000E74D0000}"/>
    <cellStyle name="SAPBEXHLevel0X 7 4 4 2" xfId="23202" xr:uid="{00000000-0005-0000-0000-0000E84D0000}"/>
    <cellStyle name="SAPBEXHLevel0X 7 4 5" xfId="16767" xr:uid="{00000000-0005-0000-0000-0000E94D0000}"/>
    <cellStyle name="SAPBEXHLevel0X 7 4 5 2" xfId="31905" xr:uid="{00000000-0005-0000-0000-0000EA4D0000}"/>
    <cellStyle name="SAPBEXHLevel0X 7 4 6" xfId="19377" xr:uid="{00000000-0005-0000-0000-0000EB4D0000}"/>
    <cellStyle name="SAPBEXHLevel0X 7 4 6 2" xfId="34324" xr:uid="{00000000-0005-0000-0000-0000EC4D0000}"/>
    <cellStyle name="SAPBEXHLevel0X 7 4 7" xfId="21803" xr:uid="{00000000-0005-0000-0000-0000ED4D0000}"/>
    <cellStyle name="SAPBEXHLevel0X 7 4 7 2" xfId="36722" xr:uid="{00000000-0005-0000-0000-0000EE4D0000}"/>
    <cellStyle name="SAPBEXHLevel0X 7 5" xfId="5420" xr:uid="{00000000-0005-0000-0000-0000EF4D0000}"/>
    <cellStyle name="SAPBEXHLevel0X 7 5 2" xfId="22670" xr:uid="{00000000-0005-0000-0000-0000F04D0000}"/>
    <cellStyle name="SAPBEXHLevel0X 7 6" xfId="7271" xr:uid="{00000000-0005-0000-0000-0000F14D0000}"/>
    <cellStyle name="SAPBEXHLevel0X 7 6 2" xfId="23515" xr:uid="{00000000-0005-0000-0000-0000F24D0000}"/>
    <cellStyle name="SAPBEXHLevel0X 7 7" xfId="12888" xr:uid="{00000000-0005-0000-0000-0000F34D0000}"/>
    <cellStyle name="SAPBEXHLevel0X 7 7 2" xfId="28729" xr:uid="{00000000-0005-0000-0000-0000F44D0000}"/>
    <cellStyle name="SAPBEXHLevel0X 7 8" xfId="15091" xr:uid="{00000000-0005-0000-0000-0000F54D0000}"/>
    <cellStyle name="SAPBEXHLevel0X 7 8 2" xfId="30530" xr:uid="{00000000-0005-0000-0000-0000F64D0000}"/>
    <cellStyle name="SAPBEXHLevel0X 7 9" xfId="15558" xr:uid="{00000000-0005-0000-0000-0000F74D0000}"/>
    <cellStyle name="SAPBEXHLevel0X 7 9 2" xfId="30905" xr:uid="{00000000-0005-0000-0000-0000F84D0000}"/>
    <cellStyle name="SAPBEXHLevel0X 8" xfId="1862" xr:uid="{00000000-0005-0000-0000-0000F94D0000}"/>
    <cellStyle name="SAPBEXHLevel0X 8 2" xfId="3155" xr:uid="{00000000-0005-0000-0000-0000FA4D0000}"/>
    <cellStyle name="SAPBEXHLevel0X 8 2 2" xfId="4363" xr:uid="{00000000-0005-0000-0000-0000FB4D0000}"/>
    <cellStyle name="SAPBEXHLevel0X 8 2 2 2" xfId="9518" xr:uid="{00000000-0005-0000-0000-0000FC4D0000}"/>
    <cellStyle name="SAPBEXHLevel0X 8 2 2 2 2" xfId="25509" xr:uid="{00000000-0005-0000-0000-0000FD4D0000}"/>
    <cellStyle name="SAPBEXHLevel0X 8 2 2 3" xfId="12336" xr:uid="{00000000-0005-0000-0000-0000FE4D0000}"/>
    <cellStyle name="SAPBEXHLevel0X 8 2 2 3 2" xfId="28180" xr:uid="{00000000-0005-0000-0000-0000FF4D0000}"/>
    <cellStyle name="SAPBEXHLevel0X 8 2 2 4" xfId="12996" xr:uid="{00000000-0005-0000-0000-0000004E0000}"/>
    <cellStyle name="SAPBEXHLevel0X 8 2 2 4 2" xfId="28802" xr:uid="{00000000-0005-0000-0000-0000014E0000}"/>
    <cellStyle name="SAPBEXHLevel0X 8 2 2 5" xfId="17659" xr:uid="{00000000-0005-0000-0000-0000024E0000}"/>
    <cellStyle name="SAPBEXHLevel0X 8 2 2 5 2" xfId="32775" xr:uid="{00000000-0005-0000-0000-0000034E0000}"/>
    <cellStyle name="SAPBEXHLevel0X 8 2 2 6" xfId="20267" xr:uid="{00000000-0005-0000-0000-0000044E0000}"/>
    <cellStyle name="SAPBEXHLevel0X 8 2 2 6 2" xfId="35204" xr:uid="{00000000-0005-0000-0000-0000054E0000}"/>
    <cellStyle name="SAPBEXHLevel0X 8 2 2 7" xfId="21654" xr:uid="{00000000-0005-0000-0000-0000064E0000}"/>
    <cellStyle name="SAPBEXHLevel0X 8 2 2 7 2" xfId="36576" xr:uid="{00000000-0005-0000-0000-0000074E0000}"/>
    <cellStyle name="SAPBEXHLevel0X 8 2 3" xfId="8325" xr:uid="{00000000-0005-0000-0000-0000084E0000}"/>
    <cellStyle name="SAPBEXHLevel0X 8 2 3 2" xfId="24354" xr:uid="{00000000-0005-0000-0000-0000094E0000}"/>
    <cellStyle name="SAPBEXHLevel0X 8 2 4" xfId="11152" xr:uid="{00000000-0005-0000-0000-00000A4E0000}"/>
    <cellStyle name="SAPBEXHLevel0X 8 2 4 2" xfId="27019" xr:uid="{00000000-0005-0000-0000-00000B4E0000}"/>
    <cellStyle name="SAPBEXHLevel0X 8 2 5" xfId="15460" xr:uid="{00000000-0005-0000-0000-00000C4E0000}"/>
    <cellStyle name="SAPBEXHLevel0X 8 2 5 2" xfId="30828" xr:uid="{00000000-0005-0000-0000-00000D4E0000}"/>
    <cellStyle name="SAPBEXHLevel0X 8 2 6" xfId="16504" xr:uid="{00000000-0005-0000-0000-00000E4E0000}"/>
    <cellStyle name="SAPBEXHLevel0X 8 2 6 2" xfId="31642" xr:uid="{00000000-0005-0000-0000-00000F4E0000}"/>
    <cellStyle name="SAPBEXHLevel0X 8 2 7" xfId="19114" xr:uid="{00000000-0005-0000-0000-0000104E0000}"/>
    <cellStyle name="SAPBEXHLevel0X 8 2 7 2" xfId="34061" xr:uid="{00000000-0005-0000-0000-0000114E0000}"/>
    <cellStyle name="SAPBEXHLevel0X 8 3" xfId="4364" xr:uid="{00000000-0005-0000-0000-0000124E0000}"/>
    <cellStyle name="SAPBEXHLevel0X 8 3 2" xfId="9519" xr:uid="{00000000-0005-0000-0000-0000134E0000}"/>
    <cellStyle name="SAPBEXHLevel0X 8 3 2 2" xfId="25510" xr:uid="{00000000-0005-0000-0000-0000144E0000}"/>
    <cellStyle name="SAPBEXHLevel0X 8 3 3" xfId="12337" xr:uid="{00000000-0005-0000-0000-0000154E0000}"/>
    <cellStyle name="SAPBEXHLevel0X 8 3 3 2" xfId="28181" xr:uid="{00000000-0005-0000-0000-0000164E0000}"/>
    <cellStyle name="SAPBEXHLevel0X 8 3 4" xfId="14436" xr:uid="{00000000-0005-0000-0000-0000174E0000}"/>
    <cellStyle name="SAPBEXHLevel0X 8 3 4 2" xfId="29955" xr:uid="{00000000-0005-0000-0000-0000184E0000}"/>
    <cellStyle name="SAPBEXHLevel0X 8 3 5" xfId="17660" xr:uid="{00000000-0005-0000-0000-0000194E0000}"/>
    <cellStyle name="SAPBEXHLevel0X 8 3 5 2" xfId="32776" xr:uid="{00000000-0005-0000-0000-00001A4E0000}"/>
    <cellStyle name="SAPBEXHLevel0X 8 3 6" xfId="20268" xr:uid="{00000000-0005-0000-0000-00001B4E0000}"/>
    <cellStyle name="SAPBEXHLevel0X 8 3 6 2" xfId="35205" xr:uid="{00000000-0005-0000-0000-00001C4E0000}"/>
    <cellStyle name="SAPBEXHLevel0X 8 3 7" xfId="21591" xr:uid="{00000000-0005-0000-0000-00001D4E0000}"/>
    <cellStyle name="SAPBEXHLevel0X 8 3 7 2" xfId="36517" xr:uid="{00000000-0005-0000-0000-00001E4E0000}"/>
    <cellStyle name="SAPBEXHLevel0X 8 4" xfId="7126" xr:uid="{00000000-0005-0000-0000-00001F4E0000}"/>
    <cellStyle name="SAPBEXHLevel0X 8 4 2" xfId="23417" xr:uid="{00000000-0005-0000-0000-0000204E0000}"/>
    <cellStyle name="SAPBEXHLevel0X 8 5" xfId="7535" xr:uid="{00000000-0005-0000-0000-0000214E0000}"/>
    <cellStyle name="SAPBEXHLevel0X 8 5 2" xfId="23702" xr:uid="{00000000-0005-0000-0000-0000224E0000}"/>
    <cellStyle name="SAPBEXHLevel0X 8 6" xfId="13447" xr:uid="{00000000-0005-0000-0000-0000234E0000}"/>
    <cellStyle name="SAPBEXHLevel0X 8 6 2" xfId="29101" xr:uid="{00000000-0005-0000-0000-0000244E0000}"/>
    <cellStyle name="SAPBEXHLevel0X 8 7" xfId="10117" xr:uid="{00000000-0005-0000-0000-0000254E0000}"/>
    <cellStyle name="SAPBEXHLevel0X 8 7 2" xfId="26089" xr:uid="{00000000-0005-0000-0000-0000264E0000}"/>
    <cellStyle name="SAPBEXHLevel0X 8 8" xfId="15769" xr:uid="{00000000-0005-0000-0000-0000274E0000}"/>
    <cellStyle name="SAPBEXHLevel0X 8 8 2" xfId="31033" xr:uid="{00000000-0005-0000-0000-0000284E0000}"/>
    <cellStyle name="SAPBEXHLevel0X 9" xfId="1863" xr:uid="{00000000-0005-0000-0000-0000294E0000}"/>
    <cellStyle name="SAPBEXHLevel0X 9 2" xfId="3157" xr:uid="{00000000-0005-0000-0000-00002A4E0000}"/>
    <cellStyle name="SAPBEXHLevel0X 9 2 2" xfId="4361" xr:uid="{00000000-0005-0000-0000-00002B4E0000}"/>
    <cellStyle name="SAPBEXHLevel0X 9 2 2 2" xfId="9516" xr:uid="{00000000-0005-0000-0000-00002C4E0000}"/>
    <cellStyle name="SAPBEXHLevel0X 9 2 2 2 2" xfId="25507" xr:uid="{00000000-0005-0000-0000-00002D4E0000}"/>
    <cellStyle name="SAPBEXHLevel0X 9 2 2 3" xfId="12334" xr:uid="{00000000-0005-0000-0000-00002E4E0000}"/>
    <cellStyle name="SAPBEXHLevel0X 9 2 2 3 2" xfId="28178" xr:uid="{00000000-0005-0000-0000-00002F4E0000}"/>
    <cellStyle name="SAPBEXHLevel0X 9 2 2 4" xfId="5944" xr:uid="{00000000-0005-0000-0000-0000304E0000}"/>
    <cellStyle name="SAPBEXHLevel0X 9 2 2 4 2" xfId="22918" xr:uid="{00000000-0005-0000-0000-0000314E0000}"/>
    <cellStyle name="SAPBEXHLevel0X 9 2 2 5" xfId="17657" xr:uid="{00000000-0005-0000-0000-0000324E0000}"/>
    <cellStyle name="SAPBEXHLevel0X 9 2 2 5 2" xfId="32773" xr:uid="{00000000-0005-0000-0000-0000334E0000}"/>
    <cellStyle name="SAPBEXHLevel0X 9 2 2 6" xfId="20265" xr:uid="{00000000-0005-0000-0000-0000344E0000}"/>
    <cellStyle name="SAPBEXHLevel0X 9 2 2 6 2" xfId="35202" xr:uid="{00000000-0005-0000-0000-0000354E0000}"/>
    <cellStyle name="SAPBEXHLevel0X 9 2 2 7" xfId="21655" xr:uid="{00000000-0005-0000-0000-0000364E0000}"/>
    <cellStyle name="SAPBEXHLevel0X 9 2 2 7 2" xfId="36577" xr:uid="{00000000-0005-0000-0000-0000374E0000}"/>
    <cellStyle name="SAPBEXHLevel0X 9 2 3" xfId="8327" xr:uid="{00000000-0005-0000-0000-0000384E0000}"/>
    <cellStyle name="SAPBEXHLevel0X 9 2 3 2" xfId="24356" xr:uid="{00000000-0005-0000-0000-0000394E0000}"/>
    <cellStyle name="SAPBEXHLevel0X 9 2 4" xfId="11154" xr:uid="{00000000-0005-0000-0000-00003A4E0000}"/>
    <cellStyle name="SAPBEXHLevel0X 9 2 4 2" xfId="27021" xr:uid="{00000000-0005-0000-0000-00003B4E0000}"/>
    <cellStyle name="SAPBEXHLevel0X 9 2 5" xfId="13828" xr:uid="{00000000-0005-0000-0000-00003C4E0000}"/>
    <cellStyle name="SAPBEXHLevel0X 9 2 5 2" xfId="29416" xr:uid="{00000000-0005-0000-0000-00003D4E0000}"/>
    <cellStyle name="SAPBEXHLevel0X 9 2 6" xfId="16506" xr:uid="{00000000-0005-0000-0000-00003E4E0000}"/>
    <cellStyle name="SAPBEXHLevel0X 9 2 6 2" xfId="31644" xr:uid="{00000000-0005-0000-0000-00003F4E0000}"/>
    <cellStyle name="SAPBEXHLevel0X 9 2 7" xfId="19116" xr:uid="{00000000-0005-0000-0000-0000404E0000}"/>
    <cellStyle name="SAPBEXHLevel0X 9 2 7 2" xfId="34063" xr:uid="{00000000-0005-0000-0000-0000414E0000}"/>
    <cellStyle name="SAPBEXHLevel0X 9 3" xfId="4362" xr:uid="{00000000-0005-0000-0000-0000424E0000}"/>
    <cellStyle name="SAPBEXHLevel0X 9 3 2" xfId="9517" xr:uid="{00000000-0005-0000-0000-0000434E0000}"/>
    <cellStyle name="SAPBEXHLevel0X 9 3 2 2" xfId="25508" xr:uid="{00000000-0005-0000-0000-0000444E0000}"/>
    <cellStyle name="SAPBEXHLevel0X 9 3 3" xfId="12335" xr:uid="{00000000-0005-0000-0000-0000454E0000}"/>
    <cellStyle name="SAPBEXHLevel0X 9 3 3 2" xfId="28179" xr:uid="{00000000-0005-0000-0000-0000464E0000}"/>
    <cellStyle name="SAPBEXHLevel0X 9 3 4" xfId="14435" xr:uid="{00000000-0005-0000-0000-0000474E0000}"/>
    <cellStyle name="SAPBEXHLevel0X 9 3 4 2" xfId="29954" xr:uid="{00000000-0005-0000-0000-0000484E0000}"/>
    <cellStyle name="SAPBEXHLevel0X 9 3 5" xfId="17658" xr:uid="{00000000-0005-0000-0000-0000494E0000}"/>
    <cellStyle name="SAPBEXHLevel0X 9 3 5 2" xfId="32774" xr:uid="{00000000-0005-0000-0000-00004A4E0000}"/>
    <cellStyle name="SAPBEXHLevel0X 9 3 6" xfId="20266" xr:uid="{00000000-0005-0000-0000-00004B4E0000}"/>
    <cellStyle name="SAPBEXHLevel0X 9 3 6 2" xfId="35203" xr:uid="{00000000-0005-0000-0000-00004C4E0000}"/>
    <cellStyle name="SAPBEXHLevel0X 9 3 7" xfId="21590" xr:uid="{00000000-0005-0000-0000-00004D4E0000}"/>
    <cellStyle name="SAPBEXHLevel0X 9 3 7 2" xfId="36516" xr:uid="{00000000-0005-0000-0000-00004E4E0000}"/>
    <cellStyle name="SAPBEXHLevel0X 9 4" xfId="7127" xr:uid="{00000000-0005-0000-0000-00004F4E0000}"/>
    <cellStyle name="SAPBEXHLevel0X 9 4 2" xfId="23418" xr:uid="{00000000-0005-0000-0000-0000504E0000}"/>
    <cellStyle name="SAPBEXHLevel0X 9 5" xfId="7534" xr:uid="{00000000-0005-0000-0000-0000514E0000}"/>
    <cellStyle name="SAPBEXHLevel0X 9 5 2" xfId="23701" xr:uid="{00000000-0005-0000-0000-0000524E0000}"/>
    <cellStyle name="SAPBEXHLevel0X 9 6" xfId="7801" xr:uid="{00000000-0005-0000-0000-0000534E0000}"/>
    <cellStyle name="SAPBEXHLevel0X 9 6 2" xfId="23839" xr:uid="{00000000-0005-0000-0000-0000544E0000}"/>
    <cellStyle name="SAPBEXHLevel0X 9 7" xfId="14681" xr:uid="{00000000-0005-0000-0000-0000554E0000}"/>
    <cellStyle name="SAPBEXHLevel0X 9 7 2" xfId="30172" xr:uid="{00000000-0005-0000-0000-0000564E0000}"/>
    <cellStyle name="SAPBEXHLevel0X 9 8" xfId="15768" xr:uid="{00000000-0005-0000-0000-0000574E0000}"/>
    <cellStyle name="SAPBEXHLevel0X 9 8 2" xfId="31032" xr:uid="{00000000-0005-0000-0000-0000584E0000}"/>
    <cellStyle name="SAPBEXHLevel0X_CC - Div XRef" xfId="1864" xr:uid="{00000000-0005-0000-0000-0000594E0000}"/>
    <cellStyle name="SAPBEXHLevel1" xfId="93" xr:uid="{00000000-0005-0000-0000-00005A4E0000}"/>
    <cellStyle name="SAPBEXHLevel1 10" xfId="1865" xr:uid="{00000000-0005-0000-0000-00005B4E0000}"/>
    <cellStyle name="SAPBEXHLevel1 10 10" xfId="18428" xr:uid="{00000000-0005-0000-0000-00005C4E0000}"/>
    <cellStyle name="SAPBEXHLevel1 10 11" xfId="23055" xr:uid="{00000000-0005-0000-0000-00005D4E0000}"/>
    <cellStyle name="SAPBEXHLevel1 10 2" xfId="3159" xr:uid="{00000000-0005-0000-0000-00005E4E0000}"/>
    <cellStyle name="SAPBEXHLevel1 10 2 2" xfId="4359" xr:uid="{00000000-0005-0000-0000-00005F4E0000}"/>
    <cellStyle name="SAPBEXHLevel1 10 2 2 2" xfId="9514" xr:uid="{00000000-0005-0000-0000-0000604E0000}"/>
    <cellStyle name="SAPBEXHLevel1 10 2 2 2 2" xfId="25505" xr:uid="{00000000-0005-0000-0000-0000614E0000}"/>
    <cellStyle name="SAPBEXHLevel1 10 2 2 3" xfId="12332" xr:uid="{00000000-0005-0000-0000-0000624E0000}"/>
    <cellStyle name="SAPBEXHLevel1 10 2 2 3 2" xfId="28176" xr:uid="{00000000-0005-0000-0000-0000634E0000}"/>
    <cellStyle name="SAPBEXHLevel1 10 2 2 4" xfId="5946" xr:uid="{00000000-0005-0000-0000-0000644E0000}"/>
    <cellStyle name="SAPBEXHLevel1 10 2 2 4 2" xfId="22920" xr:uid="{00000000-0005-0000-0000-0000654E0000}"/>
    <cellStyle name="SAPBEXHLevel1 10 2 2 5" xfId="17655" xr:uid="{00000000-0005-0000-0000-0000664E0000}"/>
    <cellStyle name="SAPBEXHLevel1 10 2 2 5 2" xfId="32771" xr:uid="{00000000-0005-0000-0000-0000674E0000}"/>
    <cellStyle name="SAPBEXHLevel1 10 2 2 6" xfId="20263" xr:uid="{00000000-0005-0000-0000-0000684E0000}"/>
    <cellStyle name="SAPBEXHLevel1 10 2 2 6 2" xfId="35200" xr:uid="{00000000-0005-0000-0000-0000694E0000}"/>
    <cellStyle name="SAPBEXHLevel1 10 2 2 7" xfId="21657" xr:uid="{00000000-0005-0000-0000-00006A4E0000}"/>
    <cellStyle name="SAPBEXHLevel1 10 2 2 7 2" xfId="36579" xr:uid="{00000000-0005-0000-0000-00006B4E0000}"/>
    <cellStyle name="SAPBEXHLevel1 10 2 3" xfId="8329" xr:uid="{00000000-0005-0000-0000-00006C4E0000}"/>
    <cellStyle name="SAPBEXHLevel1 10 2 3 2" xfId="24358" xr:uid="{00000000-0005-0000-0000-00006D4E0000}"/>
    <cellStyle name="SAPBEXHLevel1 10 2 4" xfId="11156" xr:uid="{00000000-0005-0000-0000-00006E4E0000}"/>
    <cellStyle name="SAPBEXHLevel1 10 2 4 2" xfId="27023" xr:uid="{00000000-0005-0000-0000-00006F4E0000}"/>
    <cellStyle name="SAPBEXHLevel1 10 2 5" xfId="13829" xr:uid="{00000000-0005-0000-0000-0000704E0000}"/>
    <cellStyle name="SAPBEXHLevel1 10 2 5 2" xfId="29417" xr:uid="{00000000-0005-0000-0000-0000714E0000}"/>
    <cellStyle name="SAPBEXHLevel1 10 2 6" xfId="16508" xr:uid="{00000000-0005-0000-0000-0000724E0000}"/>
    <cellStyle name="SAPBEXHLevel1 10 2 6 2" xfId="31646" xr:uid="{00000000-0005-0000-0000-0000734E0000}"/>
    <cellStyle name="SAPBEXHLevel1 10 2 7" xfId="19118" xr:uid="{00000000-0005-0000-0000-0000744E0000}"/>
    <cellStyle name="SAPBEXHLevel1 10 2 7 2" xfId="34065" xr:uid="{00000000-0005-0000-0000-0000754E0000}"/>
    <cellStyle name="SAPBEXHLevel1 10 3" xfId="3158" xr:uid="{00000000-0005-0000-0000-0000764E0000}"/>
    <cellStyle name="SAPBEXHLevel1 10 3 2" xfId="8328" xr:uid="{00000000-0005-0000-0000-0000774E0000}"/>
    <cellStyle name="SAPBEXHLevel1 10 3 2 2" xfId="24357" xr:uid="{00000000-0005-0000-0000-0000784E0000}"/>
    <cellStyle name="SAPBEXHLevel1 10 3 3" xfId="11155" xr:uid="{00000000-0005-0000-0000-0000794E0000}"/>
    <cellStyle name="SAPBEXHLevel1 10 3 3 2" xfId="27022" xr:uid="{00000000-0005-0000-0000-00007A4E0000}"/>
    <cellStyle name="SAPBEXHLevel1 10 3 4" xfId="15035" xr:uid="{00000000-0005-0000-0000-00007B4E0000}"/>
    <cellStyle name="SAPBEXHLevel1 10 3 4 2" xfId="30482" xr:uid="{00000000-0005-0000-0000-00007C4E0000}"/>
    <cellStyle name="SAPBEXHLevel1 10 3 5" xfId="16507" xr:uid="{00000000-0005-0000-0000-00007D4E0000}"/>
    <cellStyle name="SAPBEXHLevel1 10 3 5 2" xfId="31645" xr:uid="{00000000-0005-0000-0000-00007E4E0000}"/>
    <cellStyle name="SAPBEXHLevel1 10 3 6" xfId="19117" xr:uid="{00000000-0005-0000-0000-00007F4E0000}"/>
    <cellStyle name="SAPBEXHLevel1 10 3 6 2" xfId="34064" xr:uid="{00000000-0005-0000-0000-0000804E0000}"/>
    <cellStyle name="SAPBEXHLevel1 10 3 7" xfId="21282" xr:uid="{00000000-0005-0000-0000-0000814E0000}"/>
    <cellStyle name="SAPBEXHLevel1 10 3 7 2" xfId="36208" xr:uid="{00000000-0005-0000-0000-0000824E0000}"/>
    <cellStyle name="SAPBEXHLevel1 10 3 8" xfId="6335" xr:uid="{00000000-0005-0000-0000-0000834E0000}"/>
    <cellStyle name="SAPBEXHLevel1 10 4" xfId="4360" xr:uid="{00000000-0005-0000-0000-0000844E0000}"/>
    <cellStyle name="SAPBEXHLevel1 10 4 2" xfId="9515" xr:uid="{00000000-0005-0000-0000-0000854E0000}"/>
    <cellStyle name="SAPBEXHLevel1 10 4 2 2" xfId="25506" xr:uid="{00000000-0005-0000-0000-0000864E0000}"/>
    <cellStyle name="SAPBEXHLevel1 10 4 3" xfId="12333" xr:uid="{00000000-0005-0000-0000-0000874E0000}"/>
    <cellStyle name="SAPBEXHLevel1 10 4 3 2" xfId="28177" xr:uid="{00000000-0005-0000-0000-0000884E0000}"/>
    <cellStyle name="SAPBEXHLevel1 10 4 4" xfId="5945" xr:uid="{00000000-0005-0000-0000-0000894E0000}"/>
    <cellStyle name="SAPBEXHLevel1 10 4 4 2" xfId="22919" xr:uid="{00000000-0005-0000-0000-00008A4E0000}"/>
    <cellStyle name="SAPBEXHLevel1 10 4 5" xfId="17656" xr:uid="{00000000-0005-0000-0000-00008B4E0000}"/>
    <cellStyle name="SAPBEXHLevel1 10 4 5 2" xfId="32772" xr:uid="{00000000-0005-0000-0000-00008C4E0000}"/>
    <cellStyle name="SAPBEXHLevel1 10 4 6" xfId="20264" xr:uid="{00000000-0005-0000-0000-00008D4E0000}"/>
    <cellStyle name="SAPBEXHLevel1 10 4 6 2" xfId="35201" xr:uid="{00000000-0005-0000-0000-00008E4E0000}"/>
    <cellStyle name="SAPBEXHLevel1 10 4 7" xfId="21656" xr:uid="{00000000-0005-0000-0000-00008F4E0000}"/>
    <cellStyle name="SAPBEXHLevel1 10 4 7 2" xfId="36578" xr:uid="{00000000-0005-0000-0000-0000904E0000}"/>
    <cellStyle name="SAPBEXHLevel1 10 5" xfId="7128" xr:uid="{00000000-0005-0000-0000-0000914E0000}"/>
    <cellStyle name="SAPBEXHLevel1 10 5 2" xfId="37874" xr:uid="{00000000-0005-0000-0000-0000924E0000}"/>
    <cellStyle name="SAPBEXHLevel1 10 6" xfId="7533" xr:uid="{00000000-0005-0000-0000-0000934E0000}"/>
    <cellStyle name="SAPBEXHLevel1 10 7" xfId="13448" xr:uid="{00000000-0005-0000-0000-0000944E0000}"/>
    <cellStyle name="SAPBEXHLevel1 10 8" xfId="10021" xr:uid="{00000000-0005-0000-0000-0000954E0000}"/>
    <cellStyle name="SAPBEXHLevel1 10 9" xfId="15767" xr:uid="{00000000-0005-0000-0000-0000964E0000}"/>
    <cellStyle name="SAPBEXHLevel1 11" xfId="1866" xr:uid="{00000000-0005-0000-0000-0000974E0000}"/>
    <cellStyle name="SAPBEXHLevel1 11 2" xfId="3161" xr:uid="{00000000-0005-0000-0000-0000984E0000}"/>
    <cellStyle name="SAPBEXHLevel1 11 2 2" xfId="4357" xr:uid="{00000000-0005-0000-0000-0000994E0000}"/>
    <cellStyle name="SAPBEXHLevel1 11 2 2 2" xfId="9512" xr:uid="{00000000-0005-0000-0000-00009A4E0000}"/>
    <cellStyle name="SAPBEXHLevel1 11 2 2 2 2" xfId="25503" xr:uid="{00000000-0005-0000-0000-00009B4E0000}"/>
    <cellStyle name="SAPBEXHLevel1 11 2 2 3" xfId="12330" xr:uid="{00000000-0005-0000-0000-00009C4E0000}"/>
    <cellStyle name="SAPBEXHLevel1 11 2 2 3 2" xfId="28174" xr:uid="{00000000-0005-0000-0000-00009D4E0000}"/>
    <cellStyle name="SAPBEXHLevel1 11 2 2 4" xfId="5947" xr:uid="{00000000-0005-0000-0000-00009E4E0000}"/>
    <cellStyle name="SAPBEXHLevel1 11 2 2 4 2" xfId="22921" xr:uid="{00000000-0005-0000-0000-00009F4E0000}"/>
    <cellStyle name="SAPBEXHLevel1 11 2 2 5" xfId="17653" xr:uid="{00000000-0005-0000-0000-0000A04E0000}"/>
    <cellStyle name="SAPBEXHLevel1 11 2 2 5 2" xfId="32769" xr:uid="{00000000-0005-0000-0000-0000A14E0000}"/>
    <cellStyle name="SAPBEXHLevel1 11 2 2 6" xfId="20261" xr:uid="{00000000-0005-0000-0000-0000A24E0000}"/>
    <cellStyle name="SAPBEXHLevel1 11 2 2 6 2" xfId="35198" xr:uid="{00000000-0005-0000-0000-0000A34E0000}"/>
    <cellStyle name="SAPBEXHLevel1 11 2 2 7" xfId="21658" xr:uid="{00000000-0005-0000-0000-0000A44E0000}"/>
    <cellStyle name="SAPBEXHLevel1 11 2 2 7 2" xfId="36580" xr:uid="{00000000-0005-0000-0000-0000A54E0000}"/>
    <cellStyle name="SAPBEXHLevel1 11 2 3" xfId="8331" xr:uid="{00000000-0005-0000-0000-0000A64E0000}"/>
    <cellStyle name="SAPBEXHLevel1 11 2 3 2" xfId="24360" xr:uid="{00000000-0005-0000-0000-0000A74E0000}"/>
    <cellStyle name="SAPBEXHLevel1 11 2 4" xfId="11158" xr:uid="{00000000-0005-0000-0000-0000A84E0000}"/>
    <cellStyle name="SAPBEXHLevel1 11 2 4 2" xfId="27025" xr:uid="{00000000-0005-0000-0000-0000A94E0000}"/>
    <cellStyle name="SAPBEXHLevel1 11 2 5" xfId="13094" xr:uid="{00000000-0005-0000-0000-0000AA4E0000}"/>
    <cellStyle name="SAPBEXHLevel1 11 2 5 2" xfId="28874" xr:uid="{00000000-0005-0000-0000-0000AB4E0000}"/>
    <cellStyle name="SAPBEXHLevel1 11 2 6" xfId="16510" xr:uid="{00000000-0005-0000-0000-0000AC4E0000}"/>
    <cellStyle name="SAPBEXHLevel1 11 2 6 2" xfId="31648" xr:uid="{00000000-0005-0000-0000-0000AD4E0000}"/>
    <cellStyle name="SAPBEXHLevel1 11 2 7" xfId="19120" xr:uid="{00000000-0005-0000-0000-0000AE4E0000}"/>
    <cellStyle name="SAPBEXHLevel1 11 2 7 2" xfId="34067" xr:uid="{00000000-0005-0000-0000-0000AF4E0000}"/>
    <cellStyle name="SAPBEXHLevel1 11 3" xfId="4358" xr:uid="{00000000-0005-0000-0000-0000B04E0000}"/>
    <cellStyle name="SAPBEXHLevel1 11 3 2" xfId="9513" xr:uid="{00000000-0005-0000-0000-0000B14E0000}"/>
    <cellStyle name="SAPBEXHLevel1 11 3 2 2" xfId="25504" xr:uid="{00000000-0005-0000-0000-0000B24E0000}"/>
    <cellStyle name="SAPBEXHLevel1 11 3 3" xfId="12331" xr:uid="{00000000-0005-0000-0000-0000B34E0000}"/>
    <cellStyle name="SAPBEXHLevel1 11 3 3 2" xfId="28175" xr:uid="{00000000-0005-0000-0000-0000B44E0000}"/>
    <cellStyle name="SAPBEXHLevel1 11 3 4" xfId="12992" xr:uid="{00000000-0005-0000-0000-0000B54E0000}"/>
    <cellStyle name="SAPBEXHLevel1 11 3 4 2" xfId="28798" xr:uid="{00000000-0005-0000-0000-0000B64E0000}"/>
    <cellStyle name="SAPBEXHLevel1 11 3 5" xfId="17654" xr:uid="{00000000-0005-0000-0000-0000B74E0000}"/>
    <cellStyle name="SAPBEXHLevel1 11 3 5 2" xfId="32770" xr:uid="{00000000-0005-0000-0000-0000B84E0000}"/>
    <cellStyle name="SAPBEXHLevel1 11 3 6" xfId="20262" xr:uid="{00000000-0005-0000-0000-0000B94E0000}"/>
    <cellStyle name="SAPBEXHLevel1 11 3 6 2" xfId="35199" xr:uid="{00000000-0005-0000-0000-0000BA4E0000}"/>
    <cellStyle name="SAPBEXHLevel1 11 3 7" xfId="15887" xr:uid="{00000000-0005-0000-0000-0000BB4E0000}"/>
    <cellStyle name="SAPBEXHLevel1 11 3 7 2" xfId="31098" xr:uid="{00000000-0005-0000-0000-0000BC4E0000}"/>
    <cellStyle name="SAPBEXHLevel1 11 4" xfId="7129" xr:uid="{00000000-0005-0000-0000-0000BD4E0000}"/>
    <cellStyle name="SAPBEXHLevel1 11 4 2" xfId="23419" xr:uid="{00000000-0005-0000-0000-0000BE4E0000}"/>
    <cellStyle name="SAPBEXHLevel1 11 5" xfId="7532" xr:uid="{00000000-0005-0000-0000-0000BF4E0000}"/>
    <cellStyle name="SAPBEXHLevel1 11 5 2" xfId="23700" xr:uid="{00000000-0005-0000-0000-0000C04E0000}"/>
    <cellStyle name="SAPBEXHLevel1 11 6" xfId="10576" xr:uid="{00000000-0005-0000-0000-0000C14E0000}"/>
    <cellStyle name="SAPBEXHLevel1 11 6 2" xfId="26486" xr:uid="{00000000-0005-0000-0000-0000C24E0000}"/>
    <cellStyle name="SAPBEXHLevel1 11 7" xfId="15078" xr:uid="{00000000-0005-0000-0000-0000C34E0000}"/>
    <cellStyle name="SAPBEXHLevel1 11 7 2" xfId="30523" xr:uid="{00000000-0005-0000-0000-0000C44E0000}"/>
    <cellStyle name="SAPBEXHLevel1 11 8" xfId="15766" xr:uid="{00000000-0005-0000-0000-0000C54E0000}"/>
    <cellStyle name="SAPBEXHLevel1 11 8 2" xfId="31031" xr:uid="{00000000-0005-0000-0000-0000C64E0000}"/>
    <cellStyle name="SAPBEXHLevel1 11_48MW CMSI CAPEX Budget rev 11Jun10-rev16b (Updated Forecast cash flow)" xfId="3162" xr:uid="{00000000-0005-0000-0000-0000C74E0000}"/>
    <cellStyle name="SAPBEXHLevel1 12" xfId="1867" xr:uid="{00000000-0005-0000-0000-0000C84E0000}"/>
    <cellStyle name="SAPBEXHLevel1 12 2" xfId="4356" xr:uid="{00000000-0005-0000-0000-0000C94E0000}"/>
    <cellStyle name="SAPBEXHLevel1 12 2 2" xfId="9511" xr:uid="{00000000-0005-0000-0000-0000CA4E0000}"/>
    <cellStyle name="SAPBEXHLevel1 12 2 2 2" xfId="25502" xr:uid="{00000000-0005-0000-0000-0000CB4E0000}"/>
    <cellStyle name="SAPBEXHLevel1 12 2 3" xfId="12329" xr:uid="{00000000-0005-0000-0000-0000CC4E0000}"/>
    <cellStyle name="SAPBEXHLevel1 12 2 3 2" xfId="28173" xr:uid="{00000000-0005-0000-0000-0000CD4E0000}"/>
    <cellStyle name="SAPBEXHLevel1 12 2 4" xfId="5948" xr:uid="{00000000-0005-0000-0000-0000CE4E0000}"/>
    <cellStyle name="SAPBEXHLevel1 12 2 4 2" xfId="22922" xr:uid="{00000000-0005-0000-0000-0000CF4E0000}"/>
    <cellStyle name="SAPBEXHLevel1 12 2 5" xfId="17652" xr:uid="{00000000-0005-0000-0000-0000D04E0000}"/>
    <cellStyle name="SAPBEXHLevel1 12 2 5 2" xfId="32768" xr:uid="{00000000-0005-0000-0000-0000D14E0000}"/>
    <cellStyle name="SAPBEXHLevel1 12 2 6" xfId="20260" xr:uid="{00000000-0005-0000-0000-0000D24E0000}"/>
    <cellStyle name="SAPBEXHLevel1 12 2 6 2" xfId="35197" xr:uid="{00000000-0005-0000-0000-0000D34E0000}"/>
    <cellStyle name="SAPBEXHLevel1 12 2 7" xfId="21586" xr:uid="{00000000-0005-0000-0000-0000D44E0000}"/>
    <cellStyle name="SAPBEXHLevel1 12 2 7 2" xfId="36512" xr:uid="{00000000-0005-0000-0000-0000D54E0000}"/>
    <cellStyle name="SAPBEXHLevel1 12 3" xfId="7130" xr:uid="{00000000-0005-0000-0000-0000D64E0000}"/>
    <cellStyle name="SAPBEXHLevel1 12 3 2" xfId="23420" xr:uid="{00000000-0005-0000-0000-0000D74E0000}"/>
    <cellStyle name="SAPBEXHLevel1 12 4" xfId="7531" xr:uid="{00000000-0005-0000-0000-0000D84E0000}"/>
    <cellStyle name="SAPBEXHLevel1 12 4 2" xfId="23699" xr:uid="{00000000-0005-0000-0000-0000D94E0000}"/>
    <cellStyle name="SAPBEXHLevel1 12 5" xfId="7015" xr:uid="{00000000-0005-0000-0000-0000DA4E0000}"/>
    <cellStyle name="SAPBEXHLevel1 12 5 2" xfId="23391" xr:uid="{00000000-0005-0000-0000-0000DB4E0000}"/>
    <cellStyle name="SAPBEXHLevel1 12 6" xfId="14447" xr:uid="{00000000-0005-0000-0000-0000DC4E0000}"/>
    <cellStyle name="SAPBEXHLevel1 12 6 2" xfId="29966" xr:uid="{00000000-0005-0000-0000-0000DD4E0000}"/>
    <cellStyle name="SAPBEXHLevel1 12 7" xfId="15765" xr:uid="{00000000-0005-0000-0000-0000DE4E0000}"/>
    <cellStyle name="SAPBEXHLevel1 12 7 2" xfId="31030" xr:uid="{00000000-0005-0000-0000-0000DF4E0000}"/>
    <cellStyle name="SAPBEXHLevel1 13" xfId="3164" xr:uid="{00000000-0005-0000-0000-0000E04E0000}"/>
    <cellStyle name="SAPBEXHLevel1 13 2" xfId="4355" xr:uid="{00000000-0005-0000-0000-0000E14E0000}"/>
    <cellStyle name="SAPBEXHLevel1 13 2 2" xfId="9510" xr:uid="{00000000-0005-0000-0000-0000E24E0000}"/>
    <cellStyle name="SAPBEXHLevel1 13 2 2 2" xfId="25501" xr:uid="{00000000-0005-0000-0000-0000E34E0000}"/>
    <cellStyle name="SAPBEXHLevel1 13 2 3" xfId="12328" xr:uid="{00000000-0005-0000-0000-0000E44E0000}"/>
    <cellStyle name="SAPBEXHLevel1 13 2 3 2" xfId="28172" xr:uid="{00000000-0005-0000-0000-0000E54E0000}"/>
    <cellStyle name="SAPBEXHLevel1 13 2 4" xfId="12987" xr:uid="{00000000-0005-0000-0000-0000E64E0000}"/>
    <cellStyle name="SAPBEXHLevel1 13 2 4 2" xfId="28793" xr:uid="{00000000-0005-0000-0000-0000E74E0000}"/>
    <cellStyle name="SAPBEXHLevel1 13 2 5" xfId="17651" xr:uid="{00000000-0005-0000-0000-0000E84E0000}"/>
    <cellStyle name="SAPBEXHLevel1 13 2 5 2" xfId="32767" xr:uid="{00000000-0005-0000-0000-0000E94E0000}"/>
    <cellStyle name="SAPBEXHLevel1 13 2 6" xfId="20259" xr:uid="{00000000-0005-0000-0000-0000EA4E0000}"/>
    <cellStyle name="SAPBEXHLevel1 13 2 6 2" xfId="35196" xr:uid="{00000000-0005-0000-0000-0000EB4E0000}"/>
    <cellStyle name="SAPBEXHLevel1 13 2 7" xfId="21659" xr:uid="{00000000-0005-0000-0000-0000EC4E0000}"/>
    <cellStyle name="SAPBEXHLevel1 13 2 7 2" xfId="36581" xr:uid="{00000000-0005-0000-0000-0000ED4E0000}"/>
    <cellStyle name="SAPBEXHLevel1 13 3" xfId="8333" xr:uid="{00000000-0005-0000-0000-0000EE4E0000}"/>
    <cellStyle name="SAPBEXHLevel1 13 3 2" xfId="24362" xr:uid="{00000000-0005-0000-0000-0000EF4E0000}"/>
    <cellStyle name="SAPBEXHLevel1 13 4" xfId="11160" xr:uid="{00000000-0005-0000-0000-0000F04E0000}"/>
    <cellStyle name="SAPBEXHLevel1 13 4 2" xfId="27027" xr:uid="{00000000-0005-0000-0000-0000F14E0000}"/>
    <cellStyle name="SAPBEXHLevel1 13 5" xfId="15033" xr:uid="{00000000-0005-0000-0000-0000F24E0000}"/>
    <cellStyle name="SAPBEXHLevel1 13 5 2" xfId="30480" xr:uid="{00000000-0005-0000-0000-0000F34E0000}"/>
    <cellStyle name="SAPBEXHLevel1 13 6" xfId="16512" xr:uid="{00000000-0005-0000-0000-0000F44E0000}"/>
    <cellStyle name="SAPBEXHLevel1 13 6 2" xfId="31650" xr:uid="{00000000-0005-0000-0000-0000F54E0000}"/>
    <cellStyle name="SAPBEXHLevel1 13 7" xfId="19122" xr:uid="{00000000-0005-0000-0000-0000F64E0000}"/>
    <cellStyle name="SAPBEXHLevel1 13 7 2" xfId="34069" xr:uid="{00000000-0005-0000-0000-0000F74E0000}"/>
    <cellStyle name="SAPBEXHLevel1 14" xfId="3165" xr:uid="{00000000-0005-0000-0000-0000F84E0000}"/>
    <cellStyle name="SAPBEXHLevel1 14 2" xfId="4354" xr:uid="{00000000-0005-0000-0000-0000F94E0000}"/>
    <cellStyle name="SAPBEXHLevel1 14 2 2" xfId="9509" xr:uid="{00000000-0005-0000-0000-0000FA4E0000}"/>
    <cellStyle name="SAPBEXHLevel1 14 2 2 2" xfId="25500" xr:uid="{00000000-0005-0000-0000-0000FB4E0000}"/>
    <cellStyle name="SAPBEXHLevel1 14 2 3" xfId="12327" xr:uid="{00000000-0005-0000-0000-0000FC4E0000}"/>
    <cellStyle name="SAPBEXHLevel1 14 2 3 2" xfId="28171" xr:uid="{00000000-0005-0000-0000-0000FD4E0000}"/>
    <cellStyle name="SAPBEXHLevel1 14 2 4" xfId="6774" xr:uid="{00000000-0005-0000-0000-0000FE4E0000}"/>
    <cellStyle name="SAPBEXHLevel1 14 2 4 2" xfId="23245" xr:uid="{00000000-0005-0000-0000-0000FF4E0000}"/>
    <cellStyle name="SAPBEXHLevel1 14 2 5" xfId="17650" xr:uid="{00000000-0005-0000-0000-0000004F0000}"/>
    <cellStyle name="SAPBEXHLevel1 14 2 5 2" xfId="32766" xr:uid="{00000000-0005-0000-0000-0000014F0000}"/>
    <cellStyle name="SAPBEXHLevel1 14 2 6" xfId="20258" xr:uid="{00000000-0005-0000-0000-0000024F0000}"/>
    <cellStyle name="SAPBEXHLevel1 14 2 6 2" xfId="35195" xr:uid="{00000000-0005-0000-0000-0000034F0000}"/>
    <cellStyle name="SAPBEXHLevel1 14 2 7" xfId="21585" xr:uid="{00000000-0005-0000-0000-0000044F0000}"/>
    <cellStyle name="SAPBEXHLevel1 14 2 7 2" xfId="36511" xr:uid="{00000000-0005-0000-0000-0000054F0000}"/>
    <cellStyle name="SAPBEXHLevel1 14 3" xfId="8334" xr:uid="{00000000-0005-0000-0000-0000064F0000}"/>
    <cellStyle name="SAPBEXHLevel1 14 3 2" xfId="24363" xr:uid="{00000000-0005-0000-0000-0000074F0000}"/>
    <cellStyle name="SAPBEXHLevel1 14 4" xfId="11161" xr:uid="{00000000-0005-0000-0000-0000084F0000}"/>
    <cellStyle name="SAPBEXHLevel1 14 4 2" xfId="27028" xr:uid="{00000000-0005-0000-0000-0000094F0000}"/>
    <cellStyle name="SAPBEXHLevel1 14 5" xfId="13831" xr:uid="{00000000-0005-0000-0000-00000A4F0000}"/>
    <cellStyle name="SAPBEXHLevel1 14 5 2" xfId="29419" xr:uid="{00000000-0005-0000-0000-00000B4F0000}"/>
    <cellStyle name="SAPBEXHLevel1 14 6" xfId="16513" xr:uid="{00000000-0005-0000-0000-00000C4F0000}"/>
    <cellStyle name="SAPBEXHLevel1 14 6 2" xfId="31651" xr:uid="{00000000-0005-0000-0000-00000D4F0000}"/>
    <cellStyle name="SAPBEXHLevel1 14 7" xfId="19123" xr:uid="{00000000-0005-0000-0000-00000E4F0000}"/>
    <cellStyle name="SAPBEXHLevel1 14 7 2" xfId="34070" xr:uid="{00000000-0005-0000-0000-00000F4F0000}"/>
    <cellStyle name="SAPBEXHLevel1 15" xfId="3166" xr:uid="{00000000-0005-0000-0000-0000104F0000}"/>
    <cellStyle name="SAPBEXHLevel1 15 2" xfId="4353" xr:uid="{00000000-0005-0000-0000-0000114F0000}"/>
    <cellStyle name="SAPBEXHLevel1 15 2 2" xfId="9508" xr:uid="{00000000-0005-0000-0000-0000124F0000}"/>
    <cellStyle name="SAPBEXHLevel1 15 2 2 2" xfId="25499" xr:uid="{00000000-0005-0000-0000-0000134F0000}"/>
    <cellStyle name="SAPBEXHLevel1 15 2 3" xfId="12326" xr:uid="{00000000-0005-0000-0000-0000144F0000}"/>
    <cellStyle name="SAPBEXHLevel1 15 2 3 2" xfId="28170" xr:uid="{00000000-0005-0000-0000-0000154F0000}"/>
    <cellStyle name="SAPBEXHLevel1 15 2 4" xfId="14433" xr:uid="{00000000-0005-0000-0000-0000164F0000}"/>
    <cellStyle name="SAPBEXHLevel1 15 2 4 2" xfId="29952" xr:uid="{00000000-0005-0000-0000-0000174F0000}"/>
    <cellStyle name="SAPBEXHLevel1 15 2 5" xfId="17649" xr:uid="{00000000-0005-0000-0000-0000184F0000}"/>
    <cellStyle name="SAPBEXHLevel1 15 2 5 2" xfId="32765" xr:uid="{00000000-0005-0000-0000-0000194F0000}"/>
    <cellStyle name="SAPBEXHLevel1 15 2 6" xfId="20257" xr:uid="{00000000-0005-0000-0000-00001A4F0000}"/>
    <cellStyle name="SAPBEXHLevel1 15 2 6 2" xfId="35194" xr:uid="{00000000-0005-0000-0000-00001B4F0000}"/>
    <cellStyle name="SAPBEXHLevel1 15 2 7" xfId="21660" xr:uid="{00000000-0005-0000-0000-00001C4F0000}"/>
    <cellStyle name="SAPBEXHLevel1 15 2 7 2" xfId="36582" xr:uid="{00000000-0005-0000-0000-00001D4F0000}"/>
    <cellStyle name="SAPBEXHLevel1 15 3" xfId="8335" xr:uid="{00000000-0005-0000-0000-00001E4F0000}"/>
    <cellStyle name="SAPBEXHLevel1 15 3 2" xfId="24364" xr:uid="{00000000-0005-0000-0000-00001F4F0000}"/>
    <cellStyle name="SAPBEXHLevel1 15 4" xfId="11162" xr:uid="{00000000-0005-0000-0000-0000204F0000}"/>
    <cellStyle name="SAPBEXHLevel1 15 4 2" xfId="27029" xr:uid="{00000000-0005-0000-0000-0000214F0000}"/>
    <cellStyle name="SAPBEXHLevel1 15 5" xfId="15032" xr:uid="{00000000-0005-0000-0000-0000224F0000}"/>
    <cellStyle name="SAPBEXHLevel1 15 5 2" xfId="30479" xr:uid="{00000000-0005-0000-0000-0000234F0000}"/>
    <cellStyle name="SAPBEXHLevel1 15 6" xfId="16514" xr:uid="{00000000-0005-0000-0000-0000244F0000}"/>
    <cellStyle name="SAPBEXHLevel1 15 6 2" xfId="31652" xr:uid="{00000000-0005-0000-0000-0000254F0000}"/>
    <cellStyle name="SAPBEXHLevel1 15 7" xfId="19124" xr:uid="{00000000-0005-0000-0000-0000264F0000}"/>
    <cellStyle name="SAPBEXHLevel1 15 7 2" xfId="34071" xr:uid="{00000000-0005-0000-0000-0000274F0000}"/>
    <cellStyle name="SAPBEXHLevel1 16" xfId="3167" xr:uid="{00000000-0005-0000-0000-0000284F0000}"/>
    <cellStyle name="SAPBEXHLevel1 16 2" xfId="4352" xr:uid="{00000000-0005-0000-0000-0000294F0000}"/>
    <cellStyle name="SAPBEXHLevel1 16 2 2" xfId="9507" xr:uid="{00000000-0005-0000-0000-00002A4F0000}"/>
    <cellStyle name="SAPBEXHLevel1 16 2 2 2" xfId="25498" xr:uid="{00000000-0005-0000-0000-00002B4F0000}"/>
    <cellStyle name="SAPBEXHLevel1 16 2 3" xfId="12325" xr:uid="{00000000-0005-0000-0000-00002C4F0000}"/>
    <cellStyle name="SAPBEXHLevel1 16 2 3 2" xfId="28169" xr:uid="{00000000-0005-0000-0000-00002D4F0000}"/>
    <cellStyle name="SAPBEXHLevel1 16 2 4" xfId="5949" xr:uid="{00000000-0005-0000-0000-00002E4F0000}"/>
    <cellStyle name="SAPBEXHLevel1 16 2 4 2" xfId="22923" xr:uid="{00000000-0005-0000-0000-00002F4F0000}"/>
    <cellStyle name="SAPBEXHLevel1 16 2 5" xfId="17648" xr:uid="{00000000-0005-0000-0000-0000304F0000}"/>
    <cellStyle name="SAPBEXHLevel1 16 2 5 2" xfId="32764" xr:uid="{00000000-0005-0000-0000-0000314F0000}"/>
    <cellStyle name="SAPBEXHLevel1 16 2 6" xfId="20256" xr:uid="{00000000-0005-0000-0000-0000324F0000}"/>
    <cellStyle name="SAPBEXHLevel1 16 2 6 2" xfId="35193" xr:uid="{00000000-0005-0000-0000-0000334F0000}"/>
    <cellStyle name="SAPBEXHLevel1 16 2 7" xfId="21584" xr:uid="{00000000-0005-0000-0000-0000344F0000}"/>
    <cellStyle name="SAPBEXHLevel1 16 2 7 2" xfId="36510" xr:uid="{00000000-0005-0000-0000-0000354F0000}"/>
    <cellStyle name="SAPBEXHLevel1 16 3" xfId="8336" xr:uid="{00000000-0005-0000-0000-0000364F0000}"/>
    <cellStyle name="SAPBEXHLevel1 16 3 2" xfId="24365" xr:uid="{00000000-0005-0000-0000-0000374F0000}"/>
    <cellStyle name="SAPBEXHLevel1 16 4" xfId="11163" xr:uid="{00000000-0005-0000-0000-0000384F0000}"/>
    <cellStyle name="SAPBEXHLevel1 16 4 2" xfId="27030" xr:uid="{00000000-0005-0000-0000-0000394F0000}"/>
    <cellStyle name="SAPBEXHLevel1 16 5" xfId="13832" xr:uid="{00000000-0005-0000-0000-00003A4F0000}"/>
    <cellStyle name="SAPBEXHLevel1 16 5 2" xfId="29420" xr:uid="{00000000-0005-0000-0000-00003B4F0000}"/>
    <cellStyle name="SAPBEXHLevel1 16 6" xfId="16515" xr:uid="{00000000-0005-0000-0000-00003C4F0000}"/>
    <cellStyle name="SAPBEXHLevel1 16 6 2" xfId="31653" xr:uid="{00000000-0005-0000-0000-00003D4F0000}"/>
    <cellStyle name="SAPBEXHLevel1 16 7" xfId="19125" xr:uid="{00000000-0005-0000-0000-00003E4F0000}"/>
    <cellStyle name="SAPBEXHLevel1 16 7 2" xfId="34072" xr:uid="{00000000-0005-0000-0000-00003F4F0000}"/>
    <cellStyle name="SAPBEXHLevel1 17" xfId="3168" xr:uid="{00000000-0005-0000-0000-0000404F0000}"/>
    <cellStyle name="SAPBEXHLevel1 17 2" xfId="4351" xr:uid="{00000000-0005-0000-0000-0000414F0000}"/>
    <cellStyle name="SAPBEXHLevel1 17 2 2" xfId="9506" xr:uid="{00000000-0005-0000-0000-0000424F0000}"/>
    <cellStyle name="SAPBEXHLevel1 17 2 2 2" xfId="25497" xr:uid="{00000000-0005-0000-0000-0000434F0000}"/>
    <cellStyle name="SAPBEXHLevel1 17 2 3" xfId="12324" xr:uid="{00000000-0005-0000-0000-0000444F0000}"/>
    <cellStyle name="SAPBEXHLevel1 17 2 3 2" xfId="28168" xr:uid="{00000000-0005-0000-0000-0000454F0000}"/>
    <cellStyle name="SAPBEXHLevel1 17 2 4" xfId="5950" xr:uid="{00000000-0005-0000-0000-0000464F0000}"/>
    <cellStyle name="SAPBEXHLevel1 17 2 4 2" xfId="22924" xr:uid="{00000000-0005-0000-0000-0000474F0000}"/>
    <cellStyle name="SAPBEXHLevel1 17 2 5" xfId="17647" xr:uid="{00000000-0005-0000-0000-0000484F0000}"/>
    <cellStyle name="SAPBEXHLevel1 17 2 5 2" xfId="32763" xr:uid="{00000000-0005-0000-0000-0000494F0000}"/>
    <cellStyle name="SAPBEXHLevel1 17 2 6" xfId="20255" xr:uid="{00000000-0005-0000-0000-00004A4F0000}"/>
    <cellStyle name="SAPBEXHLevel1 17 2 6 2" xfId="35192" xr:uid="{00000000-0005-0000-0000-00004B4F0000}"/>
    <cellStyle name="SAPBEXHLevel1 17 2 7" xfId="21661" xr:uid="{00000000-0005-0000-0000-00004C4F0000}"/>
    <cellStyle name="SAPBEXHLevel1 17 2 7 2" xfId="36583" xr:uid="{00000000-0005-0000-0000-00004D4F0000}"/>
    <cellStyle name="SAPBEXHLevel1 17 3" xfId="8337" xr:uid="{00000000-0005-0000-0000-00004E4F0000}"/>
    <cellStyle name="SAPBEXHLevel1 17 3 2" xfId="24366" xr:uid="{00000000-0005-0000-0000-00004F4F0000}"/>
    <cellStyle name="SAPBEXHLevel1 17 4" xfId="11164" xr:uid="{00000000-0005-0000-0000-0000504F0000}"/>
    <cellStyle name="SAPBEXHLevel1 17 4 2" xfId="27031" xr:uid="{00000000-0005-0000-0000-0000514F0000}"/>
    <cellStyle name="SAPBEXHLevel1 17 5" xfId="15031" xr:uid="{00000000-0005-0000-0000-0000524F0000}"/>
    <cellStyle name="SAPBEXHLevel1 17 5 2" xfId="30478" xr:uid="{00000000-0005-0000-0000-0000534F0000}"/>
    <cellStyle name="SAPBEXHLevel1 17 6" xfId="16516" xr:uid="{00000000-0005-0000-0000-0000544F0000}"/>
    <cellStyle name="SAPBEXHLevel1 17 6 2" xfId="31654" xr:uid="{00000000-0005-0000-0000-0000554F0000}"/>
    <cellStyle name="SAPBEXHLevel1 17 7" xfId="19126" xr:uid="{00000000-0005-0000-0000-0000564F0000}"/>
    <cellStyle name="SAPBEXHLevel1 17 7 2" xfId="34073" xr:uid="{00000000-0005-0000-0000-0000574F0000}"/>
    <cellStyle name="SAPBEXHLevel1 18" xfId="3169" xr:uid="{00000000-0005-0000-0000-0000584F0000}"/>
    <cellStyle name="SAPBEXHLevel1 18 2" xfId="4350" xr:uid="{00000000-0005-0000-0000-0000594F0000}"/>
    <cellStyle name="SAPBEXHLevel1 18 2 2" xfId="9505" xr:uid="{00000000-0005-0000-0000-00005A4F0000}"/>
    <cellStyle name="SAPBEXHLevel1 18 2 2 2" xfId="25496" xr:uid="{00000000-0005-0000-0000-00005B4F0000}"/>
    <cellStyle name="SAPBEXHLevel1 18 2 3" xfId="12323" xr:uid="{00000000-0005-0000-0000-00005C4F0000}"/>
    <cellStyle name="SAPBEXHLevel1 18 2 3 2" xfId="28167" xr:uid="{00000000-0005-0000-0000-00005D4F0000}"/>
    <cellStyle name="SAPBEXHLevel1 18 2 4" xfId="15447" xr:uid="{00000000-0005-0000-0000-00005E4F0000}"/>
    <cellStyle name="SAPBEXHLevel1 18 2 4 2" xfId="30817" xr:uid="{00000000-0005-0000-0000-00005F4F0000}"/>
    <cellStyle name="SAPBEXHLevel1 18 2 5" xfId="17646" xr:uid="{00000000-0005-0000-0000-0000604F0000}"/>
    <cellStyle name="SAPBEXHLevel1 18 2 5 2" xfId="32762" xr:uid="{00000000-0005-0000-0000-0000614F0000}"/>
    <cellStyle name="SAPBEXHLevel1 18 2 6" xfId="20254" xr:uid="{00000000-0005-0000-0000-0000624F0000}"/>
    <cellStyle name="SAPBEXHLevel1 18 2 6 2" xfId="35191" xr:uid="{00000000-0005-0000-0000-0000634F0000}"/>
    <cellStyle name="SAPBEXHLevel1 18 2 7" xfId="21583" xr:uid="{00000000-0005-0000-0000-0000644F0000}"/>
    <cellStyle name="SAPBEXHLevel1 18 2 7 2" xfId="36509" xr:uid="{00000000-0005-0000-0000-0000654F0000}"/>
    <cellStyle name="SAPBEXHLevel1 18 3" xfId="8338" xr:uid="{00000000-0005-0000-0000-0000664F0000}"/>
    <cellStyle name="SAPBEXHLevel1 18 3 2" xfId="24367" xr:uid="{00000000-0005-0000-0000-0000674F0000}"/>
    <cellStyle name="SAPBEXHLevel1 18 4" xfId="11165" xr:uid="{00000000-0005-0000-0000-0000684F0000}"/>
    <cellStyle name="SAPBEXHLevel1 18 4 2" xfId="27032" xr:uid="{00000000-0005-0000-0000-0000694F0000}"/>
    <cellStyle name="SAPBEXHLevel1 18 5" xfId="13833" xr:uid="{00000000-0005-0000-0000-00006A4F0000}"/>
    <cellStyle name="SAPBEXHLevel1 18 5 2" xfId="29421" xr:uid="{00000000-0005-0000-0000-00006B4F0000}"/>
    <cellStyle name="SAPBEXHLevel1 18 6" xfId="16517" xr:uid="{00000000-0005-0000-0000-00006C4F0000}"/>
    <cellStyle name="SAPBEXHLevel1 18 6 2" xfId="31655" xr:uid="{00000000-0005-0000-0000-00006D4F0000}"/>
    <cellStyle name="SAPBEXHLevel1 18 7" xfId="19127" xr:uid="{00000000-0005-0000-0000-00006E4F0000}"/>
    <cellStyle name="SAPBEXHLevel1 18 7 2" xfId="34074" xr:uid="{00000000-0005-0000-0000-00006F4F0000}"/>
    <cellStyle name="SAPBEXHLevel1 19" xfId="3170" xr:uid="{00000000-0005-0000-0000-0000704F0000}"/>
    <cellStyle name="SAPBEXHLevel1 19 2" xfId="4349" xr:uid="{00000000-0005-0000-0000-0000714F0000}"/>
    <cellStyle name="SAPBEXHLevel1 19 2 2" xfId="9504" xr:uid="{00000000-0005-0000-0000-0000724F0000}"/>
    <cellStyle name="SAPBEXHLevel1 19 2 2 2" xfId="25495" xr:uid="{00000000-0005-0000-0000-0000734F0000}"/>
    <cellStyle name="SAPBEXHLevel1 19 2 3" xfId="12322" xr:uid="{00000000-0005-0000-0000-0000744F0000}"/>
    <cellStyle name="SAPBEXHLevel1 19 2 3 2" xfId="28166" xr:uid="{00000000-0005-0000-0000-0000754F0000}"/>
    <cellStyle name="SAPBEXHLevel1 19 2 4" xfId="12983" xr:uid="{00000000-0005-0000-0000-0000764F0000}"/>
    <cellStyle name="SAPBEXHLevel1 19 2 4 2" xfId="28789" xr:uid="{00000000-0005-0000-0000-0000774F0000}"/>
    <cellStyle name="SAPBEXHLevel1 19 2 5" xfId="17645" xr:uid="{00000000-0005-0000-0000-0000784F0000}"/>
    <cellStyle name="SAPBEXHLevel1 19 2 5 2" xfId="32761" xr:uid="{00000000-0005-0000-0000-0000794F0000}"/>
    <cellStyle name="SAPBEXHLevel1 19 2 6" xfId="20253" xr:uid="{00000000-0005-0000-0000-00007A4F0000}"/>
    <cellStyle name="SAPBEXHLevel1 19 2 6 2" xfId="35190" xr:uid="{00000000-0005-0000-0000-00007B4F0000}"/>
    <cellStyle name="SAPBEXHLevel1 19 2 7" xfId="21662" xr:uid="{00000000-0005-0000-0000-00007C4F0000}"/>
    <cellStyle name="SAPBEXHLevel1 19 2 7 2" xfId="36584" xr:uid="{00000000-0005-0000-0000-00007D4F0000}"/>
    <cellStyle name="SAPBEXHLevel1 19 3" xfId="8339" xr:uid="{00000000-0005-0000-0000-00007E4F0000}"/>
    <cellStyle name="SAPBEXHLevel1 19 3 2" xfId="24368" xr:uid="{00000000-0005-0000-0000-00007F4F0000}"/>
    <cellStyle name="SAPBEXHLevel1 19 4" xfId="11166" xr:uid="{00000000-0005-0000-0000-0000804F0000}"/>
    <cellStyle name="SAPBEXHLevel1 19 4 2" xfId="27033" xr:uid="{00000000-0005-0000-0000-0000814F0000}"/>
    <cellStyle name="SAPBEXHLevel1 19 5" xfId="15030" xr:uid="{00000000-0005-0000-0000-0000824F0000}"/>
    <cellStyle name="SAPBEXHLevel1 19 5 2" xfId="30477" xr:uid="{00000000-0005-0000-0000-0000834F0000}"/>
    <cellStyle name="SAPBEXHLevel1 19 6" xfId="16518" xr:uid="{00000000-0005-0000-0000-0000844F0000}"/>
    <cellStyle name="SAPBEXHLevel1 19 6 2" xfId="31656" xr:uid="{00000000-0005-0000-0000-0000854F0000}"/>
    <cellStyle name="SAPBEXHLevel1 19 7" xfId="19128" xr:uid="{00000000-0005-0000-0000-0000864F0000}"/>
    <cellStyle name="SAPBEXHLevel1 19 7 2" xfId="34075" xr:uid="{00000000-0005-0000-0000-0000874F0000}"/>
    <cellStyle name="SAPBEXHLevel1 2" xfId="847" xr:uid="{00000000-0005-0000-0000-0000884F0000}"/>
    <cellStyle name="SAPBEXHLevel1 2 10" xfId="3172" xr:uid="{00000000-0005-0000-0000-0000894F0000}"/>
    <cellStyle name="SAPBEXHLevel1 2 10 2" xfId="4347" xr:uid="{00000000-0005-0000-0000-00008A4F0000}"/>
    <cellStyle name="SAPBEXHLevel1 2 10 2 2" xfId="9502" xr:uid="{00000000-0005-0000-0000-00008B4F0000}"/>
    <cellStyle name="SAPBEXHLevel1 2 10 2 2 2" xfId="25493" xr:uid="{00000000-0005-0000-0000-00008C4F0000}"/>
    <cellStyle name="SAPBEXHLevel1 2 10 2 3" xfId="12320" xr:uid="{00000000-0005-0000-0000-00008D4F0000}"/>
    <cellStyle name="SAPBEXHLevel1 2 10 2 3 2" xfId="28164" xr:uid="{00000000-0005-0000-0000-00008E4F0000}"/>
    <cellStyle name="SAPBEXHLevel1 2 10 2 4" xfId="12990" xr:uid="{00000000-0005-0000-0000-00008F4F0000}"/>
    <cellStyle name="SAPBEXHLevel1 2 10 2 4 2" xfId="28796" xr:uid="{00000000-0005-0000-0000-0000904F0000}"/>
    <cellStyle name="SAPBEXHLevel1 2 10 2 5" xfId="17643" xr:uid="{00000000-0005-0000-0000-0000914F0000}"/>
    <cellStyle name="SAPBEXHLevel1 2 10 2 5 2" xfId="32759" xr:uid="{00000000-0005-0000-0000-0000924F0000}"/>
    <cellStyle name="SAPBEXHLevel1 2 10 2 6" xfId="20251" xr:uid="{00000000-0005-0000-0000-0000934F0000}"/>
    <cellStyle name="SAPBEXHLevel1 2 10 2 6 2" xfId="35188" xr:uid="{00000000-0005-0000-0000-0000944F0000}"/>
    <cellStyle name="SAPBEXHLevel1 2 10 2 7" xfId="21663" xr:uid="{00000000-0005-0000-0000-0000954F0000}"/>
    <cellStyle name="SAPBEXHLevel1 2 10 2 7 2" xfId="36585" xr:uid="{00000000-0005-0000-0000-0000964F0000}"/>
    <cellStyle name="SAPBEXHLevel1 2 10 3" xfId="8341" xr:uid="{00000000-0005-0000-0000-0000974F0000}"/>
    <cellStyle name="SAPBEXHLevel1 2 10 3 2" xfId="24370" xr:uid="{00000000-0005-0000-0000-0000984F0000}"/>
    <cellStyle name="SAPBEXHLevel1 2 10 4" xfId="11168" xr:uid="{00000000-0005-0000-0000-0000994F0000}"/>
    <cellStyle name="SAPBEXHLevel1 2 10 4 2" xfId="27035" xr:uid="{00000000-0005-0000-0000-00009A4F0000}"/>
    <cellStyle name="SAPBEXHLevel1 2 10 5" xfId="15029" xr:uid="{00000000-0005-0000-0000-00009B4F0000}"/>
    <cellStyle name="SAPBEXHLevel1 2 10 5 2" xfId="30476" xr:uid="{00000000-0005-0000-0000-00009C4F0000}"/>
    <cellStyle name="SAPBEXHLevel1 2 10 6" xfId="16520" xr:uid="{00000000-0005-0000-0000-00009D4F0000}"/>
    <cellStyle name="SAPBEXHLevel1 2 10 6 2" xfId="31658" xr:uid="{00000000-0005-0000-0000-00009E4F0000}"/>
    <cellStyle name="SAPBEXHLevel1 2 10 7" xfId="19130" xr:uid="{00000000-0005-0000-0000-00009F4F0000}"/>
    <cellStyle name="SAPBEXHLevel1 2 10 7 2" xfId="34077" xr:uid="{00000000-0005-0000-0000-0000A04F0000}"/>
    <cellStyle name="SAPBEXHLevel1 2 11" xfId="3173" xr:uid="{00000000-0005-0000-0000-0000A14F0000}"/>
    <cellStyle name="SAPBEXHLevel1 2 11 2" xfId="4346" xr:uid="{00000000-0005-0000-0000-0000A24F0000}"/>
    <cellStyle name="SAPBEXHLevel1 2 11 2 2" xfId="9501" xr:uid="{00000000-0005-0000-0000-0000A34F0000}"/>
    <cellStyle name="SAPBEXHLevel1 2 11 2 2 2" xfId="25492" xr:uid="{00000000-0005-0000-0000-0000A44F0000}"/>
    <cellStyle name="SAPBEXHLevel1 2 11 2 3" xfId="12319" xr:uid="{00000000-0005-0000-0000-0000A54F0000}"/>
    <cellStyle name="SAPBEXHLevel1 2 11 2 3 2" xfId="28163" xr:uid="{00000000-0005-0000-0000-0000A64F0000}"/>
    <cellStyle name="SAPBEXHLevel1 2 11 2 4" xfId="14431" xr:uid="{00000000-0005-0000-0000-0000A74F0000}"/>
    <cellStyle name="SAPBEXHLevel1 2 11 2 4 2" xfId="29950" xr:uid="{00000000-0005-0000-0000-0000A84F0000}"/>
    <cellStyle name="SAPBEXHLevel1 2 11 2 5" xfId="17642" xr:uid="{00000000-0005-0000-0000-0000A94F0000}"/>
    <cellStyle name="SAPBEXHLevel1 2 11 2 5 2" xfId="32758" xr:uid="{00000000-0005-0000-0000-0000AA4F0000}"/>
    <cellStyle name="SAPBEXHLevel1 2 11 2 6" xfId="20250" xr:uid="{00000000-0005-0000-0000-0000AB4F0000}"/>
    <cellStyle name="SAPBEXHLevel1 2 11 2 6 2" xfId="35187" xr:uid="{00000000-0005-0000-0000-0000AC4F0000}"/>
    <cellStyle name="SAPBEXHLevel1 2 11 2 7" xfId="21664" xr:uid="{00000000-0005-0000-0000-0000AD4F0000}"/>
    <cellStyle name="SAPBEXHLevel1 2 11 2 7 2" xfId="36586" xr:uid="{00000000-0005-0000-0000-0000AE4F0000}"/>
    <cellStyle name="SAPBEXHLevel1 2 11 3" xfId="8342" xr:uid="{00000000-0005-0000-0000-0000AF4F0000}"/>
    <cellStyle name="SAPBEXHLevel1 2 11 3 2" xfId="24371" xr:uid="{00000000-0005-0000-0000-0000B04F0000}"/>
    <cellStyle name="SAPBEXHLevel1 2 11 4" xfId="11169" xr:uid="{00000000-0005-0000-0000-0000B14F0000}"/>
    <cellStyle name="SAPBEXHLevel1 2 11 4 2" xfId="27036" xr:uid="{00000000-0005-0000-0000-0000B24F0000}"/>
    <cellStyle name="SAPBEXHLevel1 2 11 5" xfId="15036" xr:uid="{00000000-0005-0000-0000-0000B34F0000}"/>
    <cellStyle name="SAPBEXHLevel1 2 11 5 2" xfId="30483" xr:uid="{00000000-0005-0000-0000-0000B44F0000}"/>
    <cellStyle name="SAPBEXHLevel1 2 11 6" xfId="16521" xr:uid="{00000000-0005-0000-0000-0000B54F0000}"/>
    <cellStyle name="SAPBEXHLevel1 2 11 6 2" xfId="31659" xr:uid="{00000000-0005-0000-0000-0000B64F0000}"/>
    <cellStyle name="SAPBEXHLevel1 2 11 7" xfId="19131" xr:uid="{00000000-0005-0000-0000-0000B74F0000}"/>
    <cellStyle name="SAPBEXHLevel1 2 11 7 2" xfId="34078" xr:uid="{00000000-0005-0000-0000-0000B84F0000}"/>
    <cellStyle name="SAPBEXHLevel1 2 12" xfId="3174" xr:uid="{00000000-0005-0000-0000-0000B94F0000}"/>
    <cellStyle name="SAPBEXHLevel1 2 12 2" xfId="4345" xr:uid="{00000000-0005-0000-0000-0000BA4F0000}"/>
    <cellStyle name="SAPBEXHLevel1 2 12 2 2" xfId="9500" xr:uid="{00000000-0005-0000-0000-0000BB4F0000}"/>
    <cellStyle name="SAPBEXHLevel1 2 12 2 2 2" xfId="25491" xr:uid="{00000000-0005-0000-0000-0000BC4F0000}"/>
    <cellStyle name="SAPBEXHLevel1 2 12 2 3" xfId="12318" xr:uid="{00000000-0005-0000-0000-0000BD4F0000}"/>
    <cellStyle name="SAPBEXHLevel1 2 12 2 3 2" xfId="28162" xr:uid="{00000000-0005-0000-0000-0000BE4F0000}"/>
    <cellStyle name="SAPBEXHLevel1 2 12 2 4" xfId="12995" xr:uid="{00000000-0005-0000-0000-0000BF4F0000}"/>
    <cellStyle name="SAPBEXHLevel1 2 12 2 4 2" xfId="28801" xr:uid="{00000000-0005-0000-0000-0000C04F0000}"/>
    <cellStyle name="SAPBEXHLevel1 2 12 2 5" xfId="17641" xr:uid="{00000000-0005-0000-0000-0000C14F0000}"/>
    <cellStyle name="SAPBEXHLevel1 2 12 2 5 2" xfId="32757" xr:uid="{00000000-0005-0000-0000-0000C24F0000}"/>
    <cellStyle name="SAPBEXHLevel1 2 12 2 6" xfId="20249" xr:uid="{00000000-0005-0000-0000-0000C34F0000}"/>
    <cellStyle name="SAPBEXHLevel1 2 12 2 6 2" xfId="35186" xr:uid="{00000000-0005-0000-0000-0000C44F0000}"/>
    <cellStyle name="SAPBEXHLevel1 2 12 2 7" xfId="21665" xr:uid="{00000000-0005-0000-0000-0000C54F0000}"/>
    <cellStyle name="SAPBEXHLevel1 2 12 2 7 2" xfId="36587" xr:uid="{00000000-0005-0000-0000-0000C64F0000}"/>
    <cellStyle name="SAPBEXHLevel1 2 12 3" xfId="8343" xr:uid="{00000000-0005-0000-0000-0000C74F0000}"/>
    <cellStyle name="SAPBEXHLevel1 2 12 3 2" xfId="24372" xr:uid="{00000000-0005-0000-0000-0000C84F0000}"/>
    <cellStyle name="SAPBEXHLevel1 2 12 4" xfId="11170" xr:uid="{00000000-0005-0000-0000-0000C94F0000}"/>
    <cellStyle name="SAPBEXHLevel1 2 12 4 2" xfId="27037" xr:uid="{00000000-0005-0000-0000-0000CA4F0000}"/>
    <cellStyle name="SAPBEXHLevel1 2 12 5" xfId="10519" xr:uid="{00000000-0005-0000-0000-0000CB4F0000}"/>
    <cellStyle name="SAPBEXHLevel1 2 12 5 2" xfId="26441" xr:uid="{00000000-0005-0000-0000-0000CC4F0000}"/>
    <cellStyle name="SAPBEXHLevel1 2 12 6" xfId="16522" xr:uid="{00000000-0005-0000-0000-0000CD4F0000}"/>
    <cellStyle name="SAPBEXHLevel1 2 12 6 2" xfId="31660" xr:uid="{00000000-0005-0000-0000-0000CE4F0000}"/>
    <cellStyle name="SAPBEXHLevel1 2 12 7" xfId="19132" xr:uid="{00000000-0005-0000-0000-0000CF4F0000}"/>
    <cellStyle name="SAPBEXHLevel1 2 12 7 2" xfId="34079" xr:uid="{00000000-0005-0000-0000-0000D04F0000}"/>
    <cellStyle name="SAPBEXHLevel1 2 13" xfId="3175" xr:uid="{00000000-0005-0000-0000-0000D14F0000}"/>
    <cellStyle name="SAPBEXHLevel1 2 13 2" xfId="3421" xr:uid="{00000000-0005-0000-0000-0000D24F0000}"/>
    <cellStyle name="SAPBEXHLevel1 2 13 2 2" xfId="8589" xr:uid="{00000000-0005-0000-0000-0000D34F0000}"/>
    <cellStyle name="SAPBEXHLevel1 2 13 2 2 2" xfId="24618" xr:uid="{00000000-0005-0000-0000-0000D44F0000}"/>
    <cellStyle name="SAPBEXHLevel1 2 13 2 3" xfId="11416" xr:uid="{00000000-0005-0000-0000-0000D54F0000}"/>
    <cellStyle name="SAPBEXHLevel1 2 13 2 3 2" xfId="27283" xr:uid="{00000000-0005-0000-0000-0000D64F0000}"/>
    <cellStyle name="SAPBEXHLevel1 2 13 2 4" xfId="14313" xr:uid="{00000000-0005-0000-0000-0000D74F0000}"/>
    <cellStyle name="SAPBEXHLevel1 2 13 2 4 2" xfId="29836" xr:uid="{00000000-0005-0000-0000-0000D84F0000}"/>
    <cellStyle name="SAPBEXHLevel1 2 13 2 5" xfId="16768" xr:uid="{00000000-0005-0000-0000-0000D94F0000}"/>
    <cellStyle name="SAPBEXHLevel1 2 13 2 5 2" xfId="31906" xr:uid="{00000000-0005-0000-0000-0000DA4F0000}"/>
    <cellStyle name="SAPBEXHLevel1 2 13 2 6" xfId="19378" xr:uid="{00000000-0005-0000-0000-0000DB4F0000}"/>
    <cellStyle name="SAPBEXHLevel1 2 13 2 6 2" xfId="34325" xr:uid="{00000000-0005-0000-0000-0000DC4F0000}"/>
    <cellStyle name="SAPBEXHLevel1 2 13 2 7" xfId="21639" xr:uid="{00000000-0005-0000-0000-0000DD4F0000}"/>
    <cellStyle name="SAPBEXHLevel1 2 13 2 7 2" xfId="36565" xr:uid="{00000000-0005-0000-0000-0000DE4F0000}"/>
    <cellStyle name="SAPBEXHLevel1 2 13 3" xfId="8344" xr:uid="{00000000-0005-0000-0000-0000DF4F0000}"/>
    <cellStyle name="SAPBEXHLevel1 2 13 3 2" xfId="24373" xr:uid="{00000000-0005-0000-0000-0000E04F0000}"/>
    <cellStyle name="SAPBEXHLevel1 2 13 4" xfId="11171" xr:uid="{00000000-0005-0000-0000-0000E14F0000}"/>
    <cellStyle name="SAPBEXHLevel1 2 13 4 2" xfId="27038" xr:uid="{00000000-0005-0000-0000-0000E24F0000}"/>
    <cellStyle name="SAPBEXHLevel1 2 13 5" xfId="15138" xr:uid="{00000000-0005-0000-0000-0000E34F0000}"/>
    <cellStyle name="SAPBEXHLevel1 2 13 5 2" xfId="30560" xr:uid="{00000000-0005-0000-0000-0000E44F0000}"/>
    <cellStyle name="SAPBEXHLevel1 2 13 6" xfId="16523" xr:uid="{00000000-0005-0000-0000-0000E54F0000}"/>
    <cellStyle name="SAPBEXHLevel1 2 13 6 2" xfId="31661" xr:uid="{00000000-0005-0000-0000-0000E64F0000}"/>
    <cellStyle name="SAPBEXHLevel1 2 13 7" xfId="19133" xr:uid="{00000000-0005-0000-0000-0000E74F0000}"/>
    <cellStyle name="SAPBEXHLevel1 2 13 7 2" xfId="34080" xr:uid="{00000000-0005-0000-0000-0000E84F0000}"/>
    <cellStyle name="SAPBEXHLevel1 2 14" xfId="3176" xr:uid="{00000000-0005-0000-0000-0000E94F0000}"/>
    <cellStyle name="SAPBEXHLevel1 2 14 2" xfId="3422" xr:uid="{00000000-0005-0000-0000-0000EA4F0000}"/>
    <cellStyle name="SAPBEXHLevel1 2 14 2 2" xfId="8590" xr:uid="{00000000-0005-0000-0000-0000EB4F0000}"/>
    <cellStyle name="SAPBEXHLevel1 2 14 2 2 2" xfId="24619" xr:uid="{00000000-0005-0000-0000-0000EC4F0000}"/>
    <cellStyle name="SAPBEXHLevel1 2 14 2 3" xfId="11417" xr:uid="{00000000-0005-0000-0000-0000ED4F0000}"/>
    <cellStyle name="SAPBEXHLevel1 2 14 2 3 2" xfId="27284" xr:uid="{00000000-0005-0000-0000-0000EE4F0000}"/>
    <cellStyle name="SAPBEXHLevel1 2 14 2 4" xfId="13578" xr:uid="{00000000-0005-0000-0000-0000EF4F0000}"/>
    <cellStyle name="SAPBEXHLevel1 2 14 2 4 2" xfId="29202" xr:uid="{00000000-0005-0000-0000-0000F04F0000}"/>
    <cellStyle name="SAPBEXHLevel1 2 14 2 5" xfId="16769" xr:uid="{00000000-0005-0000-0000-0000F14F0000}"/>
    <cellStyle name="SAPBEXHLevel1 2 14 2 5 2" xfId="31907" xr:uid="{00000000-0005-0000-0000-0000F24F0000}"/>
    <cellStyle name="SAPBEXHLevel1 2 14 2 6" xfId="19379" xr:uid="{00000000-0005-0000-0000-0000F34F0000}"/>
    <cellStyle name="SAPBEXHLevel1 2 14 2 6 2" xfId="34326" xr:uid="{00000000-0005-0000-0000-0000F44F0000}"/>
    <cellStyle name="SAPBEXHLevel1 2 14 2 7" xfId="6036" xr:uid="{00000000-0005-0000-0000-0000F54F0000}"/>
    <cellStyle name="SAPBEXHLevel1 2 14 2 7 2" xfId="22992" xr:uid="{00000000-0005-0000-0000-0000F64F0000}"/>
    <cellStyle name="SAPBEXHLevel1 2 14 3" xfId="8345" xr:uid="{00000000-0005-0000-0000-0000F74F0000}"/>
    <cellStyle name="SAPBEXHLevel1 2 14 3 2" xfId="24374" xr:uid="{00000000-0005-0000-0000-0000F84F0000}"/>
    <cellStyle name="SAPBEXHLevel1 2 14 4" xfId="11172" xr:uid="{00000000-0005-0000-0000-0000F94F0000}"/>
    <cellStyle name="SAPBEXHLevel1 2 14 4 2" xfId="27039" xr:uid="{00000000-0005-0000-0000-0000FA4F0000}"/>
    <cellStyle name="SAPBEXHLevel1 2 14 5" xfId="13031" xr:uid="{00000000-0005-0000-0000-0000FB4F0000}"/>
    <cellStyle name="SAPBEXHLevel1 2 14 5 2" xfId="28830" xr:uid="{00000000-0005-0000-0000-0000FC4F0000}"/>
    <cellStyle name="SAPBEXHLevel1 2 14 6" xfId="16524" xr:uid="{00000000-0005-0000-0000-0000FD4F0000}"/>
    <cellStyle name="SAPBEXHLevel1 2 14 6 2" xfId="31662" xr:uid="{00000000-0005-0000-0000-0000FE4F0000}"/>
    <cellStyle name="SAPBEXHLevel1 2 14 7" xfId="19134" xr:uid="{00000000-0005-0000-0000-0000FF4F0000}"/>
    <cellStyle name="SAPBEXHLevel1 2 14 7 2" xfId="34081" xr:uid="{00000000-0005-0000-0000-000000500000}"/>
    <cellStyle name="SAPBEXHLevel1 2 15" xfId="3177" xr:uid="{00000000-0005-0000-0000-000001500000}"/>
    <cellStyle name="SAPBEXHLevel1 2 15 2" xfId="4344" xr:uid="{00000000-0005-0000-0000-000002500000}"/>
    <cellStyle name="SAPBEXHLevel1 2 15 2 2" xfId="9499" xr:uid="{00000000-0005-0000-0000-000003500000}"/>
    <cellStyle name="SAPBEXHLevel1 2 15 2 2 2" xfId="25490" xr:uid="{00000000-0005-0000-0000-000004500000}"/>
    <cellStyle name="SAPBEXHLevel1 2 15 2 3" xfId="12317" xr:uid="{00000000-0005-0000-0000-000005500000}"/>
    <cellStyle name="SAPBEXHLevel1 2 15 2 3 2" xfId="28161" xr:uid="{00000000-0005-0000-0000-000006500000}"/>
    <cellStyle name="SAPBEXHLevel1 2 15 2 4" xfId="14430" xr:uid="{00000000-0005-0000-0000-000007500000}"/>
    <cellStyle name="SAPBEXHLevel1 2 15 2 4 2" xfId="29949" xr:uid="{00000000-0005-0000-0000-000008500000}"/>
    <cellStyle name="SAPBEXHLevel1 2 15 2 5" xfId="17640" xr:uid="{00000000-0005-0000-0000-000009500000}"/>
    <cellStyle name="SAPBEXHLevel1 2 15 2 5 2" xfId="32756" xr:uid="{00000000-0005-0000-0000-00000A500000}"/>
    <cellStyle name="SAPBEXHLevel1 2 15 2 6" xfId="20248" xr:uid="{00000000-0005-0000-0000-00000B500000}"/>
    <cellStyle name="SAPBEXHLevel1 2 15 2 6 2" xfId="35185" xr:uid="{00000000-0005-0000-0000-00000C500000}"/>
    <cellStyle name="SAPBEXHLevel1 2 15 2 7" xfId="22072" xr:uid="{00000000-0005-0000-0000-00000D500000}"/>
    <cellStyle name="SAPBEXHLevel1 2 15 2 7 2" xfId="36989" xr:uid="{00000000-0005-0000-0000-00000E500000}"/>
    <cellStyle name="SAPBEXHLevel1 2 15 3" xfId="8346" xr:uid="{00000000-0005-0000-0000-00000F500000}"/>
    <cellStyle name="SAPBEXHLevel1 2 15 3 2" xfId="24375" xr:uid="{00000000-0005-0000-0000-000010500000}"/>
    <cellStyle name="SAPBEXHLevel1 2 15 4" xfId="11173" xr:uid="{00000000-0005-0000-0000-000011500000}"/>
    <cellStyle name="SAPBEXHLevel1 2 15 4 2" xfId="27040" xr:uid="{00000000-0005-0000-0000-000012500000}"/>
    <cellStyle name="SAPBEXHLevel1 2 15 5" xfId="15147" xr:uid="{00000000-0005-0000-0000-000013500000}"/>
    <cellStyle name="SAPBEXHLevel1 2 15 5 2" xfId="30567" xr:uid="{00000000-0005-0000-0000-000014500000}"/>
    <cellStyle name="SAPBEXHLevel1 2 15 6" xfId="16525" xr:uid="{00000000-0005-0000-0000-000015500000}"/>
    <cellStyle name="SAPBEXHLevel1 2 15 6 2" xfId="31663" xr:uid="{00000000-0005-0000-0000-000016500000}"/>
    <cellStyle name="SAPBEXHLevel1 2 15 7" xfId="19135" xr:uid="{00000000-0005-0000-0000-000017500000}"/>
    <cellStyle name="SAPBEXHLevel1 2 15 7 2" xfId="34082" xr:uid="{00000000-0005-0000-0000-000018500000}"/>
    <cellStyle name="SAPBEXHLevel1 2 16" xfId="3178" xr:uid="{00000000-0005-0000-0000-000019500000}"/>
    <cellStyle name="SAPBEXHLevel1 2 16 2" xfId="4343" xr:uid="{00000000-0005-0000-0000-00001A500000}"/>
    <cellStyle name="SAPBEXHLevel1 2 16 2 2" xfId="9498" xr:uid="{00000000-0005-0000-0000-00001B500000}"/>
    <cellStyle name="SAPBEXHLevel1 2 16 2 2 2" xfId="25489" xr:uid="{00000000-0005-0000-0000-00001C500000}"/>
    <cellStyle name="SAPBEXHLevel1 2 16 2 3" xfId="12316" xr:uid="{00000000-0005-0000-0000-00001D500000}"/>
    <cellStyle name="SAPBEXHLevel1 2 16 2 3 2" xfId="28160" xr:uid="{00000000-0005-0000-0000-00001E500000}"/>
    <cellStyle name="SAPBEXHLevel1 2 16 2 4" xfId="12984" xr:uid="{00000000-0005-0000-0000-00001F500000}"/>
    <cellStyle name="SAPBEXHLevel1 2 16 2 4 2" xfId="28790" xr:uid="{00000000-0005-0000-0000-000020500000}"/>
    <cellStyle name="SAPBEXHLevel1 2 16 2 5" xfId="17639" xr:uid="{00000000-0005-0000-0000-000021500000}"/>
    <cellStyle name="SAPBEXHLevel1 2 16 2 5 2" xfId="32755" xr:uid="{00000000-0005-0000-0000-000022500000}"/>
    <cellStyle name="SAPBEXHLevel1 2 16 2 6" xfId="20247" xr:uid="{00000000-0005-0000-0000-000023500000}"/>
    <cellStyle name="SAPBEXHLevel1 2 16 2 6 2" xfId="35184" xr:uid="{00000000-0005-0000-0000-000024500000}"/>
    <cellStyle name="SAPBEXHLevel1 2 16 2 7" xfId="21966" xr:uid="{00000000-0005-0000-0000-000025500000}"/>
    <cellStyle name="SAPBEXHLevel1 2 16 2 7 2" xfId="36885" xr:uid="{00000000-0005-0000-0000-000026500000}"/>
    <cellStyle name="SAPBEXHLevel1 2 16 3" xfId="8347" xr:uid="{00000000-0005-0000-0000-000027500000}"/>
    <cellStyle name="SAPBEXHLevel1 2 16 3 2" xfId="24376" xr:uid="{00000000-0005-0000-0000-000028500000}"/>
    <cellStyle name="SAPBEXHLevel1 2 16 4" xfId="11174" xr:uid="{00000000-0005-0000-0000-000029500000}"/>
    <cellStyle name="SAPBEXHLevel1 2 16 4 2" xfId="27041" xr:uid="{00000000-0005-0000-0000-00002A500000}"/>
    <cellStyle name="SAPBEXHLevel1 2 16 5" xfId="14492" xr:uid="{00000000-0005-0000-0000-00002B500000}"/>
    <cellStyle name="SAPBEXHLevel1 2 16 5 2" xfId="30008" xr:uid="{00000000-0005-0000-0000-00002C500000}"/>
    <cellStyle name="SAPBEXHLevel1 2 16 6" xfId="16526" xr:uid="{00000000-0005-0000-0000-00002D500000}"/>
    <cellStyle name="SAPBEXHLevel1 2 16 6 2" xfId="31664" xr:uid="{00000000-0005-0000-0000-00002E500000}"/>
    <cellStyle name="SAPBEXHLevel1 2 16 7" xfId="19136" xr:uid="{00000000-0005-0000-0000-00002F500000}"/>
    <cellStyle name="SAPBEXHLevel1 2 16 7 2" xfId="34083" xr:uid="{00000000-0005-0000-0000-000030500000}"/>
    <cellStyle name="SAPBEXHLevel1 2 17" xfId="3171" xr:uid="{00000000-0005-0000-0000-000031500000}"/>
    <cellStyle name="SAPBEXHLevel1 2 17 2" xfId="8340" xr:uid="{00000000-0005-0000-0000-000032500000}"/>
    <cellStyle name="SAPBEXHLevel1 2 17 2 2" xfId="24369" xr:uid="{00000000-0005-0000-0000-000033500000}"/>
    <cellStyle name="SAPBEXHLevel1 2 17 3" xfId="11167" xr:uid="{00000000-0005-0000-0000-000034500000}"/>
    <cellStyle name="SAPBEXHLevel1 2 17 3 2" xfId="27034" xr:uid="{00000000-0005-0000-0000-000035500000}"/>
    <cellStyle name="SAPBEXHLevel1 2 17 4" xfId="13834" xr:uid="{00000000-0005-0000-0000-000036500000}"/>
    <cellStyle name="SAPBEXHLevel1 2 17 4 2" xfId="29422" xr:uid="{00000000-0005-0000-0000-000037500000}"/>
    <cellStyle name="SAPBEXHLevel1 2 17 5" xfId="16519" xr:uid="{00000000-0005-0000-0000-000038500000}"/>
    <cellStyle name="SAPBEXHLevel1 2 17 5 2" xfId="31657" xr:uid="{00000000-0005-0000-0000-000039500000}"/>
    <cellStyle name="SAPBEXHLevel1 2 17 6" xfId="19129" xr:uid="{00000000-0005-0000-0000-00003A500000}"/>
    <cellStyle name="SAPBEXHLevel1 2 17 6 2" xfId="34076" xr:uid="{00000000-0005-0000-0000-00003B500000}"/>
    <cellStyle name="SAPBEXHLevel1 2 17 7" xfId="21292" xr:uid="{00000000-0005-0000-0000-00003C500000}"/>
    <cellStyle name="SAPBEXHLevel1 2 17 7 2" xfId="36218" xr:uid="{00000000-0005-0000-0000-00003D500000}"/>
    <cellStyle name="SAPBEXHLevel1 2 17 8" xfId="6336" xr:uid="{00000000-0005-0000-0000-00003E500000}"/>
    <cellStyle name="SAPBEXHLevel1 2 18" xfId="4348" xr:uid="{00000000-0005-0000-0000-00003F500000}"/>
    <cellStyle name="SAPBEXHLevel1 2 18 2" xfId="9503" xr:uid="{00000000-0005-0000-0000-000040500000}"/>
    <cellStyle name="SAPBEXHLevel1 2 18 2 2" xfId="25494" xr:uid="{00000000-0005-0000-0000-000041500000}"/>
    <cellStyle name="SAPBEXHLevel1 2 18 3" xfId="12321" xr:uid="{00000000-0005-0000-0000-000042500000}"/>
    <cellStyle name="SAPBEXHLevel1 2 18 3 2" xfId="28165" xr:uid="{00000000-0005-0000-0000-000043500000}"/>
    <cellStyle name="SAPBEXHLevel1 2 18 4" xfId="14432" xr:uid="{00000000-0005-0000-0000-000044500000}"/>
    <cellStyle name="SAPBEXHLevel1 2 18 4 2" xfId="29951" xr:uid="{00000000-0005-0000-0000-000045500000}"/>
    <cellStyle name="SAPBEXHLevel1 2 18 5" xfId="17644" xr:uid="{00000000-0005-0000-0000-000046500000}"/>
    <cellStyle name="SAPBEXHLevel1 2 18 5 2" xfId="32760" xr:uid="{00000000-0005-0000-0000-000047500000}"/>
    <cellStyle name="SAPBEXHLevel1 2 18 6" xfId="20252" xr:uid="{00000000-0005-0000-0000-000048500000}"/>
    <cellStyle name="SAPBEXHLevel1 2 18 6 2" xfId="35189" xr:uid="{00000000-0005-0000-0000-000049500000}"/>
    <cellStyle name="SAPBEXHLevel1 2 18 7" xfId="21582" xr:uid="{00000000-0005-0000-0000-00004A500000}"/>
    <cellStyle name="SAPBEXHLevel1 2 18 7 2" xfId="36508" xr:uid="{00000000-0005-0000-0000-00004B500000}"/>
    <cellStyle name="SAPBEXHLevel1 2 19" xfId="5419" xr:uid="{00000000-0005-0000-0000-00004C500000}"/>
    <cellStyle name="SAPBEXHLevel1 2 19 2" xfId="37566" xr:uid="{00000000-0005-0000-0000-00004D500000}"/>
    <cellStyle name="SAPBEXHLevel1 2 2" xfId="848" xr:uid="{00000000-0005-0000-0000-00004E500000}"/>
    <cellStyle name="SAPBEXHLevel1 2 2 10" xfId="18495" xr:uid="{00000000-0005-0000-0000-00004F500000}"/>
    <cellStyle name="SAPBEXHLevel1 2 2 10 2" xfId="33519" xr:uid="{00000000-0005-0000-0000-000050500000}"/>
    <cellStyle name="SAPBEXHLevel1 2 2 11" xfId="5056" xr:uid="{00000000-0005-0000-0000-000051500000}"/>
    <cellStyle name="SAPBEXHLevel1 2 2 2" xfId="849" xr:uid="{00000000-0005-0000-0000-000052500000}"/>
    <cellStyle name="SAPBEXHLevel1 2 2 2 10" xfId="5057" xr:uid="{00000000-0005-0000-0000-000053500000}"/>
    <cellStyle name="SAPBEXHLevel1 2 2 2 2" xfId="3180" xr:uid="{00000000-0005-0000-0000-000054500000}"/>
    <cellStyle name="SAPBEXHLevel1 2 2 2 2 2" xfId="8349" xr:uid="{00000000-0005-0000-0000-000055500000}"/>
    <cellStyle name="SAPBEXHLevel1 2 2 2 2 2 2" xfId="24378" xr:uid="{00000000-0005-0000-0000-000056500000}"/>
    <cellStyle name="SAPBEXHLevel1 2 2 2 2 3" xfId="11176" xr:uid="{00000000-0005-0000-0000-000057500000}"/>
    <cellStyle name="SAPBEXHLevel1 2 2 2 2 3 2" xfId="27043" xr:uid="{00000000-0005-0000-0000-000058500000}"/>
    <cellStyle name="SAPBEXHLevel1 2 2 2 2 4" xfId="6694" xr:uid="{00000000-0005-0000-0000-000059500000}"/>
    <cellStyle name="SAPBEXHLevel1 2 2 2 2 4 2" xfId="23186" xr:uid="{00000000-0005-0000-0000-00005A500000}"/>
    <cellStyle name="SAPBEXHLevel1 2 2 2 2 5" xfId="16528" xr:uid="{00000000-0005-0000-0000-00005B500000}"/>
    <cellStyle name="SAPBEXHLevel1 2 2 2 2 5 2" xfId="31666" xr:uid="{00000000-0005-0000-0000-00005C500000}"/>
    <cellStyle name="SAPBEXHLevel1 2 2 2 2 6" xfId="19138" xr:uid="{00000000-0005-0000-0000-00005D500000}"/>
    <cellStyle name="SAPBEXHLevel1 2 2 2 2 6 2" xfId="34085" xr:uid="{00000000-0005-0000-0000-00005E500000}"/>
    <cellStyle name="SAPBEXHLevel1 2 2 2 2 7" xfId="21301" xr:uid="{00000000-0005-0000-0000-00005F500000}"/>
    <cellStyle name="SAPBEXHLevel1 2 2 2 2 7 2" xfId="36227" xr:uid="{00000000-0005-0000-0000-000060500000}"/>
    <cellStyle name="SAPBEXHLevel1 2 2 2 2 8" xfId="6338" xr:uid="{00000000-0005-0000-0000-000061500000}"/>
    <cellStyle name="SAPBEXHLevel1 2 2 2 3" xfId="3445" xr:uid="{00000000-0005-0000-0000-000062500000}"/>
    <cellStyle name="SAPBEXHLevel1 2 2 2 3 2" xfId="8613" xr:uid="{00000000-0005-0000-0000-000063500000}"/>
    <cellStyle name="SAPBEXHLevel1 2 2 2 3 2 2" xfId="24642" xr:uid="{00000000-0005-0000-0000-000064500000}"/>
    <cellStyle name="SAPBEXHLevel1 2 2 2 3 3" xfId="11440" xr:uid="{00000000-0005-0000-0000-000065500000}"/>
    <cellStyle name="SAPBEXHLevel1 2 2 2 3 3 2" xfId="27307" xr:uid="{00000000-0005-0000-0000-000066500000}"/>
    <cellStyle name="SAPBEXHLevel1 2 2 2 3 4" xfId="14456" xr:uid="{00000000-0005-0000-0000-000067500000}"/>
    <cellStyle name="SAPBEXHLevel1 2 2 2 3 4 2" xfId="29973" xr:uid="{00000000-0005-0000-0000-000068500000}"/>
    <cellStyle name="SAPBEXHLevel1 2 2 2 3 5" xfId="16792" xr:uid="{00000000-0005-0000-0000-000069500000}"/>
    <cellStyle name="SAPBEXHLevel1 2 2 2 3 5 2" xfId="31930" xr:uid="{00000000-0005-0000-0000-00006A500000}"/>
    <cellStyle name="SAPBEXHLevel1 2 2 2 3 6" xfId="19402" xr:uid="{00000000-0005-0000-0000-00006B500000}"/>
    <cellStyle name="SAPBEXHLevel1 2 2 2 3 6 2" xfId="34349" xr:uid="{00000000-0005-0000-0000-00006C500000}"/>
    <cellStyle name="SAPBEXHLevel1 2 2 2 3 7" xfId="20909" xr:uid="{00000000-0005-0000-0000-00006D500000}"/>
    <cellStyle name="SAPBEXHLevel1 2 2 2 3 7 2" xfId="35835" xr:uid="{00000000-0005-0000-0000-00006E500000}"/>
    <cellStyle name="SAPBEXHLevel1 2 2 2 4" xfId="5417" xr:uid="{00000000-0005-0000-0000-00006F500000}"/>
    <cellStyle name="SAPBEXHLevel1 2 2 2 4 2" xfId="22668" xr:uid="{00000000-0005-0000-0000-000070500000}"/>
    <cellStyle name="SAPBEXHLevel1 2 2 2 5" xfId="7217" xr:uid="{00000000-0005-0000-0000-000071500000}"/>
    <cellStyle name="SAPBEXHLevel1 2 2 2 5 2" xfId="23486" xr:uid="{00000000-0005-0000-0000-000072500000}"/>
    <cellStyle name="SAPBEXHLevel1 2 2 2 6" xfId="6659" xr:uid="{00000000-0005-0000-0000-000073500000}"/>
    <cellStyle name="SAPBEXHLevel1 2 2 2 6 2" xfId="23163" xr:uid="{00000000-0005-0000-0000-000074500000}"/>
    <cellStyle name="SAPBEXHLevel1 2 2 2 7" xfId="6925" xr:uid="{00000000-0005-0000-0000-000075500000}"/>
    <cellStyle name="SAPBEXHLevel1 2 2 2 7 2" xfId="23335" xr:uid="{00000000-0005-0000-0000-000076500000}"/>
    <cellStyle name="SAPBEXHLevel1 2 2 2 8" xfId="14219" xr:uid="{00000000-0005-0000-0000-000077500000}"/>
    <cellStyle name="SAPBEXHLevel1 2 2 2 8 2" xfId="29760" xr:uid="{00000000-0005-0000-0000-000078500000}"/>
    <cellStyle name="SAPBEXHLevel1 2 2 2 9" xfId="18253" xr:uid="{00000000-0005-0000-0000-000079500000}"/>
    <cellStyle name="SAPBEXHLevel1 2 2 2 9 2" xfId="33351" xr:uid="{00000000-0005-0000-0000-00007A500000}"/>
    <cellStyle name="SAPBEXHLevel1 2 2 3" xfId="3179" xr:uid="{00000000-0005-0000-0000-00007B500000}"/>
    <cellStyle name="SAPBEXHLevel1 2 2 3 2" xfId="8348" xr:uid="{00000000-0005-0000-0000-00007C500000}"/>
    <cellStyle name="SAPBEXHLevel1 2 2 3 2 2" xfId="24377" xr:uid="{00000000-0005-0000-0000-00007D500000}"/>
    <cellStyle name="SAPBEXHLevel1 2 2 3 3" xfId="11175" xr:uid="{00000000-0005-0000-0000-00007E500000}"/>
    <cellStyle name="SAPBEXHLevel1 2 2 3 3 2" xfId="27042" xr:uid="{00000000-0005-0000-0000-00007F500000}"/>
    <cellStyle name="SAPBEXHLevel1 2 2 3 4" xfId="14499" xr:uid="{00000000-0005-0000-0000-000080500000}"/>
    <cellStyle name="SAPBEXHLevel1 2 2 3 4 2" xfId="30015" xr:uid="{00000000-0005-0000-0000-000081500000}"/>
    <cellStyle name="SAPBEXHLevel1 2 2 3 5" xfId="16527" xr:uid="{00000000-0005-0000-0000-000082500000}"/>
    <cellStyle name="SAPBEXHLevel1 2 2 3 5 2" xfId="31665" xr:uid="{00000000-0005-0000-0000-000083500000}"/>
    <cellStyle name="SAPBEXHLevel1 2 2 3 6" xfId="19137" xr:uid="{00000000-0005-0000-0000-000084500000}"/>
    <cellStyle name="SAPBEXHLevel1 2 2 3 6 2" xfId="34084" xr:uid="{00000000-0005-0000-0000-000085500000}"/>
    <cellStyle name="SAPBEXHLevel1 2 2 3 7" xfId="21300" xr:uid="{00000000-0005-0000-0000-000086500000}"/>
    <cellStyle name="SAPBEXHLevel1 2 2 3 7 2" xfId="36226" xr:uid="{00000000-0005-0000-0000-000087500000}"/>
    <cellStyle name="SAPBEXHLevel1 2 2 3 8" xfId="6337" xr:uid="{00000000-0005-0000-0000-000088500000}"/>
    <cellStyle name="SAPBEXHLevel1 2 2 4" xfId="4342" xr:uid="{00000000-0005-0000-0000-000089500000}"/>
    <cellStyle name="SAPBEXHLevel1 2 2 4 2" xfId="9497" xr:uid="{00000000-0005-0000-0000-00008A500000}"/>
    <cellStyle name="SAPBEXHLevel1 2 2 4 2 2" xfId="25488" xr:uid="{00000000-0005-0000-0000-00008B500000}"/>
    <cellStyle name="SAPBEXHLevel1 2 2 4 3" xfId="12315" xr:uid="{00000000-0005-0000-0000-00008C500000}"/>
    <cellStyle name="SAPBEXHLevel1 2 2 4 3 2" xfId="28159" xr:uid="{00000000-0005-0000-0000-00008D500000}"/>
    <cellStyle name="SAPBEXHLevel1 2 2 4 4" xfId="14429" xr:uid="{00000000-0005-0000-0000-00008E500000}"/>
    <cellStyle name="SAPBEXHLevel1 2 2 4 4 2" xfId="29948" xr:uid="{00000000-0005-0000-0000-00008F500000}"/>
    <cellStyle name="SAPBEXHLevel1 2 2 4 5" xfId="17638" xr:uid="{00000000-0005-0000-0000-000090500000}"/>
    <cellStyle name="SAPBEXHLevel1 2 2 4 5 2" xfId="32754" xr:uid="{00000000-0005-0000-0000-000091500000}"/>
    <cellStyle name="SAPBEXHLevel1 2 2 4 6" xfId="20246" xr:uid="{00000000-0005-0000-0000-000092500000}"/>
    <cellStyle name="SAPBEXHLevel1 2 2 4 6 2" xfId="35183" xr:uid="{00000000-0005-0000-0000-000093500000}"/>
    <cellStyle name="SAPBEXHLevel1 2 2 4 7" xfId="21666" xr:uid="{00000000-0005-0000-0000-000094500000}"/>
    <cellStyle name="SAPBEXHLevel1 2 2 4 7 2" xfId="36588" xr:uid="{00000000-0005-0000-0000-000095500000}"/>
    <cellStyle name="SAPBEXHLevel1 2 2 5" xfId="5418" xr:uid="{00000000-0005-0000-0000-000096500000}"/>
    <cellStyle name="SAPBEXHLevel1 2 2 5 2" xfId="22669" xr:uid="{00000000-0005-0000-0000-000097500000}"/>
    <cellStyle name="SAPBEXHLevel1 2 2 6" xfId="7248" xr:uid="{00000000-0005-0000-0000-000098500000}"/>
    <cellStyle name="SAPBEXHLevel1 2 2 6 2" xfId="23504" xr:uid="{00000000-0005-0000-0000-000099500000}"/>
    <cellStyle name="SAPBEXHLevel1 2 2 7" xfId="8984" xr:uid="{00000000-0005-0000-0000-00009A500000}"/>
    <cellStyle name="SAPBEXHLevel1 2 2 7 2" xfId="24996" xr:uid="{00000000-0005-0000-0000-00009B500000}"/>
    <cellStyle name="SAPBEXHLevel1 2 2 8" xfId="6926" xr:uid="{00000000-0005-0000-0000-00009C500000}"/>
    <cellStyle name="SAPBEXHLevel1 2 2 8 2" xfId="23336" xr:uid="{00000000-0005-0000-0000-00009D500000}"/>
    <cellStyle name="SAPBEXHLevel1 2 2 9" xfId="13024" xr:uid="{00000000-0005-0000-0000-00009E500000}"/>
    <cellStyle name="SAPBEXHLevel1 2 2 9 2" xfId="28823" xr:uid="{00000000-0005-0000-0000-00009F500000}"/>
    <cellStyle name="SAPBEXHLevel1 2 20" xfId="7219" xr:uid="{00000000-0005-0000-0000-0000A0500000}"/>
    <cellStyle name="SAPBEXHLevel1 2 21" xfId="13361" xr:uid="{00000000-0005-0000-0000-0000A1500000}"/>
    <cellStyle name="SAPBEXHLevel1 2 22" xfId="14651" xr:uid="{00000000-0005-0000-0000-0000A2500000}"/>
    <cellStyle name="SAPBEXHLevel1 2 23" xfId="14225" xr:uid="{00000000-0005-0000-0000-0000A3500000}"/>
    <cellStyle name="SAPBEXHLevel1 2 24" xfId="18494" xr:uid="{00000000-0005-0000-0000-0000A4500000}"/>
    <cellStyle name="SAPBEXHLevel1 2 25" xfId="22462" xr:uid="{00000000-0005-0000-0000-0000A5500000}"/>
    <cellStyle name="SAPBEXHLevel1 2 26" xfId="38038" xr:uid="{00000000-0005-0000-0000-0000A6500000}"/>
    <cellStyle name="SAPBEXHLevel1 2 3" xfId="1868" xr:uid="{00000000-0005-0000-0000-0000A7500000}"/>
    <cellStyle name="SAPBEXHLevel1 2 3 10" xfId="18425" xr:uid="{00000000-0005-0000-0000-0000A8500000}"/>
    <cellStyle name="SAPBEXHLevel1 2 3 11" xfId="23056" xr:uid="{00000000-0005-0000-0000-0000A9500000}"/>
    <cellStyle name="SAPBEXHLevel1 2 3 2" xfId="3182" xr:uid="{00000000-0005-0000-0000-0000AA500000}"/>
    <cellStyle name="SAPBEXHLevel1 2 3 2 2" xfId="4340" xr:uid="{00000000-0005-0000-0000-0000AB500000}"/>
    <cellStyle name="SAPBEXHLevel1 2 3 2 2 2" xfId="9495" xr:uid="{00000000-0005-0000-0000-0000AC500000}"/>
    <cellStyle name="SAPBEXHLevel1 2 3 2 2 2 2" xfId="25486" xr:uid="{00000000-0005-0000-0000-0000AD500000}"/>
    <cellStyle name="SAPBEXHLevel1 2 3 2 2 3" xfId="12313" xr:uid="{00000000-0005-0000-0000-0000AE500000}"/>
    <cellStyle name="SAPBEXHLevel1 2 3 2 2 3 2" xfId="28157" xr:uid="{00000000-0005-0000-0000-0000AF500000}"/>
    <cellStyle name="SAPBEXHLevel1 2 3 2 2 4" xfId="14428" xr:uid="{00000000-0005-0000-0000-0000B0500000}"/>
    <cellStyle name="SAPBEXHLevel1 2 3 2 2 4 2" xfId="29947" xr:uid="{00000000-0005-0000-0000-0000B1500000}"/>
    <cellStyle name="SAPBEXHLevel1 2 3 2 2 5" xfId="17636" xr:uid="{00000000-0005-0000-0000-0000B2500000}"/>
    <cellStyle name="SAPBEXHLevel1 2 3 2 2 5 2" xfId="32752" xr:uid="{00000000-0005-0000-0000-0000B3500000}"/>
    <cellStyle name="SAPBEXHLevel1 2 3 2 2 6" xfId="20244" xr:uid="{00000000-0005-0000-0000-0000B4500000}"/>
    <cellStyle name="SAPBEXHLevel1 2 3 2 2 6 2" xfId="35181" xr:uid="{00000000-0005-0000-0000-0000B5500000}"/>
    <cellStyle name="SAPBEXHLevel1 2 3 2 2 7" xfId="21221" xr:uid="{00000000-0005-0000-0000-0000B6500000}"/>
    <cellStyle name="SAPBEXHLevel1 2 3 2 2 7 2" xfId="36147" xr:uid="{00000000-0005-0000-0000-0000B7500000}"/>
    <cellStyle name="SAPBEXHLevel1 2 3 2 3" xfId="8351" xr:uid="{00000000-0005-0000-0000-0000B8500000}"/>
    <cellStyle name="SAPBEXHLevel1 2 3 2 3 2" xfId="24380" xr:uid="{00000000-0005-0000-0000-0000B9500000}"/>
    <cellStyle name="SAPBEXHLevel1 2 3 2 4" xfId="11178" xr:uid="{00000000-0005-0000-0000-0000BA500000}"/>
    <cellStyle name="SAPBEXHLevel1 2 3 2 4 2" xfId="27045" xr:uid="{00000000-0005-0000-0000-0000BB500000}"/>
    <cellStyle name="SAPBEXHLevel1 2 3 2 5" xfId="10121" xr:uid="{00000000-0005-0000-0000-0000BC500000}"/>
    <cellStyle name="SAPBEXHLevel1 2 3 2 5 2" xfId="26093" xr:uid="{00000000-0005-0000-0000-0000BD500000}"/>
    <cellStyle name="SAPBEXHLevel1 2 3 2 6" xfId="16530" xr:uid="{00000000-0005-0000-0000-0000BE500000}"/>
    <cellStyle name="SAPBEXHLevel1 2 3 2 6 2" xfId="31668" xr:uid="{00000000-0005-0000-0000-0000BF500000}"/>
    <cellStyle name="SAPBEXHLevel1 2 3 2 7" xfId="19140" xr:uid="{00000000-0005-0000-0000-0000C0500000}"/>
    <cellStyle name="SAPBEXHLevel1 2 3 2 7 2" xfId="34087" xr:uid="{00000000-0005-0000-0000-0000C1500000}"/>
    <cellStyle name="SAPBEXHLevel1 2 3 3" xfId="3181" xr:uid="{00000000-0005-0000-0000-0000C2500000}"/>
    <cellStyle name="SAPBEXHLevel1 2 3 3 2" xfId="8350" xr:uid="{00000000-0005-0000-0000-0000C3500000}"/>
    <cellStyle name="SAPBEXHLevel1 2 3 3 2 2" xfId="24379" xr:uid="{00000000-0005-0000-0000-0000C4500000}"/>
    <cellStyle name="SAPBEXHLevel1 2 3 3 3" xfId="11177" xr:uid="{00000000-0005-0000-0000-0000C5500000}"/>
    <cellStyle name="SAPBEXHLevel1 2 3 3 3 2" xfId="27044" xr:uid="{00000000-0005-0000-0000-0000C6500000}"/>
    <cellStyle name="SAPBEXHLevel1 2 3 3 4" xfId="15309" xr:uid="{00000000-0005-0000-0000-0000C7500000}"/>
    <cellStyle name="SAPBEXHLevel1 2 3 3 4 2" xfId="30718" xr:uid="{00000000-0005-0000-0000-0000C8500000}"/>
    <cellStyle name="SAPBEXHLevel1 2 3 3 5" xfId="16529" xr:uid="{00000000-0005-0000-0000-0000C9500000}"/>
    <cellStyle name="SAPBEXHLevel1 2 3 3 5 2" xfId="31667" xr:uid="{00000000-0005-0000-0000-0000CA500000}"/>
    <cellStyle name="SAPBEXHLevel1 2 3 3 6" xfId="19139" xr:uid="{00000000-0005-0000-0000-0000CB500000}"/>
    <cellStyle name="SAPBEXHLevel1 2 3 3 6 2" xfId="34086" xr:uid="{00000000-0005-0000-0000-0000CC500000}"/>
    <cellStyle name="SAPBEXHLevel1 2 3 3 7" xfId="21302" xr:uid="{00000000-0005-0000-0000-0000CD500000}"/>
    <cellStyle name="SAPBEXHLevel1 2 3 3 7 2" xfId="36228" xr:uid="{00000000-0005-0000-0000-0000CE500000}"/>
    <cellStyle name="SAPBEXHLevel1 2 3 3 8" xfId="6339" xr:uid="{00000000-0005-0000-0000-0000CF500000}"/>
    <cellStyle name="SAPBEXHLevel1 2 3 4" xfId="4341" xr:uid="{00000000-0005-0000-0000-0000D0500000}"/>
    <cellStyle name="SAPBEXHLevel1 2 3 4 2" xfId="9496" xr:uid="{00000000-0005-0000-0000-0000D1500000}"/>
    <cellStyle name="SAPBEXHLevel1 2 3 4 2 2" xfId="25487" xr:uid="{00000000-0005-0000-0000-0000D2500000}"/>
    <cellStyle name="SAPBEXHLevel1 2 3 4 3" xfId="12314" xr:uid="{00000000-0005-0000-0000-0000D3500000}"/>
    <cellStyle name="SAPBEXHLevel1 2 3 4 3 2" xfId="28158" xr:uid="{00000000-0005-0000-0000-0000D4500000}"/>
    <cellStyle name="SAPBEXHLevel1 2 3 4 4" xfId="12991" xr:uid="{00000000-0005-0000-0000-0000D5500000}"/>
    <cellStyle name="SAPBEXHLevel1 2 3 4 4 2" xfId="28797" xr:uid="{00000000-0005-0000-0000-0000D6500000}"/>
    <cellStyle name="SAPBEXHLevel1 2 3 4 5" xfId="17637" xr:uid="{00000000-0005-0000-0000-0000D7500000}"/>
    <cellStyle name="SAPBEXHLevel1 2 3 4 5 2" xfId="32753" xr:uid="{00000000-0005-0000-0000-0000D8500000}"/>
    <cellStyle name="SAPBEXHLevel1 2 3 4 6" xfId="20245" xr:uid="{00000000-0005-0000-0000-0000D9500000}"/>
    <cellStyle name="SAPBEXHLevel1 2 3 4 6 2" xfId="35182" xr:uid="{00000000-0005-0000-0000-0000DA500000}"/>
    <cellStyle name="SAPBEXHLevel1 2 3 4 7" xfId="21965" xr:uid="{00000000-0005-0000-0000-0000DB500000}"/>
    <cellStyle name="SAPBEXHLevel1 2 3 4 7 2" xfId="36884" xr:uid="{00000000-0005-0000-0000-0000DC500000}"/>
    <cellStyle name="SAPBEXHLevel1 2 3 5" xfId="7131" xr:uid="{00000000-0005-0000-0000-0000DD500000}"/>
    <cellStyle name="SAPBEXHLevel1 2 3 5 2" xfId="37875" xr:uid="{00000000-0005-0000-0000-0000DE500000}"/>
    <cellStyle name="SAPBEXHLevel1 2 3 6" xfId="7530" xr:uid="{00000000-0005-0000-0000-0000DF500000}"/>
    <cellStyle name="SAPBEXHLevel1 2 3 7" xfId="7799" xr:uid="{00000000-0005-0000-0000-0000E0500000}"/>
    <cellStyle name="SAPBEXHLevel1 2 3 8" xfId="14229" xr:uid="{00000000-0005-0000-0000-0000E1500000}"/>
    <cellStyle name="SAPBEXHLevel1 2 3 9" xfId="13313" xr:uid="{00000000-0005-0000-0000-0000E2500000}"/>
    <cellStyle name="SAPBEXHLevel1 2 4" xfId="1869" xr:uid="{00000000-0005-0000-0000-0000E3500000}"/>
    <cellStyle name="SAPBEXHLevel1 2 4 10" xfId="18424" xr:uid="{00000000-0005-0000-0000-0000E4500000}"/>
    <cellStyle name="SAPBEXHLevel1 2 4 11" xfId="23057" xr:uid="{00000000-0005-0000-0000-0000E5500000}"/>
    <cellStyle name="SAPBEXHLevel1 2 4 2" xfId="3184" xr:uid="{00000000-0005-0000-0000-0000E6500000}"/>
    <cellStyle name="SAPBEXHLevel1 2 4 2 2" xfId="4338" xr:uid="{00000000-0005-0000-0000-0000E7500000}"/>
    <cellStyle name="SAPBEXHLevel1 2 4 2 2 2" xfId="9493" xr:uid="{00000000-0005-0000-0000-0000E8500000}"/>
    <cellStyle name="SAPBEXHLevel1 2 4 2 2 2 2" xfId="25484" xr:uid="{00000000-0005-0000-0000-0000E9500000}"/>
    <cellStyle name="SAPBEXHLevel1 2 4 2 2 3" xfId="12311" xr:uid="{00000000-0005-0000-0000-0000EA500000}"/>
    <cellStyle name="SAPBEXHLevel1 2 4 2 2 3 2" xfId="28155" xr:uid="{00000000-0005-0000-0000-0000EB500000}"/>
    <cellStyle name="SAPBEXHLevel1 2 4 2 2 4" xfId="14427" xr:uid="{00000000-0005-0000-0000-0000EC500000}"/>
    <cellStyle name="SAPBEXHLevel1 2 4 2 2 4 2" xfId="29946" xr:uid="{00000000-0005-0000-0000-0000ED500000}"/>
    <cellStyle name="SAPBEXHLevel1 2 4 2 2 5" xfId="17634" xr:uid="{00000000-0005-0000-0000-0000EE500000}"/>
    <cellStyle name="SAPBEXHLevel1 2 4 2 2 5 2" xfId="32750" xr:uid="{00000000-0005-0000-0000-0000EF500000}"/>
    <cellStyle name="SAPBEXHLevel1 2 4 2 2 6" xfId="20242" xr:uid="{00000000-0005-0000-0000-0000F0500000}"/>
    <cellStyle name="SAPBEXHLevel1 2 4 2 2 6 2" xfId="35179" xr:uid="{00000000-0005-0000-0000-0000F1500000}"/>
    <cellStyle name="SAPBEXHLevel1 2 4 2 2 7" xfId="21579" xr:uid="{00000000-0005-0000-0000-0000F2500000}"/>
    <cellStyle name="SAPBEXHLevel1 2 4 2 2 7 2" xfId="36505" xr:uid="{00000000-0005-0000-0000-0000F3500000}"/>
    <cellStyle name="SAPBEXHLevel1 2 4 2 3" xfId="8353" xr:uid="{00000000-0005-0000-0000-0000F4500000}"/>
    <cellStyle name="SAPBEXHLevel1 2 4 2 3 2" xfId="24382" xr:uid="{00000000-0005-0000-0000-0000F5500000}"/>
    <cellStyle name="SAPBEXHLevel1 2 4 2 4" xfId="11180" xr:uid="{00000000-0005-0000-0000-0000F6500000}"/>
    <cellStyle name="SAPBEXHLevel1 2 4 2 4 2" xfId="27047" xr:uid="{00000000-0005-0000-0000-0000F7500000}"/>
    <cellStyle name="SAPBEXHLevel1 2 4 2 5" xfId="15027" xr:uid="{00000000-0005-0000-0000-0000F8500000}"/>
    <cellStyle name="SAPBEXHLevel1 2 4 2 5 2" xfId="30474" xr:uid="{00000000-0005-0000-0000-0000F9500000}"/>
    <cellStyle name="SAPBEXHLevel1 2 4 2 6" xfId="16532" xr:uid="{00000000-0005-0000-0000-0000FA500000}"/>
    <cellStyle name="SAPBEXHLevel1 2 4 2 6 2" xfId="31670" xr:uid="{00000000-0005-0000-0000-0000FB500000}"/>
    <cellStyle name="SAPBEXHLevel1 2 4 2 7" xfId="19142" xr:uid="{00000000-0005-0000-0000-0000FC500000}"/>
    <cellStyle name="SAPBEXHLevel1 2 4 2 7 2" xfId="34089" xr:uid="{00000000-0005-0000-0000-0000FD500000}"/>
    <cellStyle name="SAPBEXHLevel1 2 4 3" xfId="3183" xr:uid="{00000000-0005-0000-0000-0000FE500000}"/>
    <cellStyle name="SAPBEXHLevel1 2 4 3 2" xfId="8352" xr:uid="{00000000-0005-0000-0000-0000FF500000}"/>
    <cellStyle name="SAPBEXHLevel1 2 4 3 2 2" xfId="24381" xr:uid="{00000000-0005-0000-0000-000000510000}"/>
    <cellStyle name="SAPBEXHLevel1 2 4 3 3" xfId="11179" xr:uid="{00000000-0005-0000-0000-000001510000}"/>
    <cellStyle name="SAPBEXHLevel1 2 4 3 3 2" xfId="27046" xr:uid="{00000000-0005-0000-0000-000002510000}"/>
    <cellStyle name="SAPBEXHLevel1 2 4 3 4" xfId="13836" xr:uid="{00000000-0005-0000-0000-000003510000}"/>
    <cellStyle name="SAPBEXHLevel1 2 4 3 4 2" xfId="29424" xr:uid="{00000000-0005-0000-0000-000004510000}"/>
    <cellStyle name="SAPBEXHLevel1 2 4 3 5" xfId="16531" xr:uid="{00000000-0005-0000-0000-000005510000}"/>
    <cellStyle name="SAPBEXHLevel1 2 4 3 5 2" xfId="31669" xr:uid="{00000000-0005-0000-0000-000006510000}"/>
    <cellStyle name="SAPBEXHLevel1 2 4 3 6" xfId="19141" xr:uid="{00000000-0005-0000-0000-000007510000}"/>
    <cellStyle name="SAPBEXHLevel1 2 4 3 6 2" xfId="34088" xr:uid="{00000000-0005-0000-0000-000008510000}"/>
    <cellStyle name="SAPBEXHLevel1 2 4 3 7" xfId="21304" xr:uid="{00000000-0005-0000-0000-000009510000}"/>
    <cellStyle name="SAPBEXHLevel1 2 4 3 7 2" xfId="36230" xr:uid="{00000000-0005-0000-0000-00000A510000}"/>
    <cellStyle name="SAPBEXHLevel1 2 4 3 8" xfId="6340" xr:uid="{00000000-0005-0000-0000-00000B510000}"/>
    <cellStyle name="SAPBEXHLevel1 2 4 4" xfId="4339" xr:uid="{00000000-0005-0000-0000-00000C510000}"/>
    <cellStyle name="SAPBEXHLevel1 2 4 4 2" xfId="9494" xr:uid="{00000000-0005-0000-0000-00000D510000}"/>
    <cellStyle name="SAPBEXHLevel1 2 4 4 2 2" xfId="25485" xr:uid="{00000000-0005-0000-0000-00000E510000}"/>
    <cellStyle name="SAPBEXHLevel1 2 4 4 3" xfId="12312" xr:uid="{00000000-0005-0000-0000-00000F510000}"/>
    <cellStyle name="SAPBEXHLevel1 2 4 4 3 2" xfId="28156" xr:uid="{00000000-0005-0000-0000-000010510000}"/>
    <cellStyle name="SAPBEXHLevel1 2 4 4 4" xfId="12993" xr:uid="{00000000-0005-0000-0000-000011510000}"/>
    <cellStyle name="SAPBEXHLevel1 2 4 4 4 2" xfId="28799" xr:uid="{00000000-0005-0000-0000-000012510000}"/>
    <cellStyle name="SAPBEXHLevel1 2 4 4 5" xfId="17635" xr:uid="{00000000-0005-0000-0000-000013510000}"/>
    <cellStyle name="SAPBEXHLevel1 2 4 4 5 2" xfId="32751" xr:uid="{00000000-0005-0000-0000-000014510000}"/>
    <cellStyle name="SAPBEXHLevel1 2 4 4 6" xfId="20243" xr:uid="{00000000-0005-0000-0000-000015510000}"/>
    <cellStyle name="SAPBEXHLevel1 2 4 4 6 2" xfId="35180" xr:uid="{00000000-0005-0000-0000-000016510000}"/>
    <cellStyle name="SAPBEXHLevel1 2 4 4 7" xfId="18366" xr:uid="{00000000-0005-0000-0000-000017510000}"/>
    <cellStyle name="SAPBEXHLevel1 2 4 4 7 2" xfId="33429" xr:uid="{00000000-0005-0000-0000-000018510000}"/>
    <cellStyle name="SAPBEXHLevel1 2 4 5" xfId="7132" xr:uid="{00000000-0005-0000-0000-000019510000}"/>
    <cellStyle name="SAPBEXHLevel1 2 4 5 2" xfId="37876" xr:uid="{00000000-0005-0000-0000-00001A510000}"/>
    <cellStyle name="SAPBEXHLevel1 2 4 6" xfId="7529" xr:uid="{00000000-0005-0000-0000-00001B510000}"/>
    <cellStyle name="SAPBEXHLevel1 2 4 7" xfId="13449" xr:uid="{00000000-0005-0000-0000-00001C510000}"/>
    <cellStyle name="SAPBEXHLevel1 2 4 8" xfId="15391" xr:uid="{00000000-0005-0000-0000-00001D510000}"/>
    <cellStyle name="SAPBEXHLevel1 2 4 9" xfId="13191" xr:uid="{00000000-0005-0000-0000-00001E510000}"/>
    <cellStyle name="SAPBEXHLevel1 2 5" xfId="3185" xr:uid="{00000000-0005-0000-0000-00001F510000}"/>
    <cellStyle name="SAPBEXHLevel1 2 5 2" xfId="3186" xr:uid="{00000000-0005-0000-0000-000020510000}"/>
    <cellStyle name="SAPBEXHLevel1 2 5 2 2" xfId="4336" xr:uid="{00000000-0005-0000-0000-000021510000}"/>
    <cellStyle name="SAPBEXHLevel1 2 5 2 2 2" xfId="9491" xr:uid="{00000000-0005-0000-0000-000022510000}"/>
    <cellStyle name="SAPBEXHLevel1 2 5 2 2 2 2" xfId="25482" xr:uid="{00000000-0005-0000-0000-000023510000}"/>
    <cellStyle name="SAPBEXHLevel1 2 5 2 2 3" xfId="12309" xr:uid="{00000000-0005-0000-0000-000024510000}"/>
    <cellStyle name="SAPBEXHLevel1 2 5 2 2 3 2" xfId="28153" xr:uid="{00000000-0005-0000-0000-000025510000}"/>
    <cellStyle name="SAPBEXHLevel1 2 5 2 2 4" xfId="14426" xr:uid="{00000000-0005-0000-0000-000026510000}"/>
    <cellStyle name="SAPBEXHLevel1 2 5 2 2 4 2" xfId="29945" xr:uid="{00000000-0005-0000-0000-000027510000}"/>
    <cellStyle name="SAPBEXHLevel1 2 5 2 2 5" xfId="17632" xr:uid="{00000000-0005-0000-0000-000028510000}"/>
    <cellStyle name="SAPBEXHLevel1 2 5 2 2 5 2" xfId="32748" xr:uid="{00000000-0005-0000-0000-000029510000}"/>
    <cellStyle name="SAPBEXHLevel1 2 5 2 2 6" xfId="20240" xr:uid="{00000000-0005-0000-0000-00002A510000}"/>
    <cellStyle name="SAPBEXHLevel1 2 5 2 2 6 2" xfId="35177" xr:uid="{00000000-0005-0000-0000-00002B510000}"/>
    <cellStyle name="SAPBEXHLevel1 2 5 2 2 7" xfId="21578" xr:uid="{00000000-0005-0000-0000-00002C510000}"/>
    <cellStyle name="SAPBEXHLevel1 2 5 2 2 7 2" xfId="36504" xr:uid="{00000000-0005-0000-0000-00002D510000}"/>
    <cellStyle name="SAPBEXHLevel1 2 5 2 3" xfId="8355" xr:uid="{00000000-0005-0000-0000-00002E510000}"/>
    <cellStyle name="SAPBEXHLevel1 2 5 2 3 2" xfId="24384" xr:uid="{00000000-0005-0000-0000-00002F510000}"/>
    <cellStyle name="SAPBEXHLevel1 2 5 2 4" xfId="11182" xr:uid="{00000000-0005-0000-0000-000030510000}"/>
    <cellStyle name="SAPBEXHLevel1 2 5 2 4 2" xfId="27049" xr:uid="{00000000-0005-0000-0000-000031510000}"/>
    <cellStyle name="SAPBEXHLevel1 2 5 2 5" xfId="13568" xr:uid="{00000000-0005-0000-0000-000032510000}"/>
    <cellStyle name="SAPBEXHLevel1 2 5 2 5 2" xfId="29192" xr:uid="{00000000-0005-0000-0000-000033510000}"/>
    <cellStyle name="SAPBEXHLevel1 2 5 2 6" xfId="16534" xr:uid="{00000000-0005-0000-0000-000034510000}"/>
    <cellStyle name="SAPBEXHLevel1 2 5 2 6 2" xfId="31672" xr:uid="{00000000-0005-0000-0000-000035510000}"/>
    <cellStyle name="SAPBEXHLevel1 2 5 2 7" xfId="19144" xr:uid="{00000000-0005-0000-0000-000036510000}"/>
    <cellStyle name="SAPBEXHLevel1 2 5 2 7 2" xfId="34091" xr:uid="{00000000-0005-0000-0000-000037510000}"/>
    <cellStyle name="SAPBEXHLevel1 2 5 3" xfId="4337" xr:uid="{00000000-0005-0000-0000-000038510000}"/>
    <cellStyle name="SAPBEXHLevel1 2 5 3 2" xfId="9492" xr:uid="{00000000-0005-0000-0000-000039510000}"/>
    <cellStyle name="SAPBEXHLevel1 2 5 3 2 2" xfId="25483" xr:uid="{00000000-0005-0000-0000-00003A510000}"/>
    <cellStyle name="SAPBEXHLevel1 2 5 3 3" xfId="12310" xr:uid="{00000000-0005-0000-0000-00003B510000}"/>
    <cellStyle name="SAPBEXHLevel1 2 5 3 3 2" xfId="28154" xr:uid="{00000000-0005-0000-0000-00003C510000}"/>
    <cellStyle name="SAPBEXHLevel1 2 5 3 4" xfId="7164" xr:uid="{00000000-0005-0000-0000-00003D510000}"/>
    <cellStyle name="SAPBEXHLevel1 2 5 3 4 2" xfId="23446" xr:uid="{00000000-0005-0000-0000-00003E510000}"/>
    <cellStyle name="SAPBEXHLevel1 2 5 3 5" xfId="17633" xr:uid="{00000000-0005-0000-0000-00003F510000}"/>
    <cellStyle name="SAPBEXHLevel1 2 5 3 5 2" xfId="32749" xr:uid="{00000000-0005-0000-0000-000040510000}"/>
    <cellStyle name="SAPBEXHLevel1 2 5 3 6" xfId="20241" xr:uid="{00000000-0005-0000-0000-000041510000}"/>
    <cellStyle name="SAPBEXHLevel1 2 5 3 6 2" xfId="35178" xr:uid="{00000000-0005-0000-0000-000042510000}"/>
    <cellStyle name="SAPBEXHLevel1 2 5 3 7" xfId="21667" xr:uid="{00000000-0005-0000-0000-000043510000}"/>
    <cellStyle name="SAPBEXHLevel1 2 5 3 7 2" xfId="36589" xr:uid="{00000000-0005-0000-0000-000044510000}"/>
    <cellStyle name="SAPBEXHLevel1 2 5 4" xfId="8354" xr:uid="{00000000-0005-0000-0000-000045510000}"/>
    <cellStyle name="SAPBEXHLevel1 2 5 4 2" xfId="24383" xr:uid="{00000000-0005-0000-0000-000046510000}"/>
    <cellStyle name="SAPBEXHLevel1 2 5 5" xfId="11181" xr:uid="{00000000-0005-0000-0000-000047510000}"/>
    <cellStyle name="SAPBEXHLevel1 2 5 5 2" xfId="27048" xr:uid="{00000000-0005-0000-0000-000048510000}"/>
    <cellStyle name="SAPBEXHLevel1 2 5 6" xfId="13835" xr:uid="{00000000-0005-0000-0000-000049510000}"/>
    <cellStyle name="SAPBEXHLevel1 2 5 6 2" xfId="29423" xr:uid="{00000000-0005-0000-0000-00004A510000}"/>
    <cellStyle name="SAPBEXHLevel1 2 5 7" xfId="16533" xr:uid="{00000000-0005-0000-0000-00004B510000}"/>
    <cellStyle name="SAPBEXHLevel1 2 5 7 2" xfId="31671" xr:uid="{00000000-0005-0000-0000-00004C510000}"/>
    <cellStyle name="SAPBEXHLevel1 2 5 8" xfId="19143" xr:uid="{00000000-0005-0000-0000-00004D510000}"/>
    <cellStyle name="SAPBEXHLevel1 2 5 8 2" xfId="34090" xr:uid="{00000000-0005-0000-0000-00004E510000}"/>
    <cellStyle name="SAPBEXHLevel1 2 6" xfId="3187" xr:uid="{00000000-0005-0000-0000-00004F510000}"/>
    <cellStyle name="SAPBEXHLevel1 2 6 2" xfId="3188" xr:uid="{00000000-0005-0000-0000-000050510000}"/>
    <cellStyle name="SAPBEXHLevel1 2 6 2 2" xfId="4334" xr:uid="{00000000-0005-0000-0000-000051510000}"/>
    <cellStyle name="SAPBEXHLevel1 2 6 2 2 2" xfId="9489" xr:uid="{00000000-0005-0000-0000-000052510000}"/>
    <cellStyle name="SAPBEXHLevel1 2 6 2 2 2 2" xfId="25480" xr:uid="{00000000-0005-0000-0000-000053510000}"/>
    <cellStyle name="SAPBEXHLevel1 2 6 2 2 3" xfId="12307" xr:uid="{00000000-0005-0000-0000-000054510000}"/>
    <cellStyle name="SAPBEXHLevel1 2 6 2 2 3 2" xfId="28151" xr:uid="{00000000-0005-0000-0000-000055510000}"/>
    <cellStyle name="SAPBEXHLevel1 2 6 2 2 4" xfId="10302" xr:uid="{00000000-0005-0000-0000-000056510000}"/>
    <cellStyle name="SAPBEXHLevel1 2 6 2 2 4 2" xfId="26244" xr:uid="{00000000-0005-0000-0000-000057510000}"/>
    <cellStyle name="SAPBEXHLevel1 2 6 2 2 5" xfId="17630" xr:uid="{00000000-0005-0000-0000-000058510000}"/>
    <cellStyle name="SAPBEXHLevel1 2 6 2 2 5 2" xfId="32746" xr:uid="{00000000-0005-0000-0000-000059510000}"/>
    <cellStyle name="SAPBEXHLevel1 2 6 2 2 6" xfId="20238" xr:uid="{00000000-0005-0000-0000-00005A510000}"/>
    <cellStyle name="SAPBEXHLevel1 2 6 2 2 6 2" xfId="35175" xr:uid="{00000000-0005-0000-0000-00005B510000}"/>
    <cellStyle name="SAPBEXHLevel1 2 6 2 2 7" xfId="21634" xr:uid="{00000000-0005-0000-0000-00005C510000}"/>
    <cellStyle name="SAPBEXHLevel1 2 6 2 2 7 2" xfId="36560" xr:uid="{00000000-0005-0000-0000-00005D510000}"/>
    <cellStyle name="SAPBEXHLevel1 2 6 2 3" xfId="8357" xr:uid="{00000000-0005-0000-0000-00005E510000}"/>
    <cellStyle name="SAPBEXHLevel1 2 6 2 3 2" xfId="24386" xr:uid="{00000000-0005-0000-0000-00005F510000}"/>
    <cellStyle name="SAPBEXHLevel1 2 6 2 4" xfId="11184" xr:uid="{00000000-0005-0000-0000-000060510000}"/>
    <cellStyle name="SAPBEXHLevel1 2 6 2 4 2" xfId="27051" xr:uid="{00000000-0005-0000-0000-000061510000}"/>
    <cellStyle name="SAPBEXHLevel1 2 6 2 5" xfId="7570" xr:uid="{00000000-0005-0000-0000-000062510000}"/>
    <cellStyle name="SAPBEXHLevel1 2 6 2 5 2" xfId="23722" xr:uid="{00000000-0005-0000-0000-000063510000}"/>
    <cellStyle name="SAPBEXHLevel1 2 6 2 6" xfId="16536" xr:uid="{00000000-0005-0000-0000-000064510000}"/>
    <cellStyle name="SAPBEXHLevel1 2 6 2 6 2" xfId="31674" xr:uid="{00000000-0005-0000-0000-000065510000}"/>
    <cellStyle name="SAPBEXHLevel1 2 6 2 7" xfId="19146" xr:uid="{00000000-0005-0000-0000-000066510000}"/>
    <cellStyle name="SAPBEXHLevel1 2 6 2 7 2" xfId="34093" xr:uid="{00000000-0005-0000-0000-000067510000}"/>
    <cellStyle name="SAPBEXHLevel1 2 6 3" xfId="4335" xr:uid="{00000000-0005-0000-0000-000068510000}"/>
    <cellStyle name="SAPBEXHLevel1 2 6 3 2" xfId="9490" xr:uid="{00000000-0005-0000-0000-000069510000}"/>
    <cellStyle name="SAPBEXHLevel1 2 6 3 2 2" xfId="25481" xr:uid="{00000000-0005-0000-0000-00006A510000}"/>
    <cellStyle name="SAPBEXHLevel1 2 6 3 3" xfId="12308" xr:uid="{00000000-0005-0000-0000-00006B510000}"/>
    <cellStyle name="SAPBEXHLevel1 2 6 3 3 2" xfId="28152" xr:uid="{00000000-0005-0000-0000-00006C510000}"/>
    <cellStyle name="SAPBEXHLevel1 2 6 3 4" xfId="12980" xr:uid="{00000000-0005-0000-0000-00006D510000}"/>
    <cellStyle name="SAPBEXHLevel1 2 6 3 4 2" xfId="28786" xr:uid="{00000000-0005-0000-0000-00006E510000}"/>
    <cellStyle name="SAPBEXHLevel1 2 6 3 5" xfId="17631" xr:uid="{00000000-0005-0000-0000-00006F510000}"/>
    <cellStyle name="SAPBEXHLevel1 2 6 3 5 2" xfId="32747" xr:uid="{00000000-0005-0000-0000-000070510000}"/>
    <cellStyle name="SAPBEXHLevel1 2 6 3 6" xfId="20239" xr:uid="{00000000-0005-0000-0000-000071510000}"/>
    <cellStyle name="SAPBEXHLevel1 2 6 3 6 2" xfId="35176" xr:uid="{00000000-0005-0000-0000-000072510000}"/>
    <cellStyle name="SAPBEXHLevel1 2 6 3 7" xfId="21668" xr:uid="{00000000-0005-0000-0000-000073510000}"/>
    <cellStyle name="SAPBEXHLevel1 2 6 3 7 2" xfId="36590" xr:uid="{00000000-0005-0000-0000-000074510000}"/>
    <cellStyle name="SAPBEXHLevel1 2 6 4" xfId="8356" xr:uid="{00000000-0005-0000-0000-000075510000}"/>
    <cellStyle name="SAPBEXHLevel1 2 6 4 2" xfId="24385" xr:uid="{00000000-0005-0000-0000-000076510000}"/>
    <cellStyle name="SAPBEXHLevel1 2 6 5" xfId="11183" xr:uid="{00000000-0005-0000-0000-000077510000}"/>
    <cellStyle name="SAPBEXHLevel1 2 6 5 2" xfId="27050" xr:uid="{00000000-0005-0000-0000-000078510000}"/>
    <cellStyle name="SAPBEXHLevel1 2 6 6" xfId="15028" xr:uid="{00000000-0005-0000-0000-000079510000}"/>
    <cellStyle name="SAPBEXHLevel1 2 6 6 2" xfId="30475" xr:uid="{00000000-0005-0000-0000-00007A510000}"/>
    <cellStyle name="SAPBEXHLevel1 2 6 7" xfId="16535" xr:uid="{00000000-0005-0000-0000-00007B510000}"/>
    <cellStyle name="SAPBEXHLevel1 2 6 7 2" xfId="31673" xr:uid="{00000000-0005-0000-0000-00007C510000}"/>
    <cellStyle name="SAPBEXHLevel1 2 6 8" xfId="19145" xr:uid="{00000000-0005-0000-0000-00007D510000}"/>
    <cellStyle name="SAPBEXHLevel1 2 6 8 2" xfId="34092" xr:uid="{00000000-0005-0000-0000-00007E510000}"/>
    <cellStyle name="SAPBEXHLevel1 2 7" xfId="3189" xr:uid="{00000000-0005-0000-0000-00007F510000}"/>
    <cellStyle name="SAPBEXHLevel1 2 7 2" xfId="3190" xr:uid="{00000000-0005-0000-0000-000080510000}"/>
    <cellStyle name="SAPBEXHLevel1 2 7 2 2" xfId="4332" xr:uid="{00000000-0005-0000-0000-000081510000}"/>
    <cellStyle name="SAPBEXHLevel1 2 7 2 2 2" xfId="9487" xr:uid="{00000000-0005-0000-0000-000082510000}"/>
    <cellStyle name="SAPBEXHLevel1 2 7 2 2 2 2" xfId="25478" xr:uid="{00000000-0005-0000-0000-000083510000}"/>
    <cellStyle name="SAPBEXHLevel1 2 7 2 2 3" xfId="12305" xr:uid="{00000000-0005-0000-0000-000084510000}"/>
    <cellStyle name="SAPBEXHLevel1 2 7 2 2 3 2" xfId="28149" xr:uid="{00000000-0005-0000-0000-000085510000}"/>
    <cellStyle name="SAPBEXHLevel1 2 7 2 2 4" xfId="5951" xr:uid="{00000000-0005-0000-0000-000086510000}"/>
    <cellStyle name="SAPBEXHLevel1 2 7 2 2 4 2" xfId="22925" xr:uid="{00000000-0005-0000-0000-000087510000}"/>
    <cellStyle name="SAPBEXHLevel1 2 7 2 2 5" xfId="17628" xr:uid="{00000000-0005-0000-0000-000088510000}"/>
    <cellStyle name="SAPBEXHLevel1 2 7 2 2 5 2" xfId="32744" xr:uid="{00000000-0005-0000-0000-000089510000}"/>
    <cellStyle name="SAPBEXHLevel1 2 7 2 2 6" xfId="20236" xr:uid="{00000000-0005-0000-0000-00008A510000}"/>
    <cellStyle name="SAPBEXHLevel1 2 7 2 2 6 2" xfId="35173" xr:uid="{00000000-0005-0000-0000-00008B510000}"/>
    <cellStyle name="SAPBEXHLevel1 2 7 2 2 7" xfId="18385" xr:uid="{00000000-0005-0000-0000-00008C510000}"/>
    <cellStyle name="SAPBEXHLevel1 2 7 2 2 7 2" xfId="33446" xr:uid="{00000000-0005-0000-0000-00008D510000}"/>
    <cellStyle name="SAPBEXHLevel1 2 7 2 3" xfId="8359" xr:uid="{00000000-0005-0000-0000-00008E510000}"/>
    <cellStyle name="SAPBEXHLevel1 2 7 2 3 2" xfId="24388" xr:uid="{00000000-0005-0000-0000-00008F510000}"/>
    <cellStyle name="SAPBEXHLevel1 2 7 2 4" xfId="11186" xr:uid="{00000000-0005-0000-0000-000090510000}"/>
    <cellStyle name="SAPBEXHLevel1 2 7 2 4 2" xfId="27053" xr:uid="{00000000-0005-0000-0000-000091510000}"/>
    <cellStyle name="SAPBEXHLevel1 2 7 2 5" xfId="5785" xr:uid="{00000000-0005-0000-0000-000092510000}"/>
    <cellStyle name="SAPBEXHLevel1 2 7 2 5 2" xfId="22820" xr:uid="{00000000-0005-0000-0000-000093510000}"/>
    <cellStyle name="SAPBEXHLevel1 2 7 2 6" xfId="16538" xr:uid="{00000000-0005-0000-0000-000094510000}"/>
    <cellStyle name="SAPBEXHLevel1 2 7 2 6 2" xfId="31676" xr:uid="{00000000-0005-0000-0000-000095510000}"/>
    <cellStyle name="SAPBEXHLevel1 2 7 2 7" xfId="19148" xr:uid="{00000000-0005-0000-0000-000096510000}"/>
    <cellStyle name="SAPBEXHLevel1 2 7 2 7 2" xfId="34095" xr:uid="{00000000-0005-0000-0000-000097510000}"/>
    <cellStyle name="SAPBEXHLevel1 2 7 3" xfId="4333" xr:uid="{00000000-0005-0000-0000-000098510000}"/>
    <cellStyle name="SAPBEXHLevel1 2 7 3 2" xfId="9488" xr:uid="{00000000-0005-0000-0000-000099510000}"/>
    <cellStyle name="SAPBEXHLevel1 2 7 3 2 2" xfId="25479" xr:uid="{00000000-0005-0000-0000-00009A510000}"/>
    <cellStyle name="SAPBEXHLevel1 2 7 3 3" xfId="12306" xr:uid="{00000000-0005-0000-0000-00009B510000}"/>
    <cellStyle name="SAPBEXHLevel1 2 7 3 3 2" xfId="28150" xr:uid="{00000000-0005-0000-0000-00009C510000}"/>
    <cellStyle name="SAPBEXHLevel1 2 7 3 4" xfId="5250" xr:uid="{00000000-0005-0000-0000-00009D510000}"/>
    <cellStyle name="SAPBEXHLevel1 2 7 3 4 2" xfId="22562" xr:uid="{00000000-0005-0000-0000-00009E510000}"/>
    <cellStyle name="SAPBEXHLevel1 2 7 3 5" xfId="17629" xr:uid="{00000000-0005-0000-0000-00009F510000}"/>
    <cellStyle name="SAPBEXHLevel1 2 7 3 5 2" xfId="32745" xr:uid="{00000000-0005-0000-0000-0000A0510000}"/>
    <cellStyle name="SAPBEXHLevel1 2 7 3 6" xfId="20237" xr:uid="{00000000-0005-0000-0000-0000A1510000}"/>
    <cellStyle name="SAPBEXHLevel1 2 7 3 6 2" xfId="35174" xr:uid="{00000000-0005-0000-0000-0000A2510000}"/>
    <cellStyle name="SAPBEXHLevel1 2 7 3 7" xfId="18384" xr:uid="{00000000-0005-0000-0000-0000A3510000}"/>
    <cellStyle name="SAPBEXHLevel1 2 7 3 7 2" xfId="33445" xr:uid="{00000000-0005-0000-0000-0000A4510000}"/>
    <cellStyle name="SAPBEXHLevel1 2 7 4" xfId="8358" xr:uid="{00000000-0005-0000-0000-0000A5510000}"/>
    <cellStyle name="SAPBEXHLevel1 2 7 4 2" xfId="24387" xr:uid="{00000000-0005-0000-0000-0000A6510000}"/>
    <cellStyle name="SAPBEXHLevel1 2 7 5" xfId="11185" xr:uid="{00000000-0005-0000-0000-0000A7510000}"/>
    <cellStyle name="SAPBEXHLevel1 2 7 5 2" xfId="27052" xr:uid="{00000000-0005-0000-0000-0000A8510000}"/>
    <cellStyle name="SAPBEXHLevel1 2 7 6" xfId="14305" xr:uid="{00000000-0005-0000-0000-0000A9510000}"/>
    <cellStyle name="SAPBEXHLevel1 2 7 6 2" xfId="29828" xr:uid="{00000000-0005-0000-0000-0000AA510000}"/>
    <cellStyle name="SAPBEXHLevel1 2 7 7" xfId="16537" xr:uid="{00000000-0005-0000-0000-0000AB510000}"/>
    <cellStyle name="SAPBEXHLevel1 2 7 7 2" xfId="31675" xr:uid="{00000000-0005-0000-0000-0000AC510000}"/>
    <cellStyle name="SAPBEXHLevel1 2 7 8" xfId="19147" xr:uid="{00000000-0005-0000-0000-0000AD510000}"/>
    <cellStyle name="SAPBEXHLevel1 2 7 8 2" xfId="34094" xr:uid="{00000000-0005-0000-0000-0000AE510000}"/>
    <cellStyle name="SAPBEXHLevel1 2 8" xfId="3191" xr:uid="{00000000-0005-0000-0000-0000AF510000}"/>
    <cellStyle name="SAPBEXHLevel1 2 8 2" xfId="4331" xr:uid="{00000000-0005-0000-0000-0000B0510000}"/>
    <cellStyle name="SAPBEXHLevel1 2 8 2 2" xfId="9486" xr:uid="{00000000-0005-0000-0000-0000B1510000}"/>
    <cellStyle name="SAPBEXHLevel1 2 8 2 2 2" xfId="25477" xr:uid="{00000000-0005-0000-0000-0000B2510000}"/>
    <cellStyle name="SAPBEXHLevel1 2 8 2 3" xfId="12304" xr:uid="{00000000-0005-0000-0000-0000B3510000}"/>
    <cellStyle name="SAPBEXHLevel1 2 8 2 3 2" xfId="28148" xr:uid="{00000000-0005-0000-0000-0000B4510000}"/>
    <cellStyle name="SAPBEXHLevel1 2 8 2 4" xfId="12988" xr:uid="{00000000-0005-0000-0000-0000B5510000}"/>
    <cellStyle name="SAPBEXHLevel1 2 8 2 4 2" xfId="28794" xr:uid="{00000000-0005-0000-0000-0000B6510000}"/>
    <cellStyle name="SAPBEXHLevel1 2 8 2 5" xfId="17627" xr:uid="{00000000-0005-0000-0000-0000B7510000}"/>
    <cellStyle name="SAPBEXHLevel1 2 8 2 5 2" xfId="32743" xr:uid="{00000000-0005-0000-0000-0000B8510000}"/>
    <cellStyle name="SAPBEXHLevel1 2 8 2 6" xfId="20235" xr:uid="{00000000-0005-0000-0000-0000B9510000}"/>
    <cellStyle name="SAPBEXHLevel1 2 8 2 6 2" xfId="35172" xr:uid="{00000000-0005-0000-0000-0000BA510000}"/>
    <cellStyle name="SAPBEXHLevel1 2 8 2 7" xfId="21577" xr:uid="{00000000-0005-0000-0000-0000BB510000}"/>
    <cellStyle name="SAPBEXHLevel1 2 8 2 7 2" xfId="36503" xr:uid="{00000000-0005-0000-0000-0000BC510000}"/>
    <cellStyle name="SAPBEXHLevel1 2 8 3" xfId="8360" xr:uid="{00000000-0005-0000-0000-0000BD510000}"/>
    <cellStyle name="SAPBEXHLevel1 2 8 3 2" xfId="24389" xr:uid="{00000000-0005-0000-0000-0000BE510000}"/>
    <cellStyle name="SAPBEXHLevel1 2 8 4" xfId="11187" xr:uid="{00000000-0005-0000-0000-0000BF510000}"/>
    <cellStyle name="SAPBEXHLevel1 2 8 4 2" xfId="27054" xr:uid="{00000000-0005-0000-0000-0000C0510000}"/>
    <cellStyle name="SAPBEXHLevel1 2 8 5" xfId="14626" xr:uid="{00000000-0005-0000-0000-0000C1510000}"/>
    <cellStyle name="SAPBEXHLevel1 2 8 5 2" xfId="30127" xr:uid="{00000000-0005-0000-0000-0000C2510000}"/>
    <cellStyle name="SAPBEXHLevel1 2 8 6" xfId="16539" xr:uid="{00000000-0005-0000-0000-0000C3510000}"/>
    <cellStyle name="SAPBEXHLevel1 2 8 6 2" xfId="31677" xr:uid="{00000000-0005-0000-0000-0000C4510000}"/>
    <cellStyle name="SAPBEXHLevel1 2 8 7" xfId="19149" xr:uid="{00000000-0005-0000-0000-0000C5510000}"/>
    <cellStyle name="SAPBEXHLevel1 2 8 7 2" xfId="34096" xr:uid="{00000000-0005-0000-0000-0000C6510000}"/>
    <cellStyle name="SAPBEXHLevel1 2 9" xfId="3192" xr:uid="{00000000-0005-0000-0000-0000C7510000}"/>
    <cellStyle name="SAPBEXHLevel1 2 9 2" xfId="4330" xr:uid="{00000000-0005-0000-0000-0000C8510000}"/>
    <cellStyle name="SAPBEXHLevel1 2 9 2 2" xfId="9485" xr:uid="{00000000-0005-0000-0000-0000C9510000}"/>
    <cellStyle name="SAPBEXHLevel1 2 9 2 2 2" xfId="25476" xr:uid="{00000000-0005-0000-0000-0000CA510000}"/>
    <cellStyle name="SAPBEXHLevel1 2 9 2 3" xfId="12303" xr:uid="{00000000-0005-0000-0000-0000CB510000}"/>
    <cellStyle name="SAPBEXHLevel1 2 9 2 3 2" xfId="28147" xr:uid="{00000000-0005-0000-0000-0000CC510000}"/>
    <cellStyle name="SAPBEXHLevel1 2 9 2 4" xfId="10303" xr:uid="{00000000-0005-0000-0000-0000CD510000}"/>
    <cellStyle name="SAPBEXHLevel1 2 9 2 4 2" xfId="26245" xr:uid="{00000000-0005-0000-0000-0000CE510000}"/>
    <cellStyle name="SAPBEXHLevel1 2 9 2 5" xfId="17626" xr:uid="{00000000-0005-0000-0000-0000CF510000}"/>
    <cellStyle name="SAPBEXHLevel1 2 9 2 5 2" xfId="32742" xr:uid="{00000000-0005-0000-0000-0000D0510000}"/>
    <cellStyle name="SAPBEXHLevel1 2 9 2 6" xfId="20234" xr:uid="{00000000-0005-0000-0000-0000D1510000}"/>
    <cellStyle name="SAPBEXHLevel1 2 9 2 6 2" xfId="35171" xr:uid="{00000000-0005-0000-0000-0000D2510000}"/>
    <cellStyle name="SAPBEXHLevel1 2 9 2 7" xfId="21669" xr:uid="{00000000-0005-0000-0000-0000D3510000}"/>
    <cellStyle name="SAPBEXHLevel1 2 9 2 7 2" xfId="36591" xr:uid="{00000000-0005-0000-0000-0000D4510000}"/>
    <cellStyle name="SAPBEXHLevel1 2 9 3" xfId="8361" xr:uid="{00000000-0005-0000-0000-0000D5510000}"/>
    <cellStyle name="SAPBEXHLevel1 2 9 3 2" xfId="24390" xr:uid="{00000000-0005-0000-0000-0000D6510000}"/>
    <cellStyle name="SAPBEXHLevel1 2 9 4" xfId="11188" xr:uid="{00000000-0005-0000-0000-0000D7510000}"/>
    <cellStyle name="SAPBEXHLevel1 2 9 4 2" xfId="27055" xr:uid="{00000000-0005-0000-0000-0000D8510000}"/>
    <cellStyle name="SAPBEXHLevel1 2 9 5" xfId="5236" xr:uid="{00000000-0005-0000-0000-0000D9510000}"/>
    <cellStyle name="SAPBEXHLevel1 2 9 5 2" xfId="22551" xr:uid="{00000000-0005-0000-0000-0000DA510000}"/>
    <cellStyle name="SAPBEXHLevel1 2 9 6" xfId="16540" xr:uid="{00000000-0005-0000-0000-0000DB510000}"/>
    <cellStyle name="SAPBEXHLevel1 2 9 6 2" xfId="31678" xr:uid="{00000000-0005-0000-0000-0000DC510000}"/>
    <cellStyle name="SAPBEXHLevel1 2 9 7" xfId="19150" xr:uid="{00000000-0005-0000-0000-0000DD510000}"/>
    <cellStyle name="SAPBEXHLevel1 2 9 7 2" xfId="34097" xr:uid="{00000000-0005-0000-0000-0000DE510000}"/>
    <cellStyle name="SAPBEXHLevel1 20" xfId="3193" xr:uid="{00000000-0005-0000-0000-0000DF510000}"/>
    <cellStyle name="SAPBEXHLevel1 20 2" xfId="4329" xr:uid="{00000000-0005-0000-0000-0000E0510000}"/>
    <cellStyle name="SAPBEXHLevel1 20 2 2" xfId="9484" xr:uid="{00000000-0005-0000-0000-0000E1510000}"/>
    <cellStyle name="SAPBEXHLevel1 20 2 2 2" xfId="25475" xr:uid="{00000000-0005-0000-0000-0000E2510000}"/>
    <cellStyle name="SAPBEXHLevel1 20 2 3" xfId="12302" xr:uid="{00000000-0005-0000-0000-0000E3510000}"/>
    <cellStyle name="SAPBEXHLevel1 20 2 3 2" xfId="28146" xr:uid="{00000000-0005-0000-0000-0000E4510000}"/>
    <cellStyle name="SAPBEXHLevel1 20 2 4" xfId="14902" xr:uid="{00000000-0005-0000-0000-0000E5510000}"/>
    <cellStyle name="SAPBEXHLevel1 20 2 4 2" xfId="30353" xr:uid="{00000000-0005-0000-0000-0000E6510000}"/>
    <cellStyle name="SAPBEXHLevel1 20 2 5" xfId="17625" xr:uid="{00000000-0005-0000-0000-0000E7510000}"/>
    <cellStyle name="SAPBEXHLevel1 20 2 5 2" xfId="32741" xr:uid="{00000000-0005-0000-0000-0000E8510000}"/>
    <cellStyle name="SAPBEXHLevel1 20 2 6" xfId="20233" xr:uid="{00000000-0005-0000-0000-0000E9510000}"/>
    <cellStyle name="SAPBEXHLevel1 20 2 6 2" xfId="35170" xr:uid="{00000000-0005-0000-0000-0000EA510000}"/>
    <cellStyle name="SAPBEXHLevel1 20 2 7" xfId="21968" xr:uid="{00000000-0005-0000-0000-0000EB510000}"/>
    <cellStyle name="SAPBEXHLevel1 20 2 7 2" xfId="36887" xr:uid="{00000000-0005-0000-0000-0000EC510000}"/>
    <cellStyle name="SAPBEXHLevel1 20 3" xfId="8362" xr:uid="{00000000-0005-0000-0000-0000ED510000}"/>
    <cellStyle name="SAPBEXHLevel1 20 3 2" xfId="24391" xr:uid="{00000000-0005-0000-0000-0000EE510000}"/>
    <cellStyle name="SAPBEXHLevel1 20 4" xfId="11189" xr:uid="{00000000-0005-0000-0000-0000EF510000}"/>
    <cellStyle name="SAPBEXHLevel1 20 4 2" xfId="27056" xr:uid="{00000000-0005-0000-0000-0000F0510000}"/>
    <cellStyle name="SAPBEXHLevel1 20 5" xfId="14306" xr:uid="{00000000-0005-0000-0000-0000F1510000}"/>
    <cellStyle name="SAPBEXHLevel1 20 5 2" xfId="29829" xr:uid="{00000000-0005-0000-0000-0000F2510000}"/>
    <cellStyle name="SAPBEXHLevel1 20 6" xfId="16541" xr:uid="{00000000-0005-0000-0000-0000F3510000}"/>
    <cellStyle name="SAPBEXHLevel1 20 6 2" xfId="31679" xr:uid="{00000000-0005-0000-0000-0000F4510000}"/>
    <cellStyle name="SAPBEXHLevel1 20 7" xfId="19151" xr:uid="{00000000-0005-0000-0000-0000F5510000}"/>
    <cellStyle name="SAPBEXHLevel1 20 7 2" xfId="34098" xr:uid="{00000000-0005-0000-0000-0000F6510000}"/>
    <cellStyle name="SAPBEXHLevel1 21" xfId="4900" xr:uid="{00000000-0005-0000-0000-0000F7510000}"/>
    <cellStyle name="SAPBEXHLevel1 21 2" xfId="10055" xr:uid="{00000000-0005-0000-0000-0000F8510000}"/>
    <cellStyle name="SAPBEXHLevel1 21 2 2" xfId="26037" xr:uid="{00000000-0005-0000-0000-0000F9510000}"/>
    <cellStyle name="SAPBEXHLevel1 21 3" xfId="12873" xr:uid="{00000000-0005-0000-0000-0000FA510000}"/>
    <cellStyle name="SAPBEXHLevel1 21 3 2" xfId="28714" xr:uid="{00000000-0005-0000-0000-0000FB510000}"/>
    <cellStyle name="SAPBEXHLevel1 21 4" xfId="13694" xr:uid="{00000000-0005-0000-0000-0000FC510000}"/>
    <cellStyle name="SAPBEXHLevel1 21 4 2" xfId="29314" xr:uid="{00000000-0005-0000-0000-0000FD510000}"/>
    <cellStyle name="SAPBEXHLevel1 21 5" xfId="18194" xr:uid="{00000000-0005-0000-0000-0000FE510000}"/>
    <cellStyle name="SAPBEXHLevel1 21 5 2" xfId="33300" xr:uid="{00000000-0005-0000-0000-0000FF510000}"/>
    <cellStyle name="SAPBEXHLevel1 21 6" xfId="20801" xr:uid="{00000000-0005-0000-0000-000000520000}"/>
    <cellStyle name="SAPBEXHLevel1 21 6 2" xfId="35734" xr:uid="{00000000-0005-0000-0000-000001520000}"/>
    <cellStyle name="SAPBEXHLevel1 21 7" xfId="7720" xr:uid="{00000000-0005-0000-0000-000002520000}"/>
    <cellStyle name="SAPBEXHLevel1 21 7 2" xfId="23801" xr:uid="{00000000-0005-0000-0000-000003520000}"/>
    <cellStyle name="SAPBEXHLevel1 22" xfId="5995" xr:uid="{00000000-0005-0000-0000-000004520000}"/>
    <cellStyle name="SAPBEXHLevel1 22 2" xfId="22964" xr:uid="{00000000-0005-0000-0000-000005520000}"/>
    <cellStyle name="SAPBEXHLevel1 23" xfId="7161" xr:uid="{00000000-0005-0000-0000-000006520000}"/>
    <cellStyle name="SAPBEXHLevel1 23 2" xfId="23443" xr:uid="{00000000-0005-0000-0000-000007520000}"/>
    <cellStyle name="SAPBEXHLevel1 24" xfId="10275" xr:uid="{00000000-0005-0000-0000-000008520000}"/>
    <cellStyle name="SAPBEXHLevel1 24 2" xfId="26225" xr:uid="{00000000-0005-0000-0000-000009520000}"/>
    <cellStyle name="SAPBEXHLevel1 25" xfId="13351" xr:uid="{00000000-0005-0000-0000-00000A520000}"/>
    <cellStyle name="SAPBEXHLevel1 25 2" xfId="29052" xr:uid="{00000000-0005-0000-0000-00000B520000}"/>
    <cellStyle name="SAPBEXHLevel1 26" xfId="14288" xr:uid="{00000000-0005-0000-0000-00000C520000}"/>
    <cellStyle name="SAPBEXHLevel1 26 2" xfId="29811" xr:uid="{00000000-0005-0000-0000-00000D520000}"/>
    <cellStyle name="SAPBEXHLevel1 3" xfId="850" xr:uid="{00000000-0005-0000-0000-00000E520000}"/>
    <cellStyle name="SAPBEXHLevel1 3 10" xfId="3195" xr:uid="{00000000-0005-0000-0000-00000F520000}"/>
    <cellStyle name="SAPBEXHLevel1 3 10 2" xfId="4327" xr:uid="{00000000-0005-0000-0000-000010520000}"/>
    <cellStyle name="SAPBEXHLevel1 3 10 2 2" xfId="9482" xr:uid="{00000000-0005-0000-0000-000011520000}"/>
    <cellStyle name="SAPBEXHLevel1 3 10 2 2 2" xfId="25473" xr:uid="{00000000-0005-0000-0000-000012520000}"/>
    <cellStyle name="SAPBEXHLevel1 3 10 2 3" xfId="12300" xr:uid="{00000000-0005-0000-0000-000013520000}"/>
    <cellStyle name="SAPBEXHLevel1 3 10 2 3 2" xfId="28144" xr:uid="{00000000-0005-0000-0000-000014520000}"/>
    <cellStyle name="SAPBEXHLevel1 3 10 2 4" xfId="13973" xr:uid="{00000000-0005-0000-0000-000015520000}"/>
    <cellStyle name="SAPBEXHLevel1 3 10 2 4 2" xfId="29555" xr:uid="{00000000-0005-0000-0000-000016520000}"/>
    <cellStyle name="SAPBEXHLevel1 3 10 2 5" xfId="17623" xr:uid="{00000000-0005-0000-0000-000017520000}"/>
    <cellStyle name="SAPBEXHLevel1 3 10 2 5 2" xfId="32739" xr:uid="{00000000-0005-0000-0000-000018520000}"/>
    <cellStyle name="SAPBEXHLevel1 3 10 2 6" xfId="20231" xr:uid="{00000000-0005-0000-0000-000019520000}"/>
    <cellStyle name="SAPBEXHLevel1 3 10 2 6 2" xfId="35168" xr:uid="{00000000-0005-0000-0000-00001A520000}"/>
    <cellStyle name="SAPBEXHLevel1 3 10 2 7" xfId="21576" xr:uid="{00000000-0005-0000-0000-00001B520000}"/>
    <cellStyle name="SAPBEXHLevel1 3 10 2 7 2" xfId="36502" xr:uid="{00000000-0005-0000-0000-00001C520000}"/>
    <cellStyle name="SAPBEXHLevel1 3 10 3" xfId="8364" xr:uid="{00000000-0005-0000-0000-00001D520000}"/>
    <cellStyle name="SAPBEXHLevel1 3 10 3 2" xfId="24393" xr:uid="{00000000-0005-0000-0000-00001E520000}"/>
    <cellStyle name="SAPBEXHLevel1 3 10 4" xfId="11191" xr:uid="{00000000-0005-0000-0000-00001F520000}"/>
    <cellStyle name="SAPBEXHLevel1 3 10 4 2" xfId="27058" xr:uid="{00000000-0005-0000-0000-000020520000}"/>
    <cellStyle name="SAPBEXHLevel1 3 10 5" xfId="15310" xr:uid="{00000000-0005-0000-0000-000021520000}"/>
    <cellStyle name="SAPBEXHLevel1 3 10 5 2" xfId="30719" xr:uid="{00000000-0005-0000-0000-000022520000}"/>
    <cellStyle name="SAPBEXHLevel1 3 10 6" xfId="16543" xr:uid="{00000000-0005-0000-0000-000023520000}"/>
    <cellStyle name="SAPBEXHLevel1 3 10 6 2" xfId="31681" xr:uid="{00000000-0005-0000-0000-000024520000}"/>
    <cellStyle name="SAPBEXHLevel1 3 10 7" xfId="19153" xr:uid="{00000000-0005-0000-0000-000025520000}"/>
    <cellStyle name="SAPBEXHLevel1 3 10 7 2" xfId="34100" xr:uid="{00000000-0005-0000-0000-000026520000}"/>
    <cellStyle name="SAPBEXHLevel1 3 11" xfId="3196" xr:uid="{00000000-0005-0000-0000-000027520000}"/>
    <cellStyle name="SAPBEXHLevel1 3 11 2" xfId="4326" xr:uid="{00000000-0005-0000-0000-000028520000}"/>
    <cellStyle name="SAPBEXHLevel1 3 11 2 2" xfId="9481" xr:uid="{00000000-0005-0000-0000-000029520000}"/>
    <cellStyle name="SAPBEXHLevel1 3 11 2 2 2" xfId="25472" xr:uid="{00000000-0005-0000-0000-00002A520000}"/>
    <cellStyle name="SAPBEXHLevel1 3 11 2 3" xfId="12299" xr:uid="{00000000-0005-0000-0000-00002B520000}"/>
    <cellStyle name="SAPBEXHLevel1 3 11 2 3 2" xfId="28143" xr:uid="{00000000-0005-0000-0000-00002C520000}"/>
    <cellStyle name="SAPBEXHLevel1 3 11 2 4" xfId="14895" xr:uid="{00000000-0005-0000-0000-00002D520000}"/>
    <cellStyle name="SAPBEXHLevel1 3 11 2 4 2" xfId="30346" xr:uid="{00000000-0005-0000-0000-00002E520000}"/>
    <cellStyle name="SAPBEXHLevel1 3 11 2 5" xfId="17622" xr:uid="{00000000-0005-0000-0000-00002F520000}"/>
    <cellStyle name="SAPBEXHLevel1 3 11 2 5 2" xfId="32738" xr:uid="{00000000-0005-0000-0000-000030520000}"/>
    <cellStyle name="SAPBEXHLevel1 3 11 2 6" xfId="20230" xr:uid="{00000000-0005-0000-0000-000031520000}"/>
    <cellStyle name="SAPBEXHLevel1 3 11 2 6 2" xfId="35167" xr:uid="{00000000-0005-0000-0000-000032520000}"/>
    <cellStyle name="SAPBEXHLevel1 3 11 2 7" xfId="21220" xr:uid="{00000000-0005-0000-0000-000033520000}"/>
    <cellStyle name="SAPBEXHLevel1 3 11 2 7 2" xfId="36146" xr:uid="{00000000-0005-0000-0000-000034520000}"/>
    <cellStyle name="SAPBEXHLevel1 3 11 3" xfId="8365" xr:uid="{00000000-0005-0000-0000-000035520000}"/>
    <cellStyle name="SAPBEXHLevel1 3 11 3 2" xfId="24394" xr:uid="{00000000-0005-0000-0000-000036520000}"/>
    <cellStyle name="SAPBEXHLevel1 3 11 4" xfId="11192" xr:uid="{00000000-0005-0000-0000-000037520000}"/>
    <cellStyle name="SAPBEXHLevel1 3 11 4 2" xfId="27059" xr:uid="{00000000-0005-0000-0000-000038520000}"/>
    <cellStyle name="SAPBEXHLevel1 3 11 5" xfId="10242" xr:uid="{00000000-0005-0000-0000-000039520000}"/>
    <cellStyle name="SAPBEXHLevel1 3 11 5 2" xfId="26202" xr:uid="{00000000-0005-0000-0000-00003A520000}"/>
    <cellStyle name="SAPBEXHLevel1 3 11 6" xfId="16544" xr:uid="{00000000-0005-0000-0000-00003B520000}"/>
    <cellStyle name="SAPBEXHLevel1 3 11 6 2" xfId="31682" xr:uid="{00000000-0005-0000-0000-00003C520000}"/>
    <cellStyle name="SAPBEXHLevel1 3 11 7" xfId="19154" xr:uid="{00000000-0005-0000-0000-00003D520000}"/>
    <cellStyle name="SAPBEXHLevel1 3 11 7 2" xfId="34101" xr:uid="{00000000-0005-0000-0000-00003E520000}"/>
    <cellStyle name="SAPBEXHLevel1 3 12" xfId="3197" xr:uid="{00000000-0005-0000-0000-00003F520000}"/>
    <cellStyle name="SAPBEXHLevel1 3 12 2" xfId="4325" xr:uid="{00000000-0005-0000-0000-000040520000}"/>
    <cellStyle name="SAPBEXHLevel1 3 12 2 2" xfId="9480" xr:uid="{00000000-0005-0000-0000-000041520000}"/>
    <cellStyle name="SAPBEXHLevel1 3 12 2 2 2" xfId="25471" xr:uid="{00000000-0005-0000-0000-000042520000}"/>
    <cellStyle name="SAPBEXHLevel1 3 12 2 3" xfId="12298" xr:uid="{00000000-0005-0000-0000-000043520000}"/>
    <cellStyle name="SAPBEXHLevel1 3 12 2 3 2" xfId="28142" xr:uid="{00000000-0005-0000-0000-000044520000}"/>
    <cellStyle name="SAPBEXHLevel1 3 12 2 4" xfId="13980" xr:uid="{00000000-0005-0000-0000-000045520000}"/>
    <cellStyle name="SAPBEXHLevel1 3 12 2 4 2" xfId="29562" xr:uid="{00000000-0005-0000-0000-000046520000}"/>
    <cellStyle name="SAPBEXHLevel1 3 12 2 5" xfId="17621" xr:uid="{00000000-0005-0000-0000-000047520000}"/>
    <cellStyle name="SAPBEXHLevel1 3 12 2 5 2" xfId="32737" xr:uid="{00000000-0005-0000-0000-000048520000}"/>
    <cellStyle name="SAPBEXHLevel1 3 12 2 6" xfId="20229" xr:uid="{00000000-0005-0000-0000-000049520000}"/>
    <cellStyle name="SAPBEXHLevel1 3 12 2 6 2" xfId="35166" xr:uid="{00000000-0005-0000-0000-00004A520000}"/>
    <cellStyle name="SAPBEXHLevel1 3 12 2 7" xfId="21976" xr:uid="{00000000-0005-0000-0000-00004B520000}"/>
    <cellStyle name="SAPBEXHLevel1 3 12 2 7 2" xfId="36895" xr:uid="{00000000-0005-0000-0000-00004C520000}"/>
    <cellStyle name="SAPBEXHLevel1 3 12 3" xfId="8366" xr:uid="{00000000-0005-0000-0000-00004D520000}"/>
    <cellStyle name="SAPBEXHLevel1 3 12 3 2" xfId="24395" xr:uid="{00000000-0005-0000-0000-00004E520000}"/>
    <cellStyle name="SAPBEXHLevel1 3 12 4" xfId="11193" xr:uid="{00000000-0005-0000-0000-00004F520000}"/>
    <cellStyle name="SAPBEXHLevel1 3 12 4 2" xfId="27060" xr:uid="{00000000-0005-0000-0000-000050520000}"/>
    <cellStyle name="SAPBEXHLevel1 3 12 5" xfId="14307" xr:uid="{00000000-0005-0000-0000-000051520000}"/>
    <cellStyle name="SAPBEXHLevel1 3 12 5 2" xfId="29830" xr:uid="{00000000-0005-0000-0000-000052520000}"/>
    <cellStyle name="SAPBEXHLevel1 3 12 6" xfId="16545" xr:uid="{00000000-0005-0000-0000-000053520000}"/>
    <cellStyle name="SAPBEXHLevel1 3 12 6 2" xfId="31683" xr:uid="{00000000-0005-0000-0000-000054520000}"/>
    <cellStyle name="SAPBEXHLevel1 3 12 7" xfId="19155" xr:uid="{00000000-0005-0000-0000-000055520000}"/>
    <cellStyle name="SAPBEXHLevel1 3 12 7 2" xfId="34102" xr:uid="{00000000-0005-0000-0000-000056520000}"/>
    <cellStyle name="SAPBEXHLevel1 3 13" xfId="3198" xr:uid="{00000000-0005-0000-0000-000057520000}"/>
    <cellStyle name="SAPBEXHLevel1 3 13 2" xfId="4324" xr:uid="{00000000-0005-0000-0000-000058520000}"/>
    <cellStyle name="SAPBEXHLevel1 3 13 2 2" xfId="9479" xr:uid="{00000000-0005-0000-0000-000059520000}"/>
    <cellStyle name="SAPBEXHLevel1 3 13 2 2 2" xfId="25470" xr:uid="{00000000-0005-0000-0000-00005A520000}"/>
    <cellStyle name="SAPBEXHLevel1 3 13 2 3" xfId="12297" xr:uid="{00000000-0005-0000-0000-00005B520000}"/>
    <cellStyle name="SAPBEXHLevel1 3 13 2 3 2" xfId="28141" xr:uid="{00000000-0005-0000-0000-00005C520000}"/>
    <cellStyle name="SAPBEXHLevel1 3 13 2 4" xfId="10427" xr:uid="{00000000-0005-0000-0000-00005D520000}"/>
    <cellStyle name="SAPBEXHLevel1 3 13 2 4 2" xfId="26350" xr:uid="{00000000-0005-0000-0000-00005E520000}"/>
    <cellStyle name="SAPBEXHLevel1 3 13 2 5" xfId="17620" xr:uid="{00000000-0005-0000-0000-00005F520000}"/>
    <cellStyle name="SAPBEXHLevel1 3 13 2 5 2" xfId="32736" xr:uid="{00000000-0005-0000-0000-000060520000}"/>
    <cellStyle name="SAPBEXHLevel1 3 13 2 6" xfId="20228" xr:uid="{00000000-0005-0000-0000-000061520000}"/>
    <cellStyle name="SAPBEXHLevel1 3 13 2 6 2" xfId="35165" xr:uid="{00000000-0005-0000-0000-000062520000}"/>
    <cellStyle name="SAPBEXHLevel1 3 13 2 7" xfId="21670" xr:uid="{00000000-0005-0000-0000-000063520000}"/>
    <cellStyle name="SAPBEXHLevel1 3 13 2 7 2" xfId="36592" xr:uid="{00000000-0005-0000-0000-000064520000}"/>
    <cellStyle name="SAPBEXHLevel1 3 13 3" xfId="8367" xr:uid="{00000000-0005-0000-0000-000065520000}"/>
    <cellStyle name="SAPBEXHLevel1 3 13 3 2" xfId="24396" xr:uid="{00000000-0005-0000-0000-000066520000}"/>
    <cellStyle name="SAPBEXHLevel1 3 13 4" xfId="11194" xr:uid="{00000000-0005-0000-0000-000067520000}"/>
    <cellStyle name="SAPBEXHLevel1 3 13 4 2" xfId="27061" xr:uid="{00000000-0005-0000-0000-000068520000}"/>
    <cellStyle name="SAPBEXHLevel1 3 13 5" xfId="13567" xr:uid="{00000000-0005-0000-0000-000069520000}"/>
    <cellStyle name="SAPBEXHLevel1 3 13 5 2" xfId="29191" xr:uid="{00000000-0005-0000-0000-00006A520000}"/>
    <cellStyle name="SAPBEXHLevel1 3 13 6" xfId="16546" xr:uid="{00000000-0005-0000-0000-00006B520000}"/>
    <cellStyle name="SAPBEXHLevel1 3 13 6 2" xfId="31684" xr:uid="{00000000-0005-0000-0000-00006C520000}"/>
    <cellStyle name="SAPBEXHLevel1 3 13 7" xfId="19156" xr:uid="{00000000-0005-0000-0000-00006D520000}"/>
    <cellStyle name="SAPBEXHLevel1 3 13 7 2" xfId="34103" xr:uid="{00000000-0005-0000-0000-00006E520000}"/>
    <cellStyle name="SAPBEXHLevel1 3 14" xfId="3199" xr:uid="{00000000-0005-0000-0000-00006F520000}"/>
    <cellStyle name="SAPBEXHLevel1 3 14 2" xfId="4323" xr:uid="{00000000-0005-0000-0000-000070520000}"/>
    <cellStyle name="SAPBEXHLevel1 3 14 2 2" xfId="9478" xr:uid="{00000000-0005-0000-0000-000071520000}"/>
    <cellStyle name="SAPBEXHLevel1 3 14 2 2 2" xfId="25469" xr:uid="{00000000-0005-0000-0000-000072520000}"/>
    <cellStyle name="SAPBEXHLevel1 3 14 2 3" xfId="12296" xr:uid="{00000000-0005-0000-0000-000073520000}"/>
    <cellStyle name="SAPBEXHLevel1 3 14 2 3 2" xfId="28140" xr:uid="{00000000-0005-0000-0000-000074520000}"/>
    <cellStyle name="SAPBEXHLevel1 3 14 2 4" xfId="12994" xr:uid="{00000000-0005-0000-0000-000075520000}"/>
    <cellStyle name="SAPBEXHLevel1 3 14 2 4 2" xfId="28800" xr:uid="{00000000-0005-0000-0000-000076520000}"/>
    <cellStyle name="SAPBEXHLevel1 3 14 2 5" xfId="17619" xr:uid="{00000000-0005-0000-0000-000077520000}"/>
    <cellStyle name="SAPBEXHLevel1 3 14 2 5 2" xfId="32735" xr:uid="{00000000-0005-0000-0000-000078520000}"/>
    <cellStyle name="SAPBEXHLevel1 3 14 2 6" xfId="20227" xr:uid="{00000000-0005-0000-0000-000079520000}"/>
    <cellStyle name="SAPBEXHLevel1 3 14 2 6 2" xfId="35164" xr:uid="{00000000-0005-0000-0000-00007A520000}"/>
    <cellStyle name="SAPBEXHLevel1 3 14 2 7" xfId="21969" xr:uid="{00000000-0005-0000-0000-00007B520000}"/>
    <cellStyle name="SAPBEXHLevel1 3 14 2 7 2" xfId="36888" xr:uid="{00000000-0005-0000-0000-00007C520000}"/>
    <cellStyle name="SAPBEXHLevel1 3 14 3" xfId="8368" xr:uid="{00000000-0005-0000-0000-00007D520000}"/>
    <cellStyle name="SAPBEXHLevel1 3 14 3 2" xfId="24397" xr:uid="{00000000-0005-0000-0000-00007E520000}"/>
    <cellStyle name="SAPBEXHLevel1 3 14 4" xfId="11195" xr:uid="{00000000-0005-0000-0000-00007F520000}"/>
    <cellStyle name="SAPBEXHLevel1 3 14 4 2" xfId="27062" xr:uid="{00000000-0005-0000-0000-000080520000}"/>
    <cellStyle name="SAPBEXHLevel1 3 14 5" xfId="13837" xr:uid="{00000000-0005-0000-0000-000081520000}"/>
    <cellStyle name="SAPBEXHLevel1 3 14 5 2" xfId="29425" xr:uid="{00000000-0005-0000-0000-000082520000}"/>
    <cellStyle name="SAPBEXHLevel1 3 14 6" xfId="16547" xr:uid="{00000000-0005-0000-0000-000083520000}"/>
    <cellStyle name="SAPBEXHLevel1 3 14 6 2" xfId="31685" xr:uid="{00000000-0005-0000-0000-000084520000}"/>
    <cellStyle name="SAPBEXHLevel1 3 14 7" xfId="19157" xr:uid="{00000000-0005-0000-0000-000085520000}"/>
    <cellStyle name="SAPBEXHLevel1 3 14 7 2" xfId="34104" xr:uid="{00000000-0005-0000-0000-000086520000}"/>
    <cellStyle name="SAPBEXHLevel1 3 15" xfId="3200" xr:uid="{00000000-0005-0000-0000-000087520000}"/>
    <cellStyle name="SAPBEXHLevel1 3 15 2" xfId="4322" xr:uid="{00000000-0005-0000-0000-000088520000}"/>
    <cellStyle name="SAPBEXHLevel1 3 15 2 2" xfId="9477" xr:uid="{00000000-0005-0000-0000-000089520000}"/>
    <cellStyle name="SAPBEXHLevel1 3 15 2 2 2" xfId="25468" xr:uid="{00000000-0005-0000-0000-00008A520000}"/>
    <cellStyle name="SAPBEXHLevel1 3 15 2 3" xfId="12295" xr:uid="{00000000-0005-0000-0000-00008B520000}"/>
    <cellStyle name="SAPBEXHLevel1 3 15 2 3 2" xfId="28139" xr:uid="{00000000-0005-0000-0000-00008C520000}"/>
    <cellStyle name="SAPBEXHLevel1 3 15 2 4" xfId="14423" xr:uid="{00000000-0005-0000-0000-00008D520000}"/>
    <cellStyle name="SAPBEXHLevel1 3 15 2 4 2" xfId="29942" xr:uid="{00000000-0005-0000-0000-00008E520000}"/>
    <cellStyle name="SAPBEXHLevel1 3 15 2 5" xfId="17618" xr:uid="{00000000-0005-0000-0000-00008F520000}"/>
    <cellStyle name="SAPBEXHLevel1 3 15 2 5 2" xfId="32734" xr:uid="{00000000-0005-0000-0000-000090520000}"/>
    <cellStyle name="SAPBEXHLevel1 3 15 2 6" xfId="20226" xr:uid="{00000000-0005-0000-0000-000091520000}"/>
    <cellStyle name="SAPBEXHLevel1 3 15 2 6 2" xfId="35163" xr:uid="{00000000-0005-0000-0000-000092520000}"/>
    <cellStyle name="SAPBEXHLevel1 3 15 2 7" xfId="21218" xr:uid="{00000000-0005-0000-0000-000093520000}"/>
    <cellStyle name="SAPBEXHLevel1 3 15 2 7 2" xfId="36144" xr:uid="{00000000-0005-0000-0000-000094520000}"/>
    <cellStyle name="SAPBEXHLevel1 3 15 3" xfId="8369" xr:uid="{00000000-0005-0000-0000-000095520000}"/>
    <cellStyle name="SAPBEXHLevel1 3 15 3 2" xfId="24398" xr:uid="{00000000-0005-0000-0000-000096520000}"/>
    <cellStyle name="SAPBEXHLevel1 3 15 4" xfId="11196" xr:uid="{00000000-0005-0000-0000-000097520000}"/>
    <cellStyle name="SAPBEXHLevel1 3 15 4 2" xfId="27063" xr:uid="{00000000-0005-0000-0000-000098520000}"/>
    <cellStyle name="SAPBEXHLevel1 3 15 5" xfId="15025" xr:uid="{00000000-0005-0000-0000-000099520000}"/>
    <cellStyle name="SAPBEXHLevel1 3 15 5 2" xfId="30472" xr:uid="{00000000-0005-0000-0000-00009A520000}"/>
    <cellStyle name="SAPBEXHLevel1 3 15 6" xfId="16548" xr:uid="{00000000-0005-0000-0000-00009B520000}"/>
    <cellStyle name="SAPBEXHLevel1 3 15 6 2" xfId="31686" xr:uid="{00000000-0005-0000-0000-00009C520000}"/>
    <cellStyle name="SAPBEXHLevel1 3 15 7" xfId="19158" xr:uid="{00000000-0005-0000-0000-00009D520000}"/>
    <cellStyle name="SAPBEXHLevel1 3 15 7 2" xfId="34105" xr:uid="{00000000-0005-0000-0000-00009E520000}"/>
    <cellStyle name="SAPBEXHLevel1 3 16" xfId="3201" xr:uid="{00000000-0005-0000-0000-00009F520000}"/>
    <cellStyle name="SAPBEXHLevel1 3 16 2" xfId="4321" xr:uid="{00000000-0005-0000-0000-0000A0520000}"/>
    <cellStyle name="SAPBEXHLevel1 3 16 2 2" xfId="9476" xr:uid="{00000000-0005-0000-0000-0000A1520000}"/>
    <cellStyle name="SAPBEXHLevel1 3 16 2 2 2" xfId="25467" xr:uid="{00000000-0005-0000-0000-0000A2520000}"/>
    <cellStyle name="SAPBEXHLevel1 3 16 2 3" xfId="12294" xr:uid="{00000000-0005-0000-0000-0000A3520000}"/>
    <cellStyle name="SAPBEXHLevel1 3 16 2 3 2" xfId="28138" xr:uid="{00000000-0005-0000-0000-0000A4520000}"/>
    <cellStyle name="SAPBEXHLevel1 3 16 2 4" xfId="10428" xr:uid="{00000000-0005-0000-0000-0000A5520000}"/>
    <cellStyle name="SAPBEXHLevel1 3 16 2 4 2" xfId="26351" xr:uid="{00000000-0005-0000-0000-0000A6520000}"/>
    <cellStyle name="SAPBEXHLevel1 3 16 2 5" xfId="17617" xr:uid="{00000000-0005-0000-0000-0000A7520000}"/>
    <cellStyle name="SAPBEXHLevel1 3 16 2 5 2" xfId="32733" xr:uid="{00000000-0005-0000-0000-0000A8520000}"/>
    <cellStyle name="SAPBEXHLevel1 3 16 2 6" xfId="20225" xr:uid="{00000000-0005-0000-0000-0000A9520000}"/>
    <cellStyle name="SAPBEXHLevel1 3 16 2 6 2" xfId="35162" xr:uid="{00000000-0005-0000-0000-0000AA520000}"/>
    <cellStyle name="SAPBEXHLevel1 3 16 2 7" xfId="21575" xr:uid="{00000000-0005-0000-0000-0000AB520000}"/>
    <cellStyle name="SAPBEXHLevel1 3 16 2 7 2" xfId="36501" xr:uid="{00000000-0005-0000-0000-0000AC520000}"/>
    <cellStyle name="SAPBEXHLevel1 3 16 3" xfId="8370" xr:uid="{00000000-0005-0000-0000-0000AD520000}"/>
    <cellStyle name="SAPBEXHLevel1 3 16 3 2" xfId="24399" xr:uid="{00000000-0005-0000-0000-0000AE520000}"/>
    <cellStyle name="SAPBEXHLevel1 3 16 4" xfId="11197" xr:uid="{00000000-0005-0000-0000-0000AF520000}"/>
    <cellStyle name="SAPBEXHLevel1 3 16 4 2" xfId="27064" xr:uid="{00000000-0005-0000-0000-0000B0520000}"/>
    <cellStyle name="SAPBEXHLevel1 3 16 5" xfId="15026" xr:uid="{00000000-0005-0000-0000-0000B1520000}"/>
    <cellStyle name="SAPBEXHLevel1 3 16 5 2" xfId="30473" xr:uid="{00000000-0005-0000-0000-0000B2520000}"/>
    <cellStyle name="SAPBEXHLevel1 3 16 6" xfId="16549" xr:uid="{00000000-0005-0000-0000-0000B3520000}"/>
    <cellStyle name="SAPBEXHLevel1 3 16 6 2" xfId="31687" xr:uid="{00000000-0005-0000-0000-0000B4520000}"/>
    <cellStyle name="SAPBEXHLevel1 3 16 7" xfId="19159" xr:uid="{00000000-0005-0000-0000-0000B5520000}"/>
    <cellStyle name="SAPBEXHLevel1 3 16 7 2" xfId="34106" xr:uid="{00000000-0005-0000-0000-0000B6520000}"/>
    <cellStyle name="SAPBEXHLevel1 3 17" xfId="4328" xr:uid="{00000000-0005-0000-0000-0000B7520000}"/>
    <cellStyle name="SAPBEXHLevel1 3 17 2" xfId="9483" xr:uid="{00000000-0005-0000-0000-0000B8520000}"/>
    <cellStyle name="SAPBEXHLevel1 3 17 2 2" xfId="25474" xr:uid="{00000000-0005-0000-0000-0000B9520000}"/>
    <cellStyle name="SAPBEXHLevel1 3 17 3" xfId="12301" xr:uid="{00000000-0005-0000-0000-0000BA520000}"/>
    <cellStyle name="SAPBEXHLevel1 3 17 3 2" xfId="28145" xr:uid="{00000000-0005-0000-0000-0000BB520000}"/>
    <cellStyle name="SAPBEXHLevel1 3 17 4" xfId="6487" xr:uid="{00000000-0005-0000-0000-0000BC520000}"/>
    <cellStyle name="SAPBEXHLevel1 3 17 4 2" xfId="23095" xr:uid="{00000000-0005-0000-0000-0000BD520000}"/>
    <cellStyle name="SAPBEXHLevel1 3 17 5" xfId="17624" xr:uid="{00000000-0005-0000-0000-0000BE520000}"/>
    <cellStyle name="SAPBEXHLevel1 3 17 5 2" xfId="32740" xr:uid="{00000000-0005-0000-0000-0000BF520000}"/>
    <cellStyle name="SAPBEXHLevel1 3 17 6" xfId="20232" xr:uid="{00000000-0005-0000-0000-0000C0520000}"/>
    <cellStyle name="SAPBEXHLevel1 3 17 6 2" xfId="35169" xr:uid="{00000000-0005-0000-0000-0000C1520000}"/>
    <cellStyle name="SAPBEXHLevel1 3 17 7" xfId="21967" xr:uid="{00000000-0005-0000-0000-0000C2520000}"/>
    <cellStyle name="SAPBEXHLevel1 3 17 7 2" xfId="36886" xr:uid="{00000000-0005-0000-0000-0000C3520000}"/>
    <cellStyle name="SAPBEXHLevel1 3 18" xfId="5416" xr:uid="{00000000-0005-0000-0000-0000C4520000}"/>
    <cellStyle name="SAPBEXHLevel1 3 18 2" xfId="22667" xr:uid="{00000000-0005-0000-0000-0000C5520000}"/>
    <cellStyle name="SAPBEXHLevel1 3 19" xfId="7253" xr:uid="{00000000-0005-0000-0000-0000C6520000}"/>
    <cellStyle name="SAPBEXHLevel1 3 19 2" xfId="23507" xr:uid="{00000000-0005-0000-0000-0000C7520000}"/>
    <cellStyle name="SAPBEXHLevel1 3 2" xfId="3202" xr:uid="{00000000-0005-0000-0000-0000C8520000}"/>
    <cellStyle name="SAPBEXHLevel1 3 2 2" xfId="3203" xr:uid="{00000000-0005-0000-0000-0000C9520000}"/>
    <cellStyle name="SAPBEXHLevel1 3 2 2 2" xfId="3453" xr:uid="{00000000-0005-0000-0000-0000CA520000}"/>
    <cellStyle name="SAPBEXHLevel1 3 2 2 2 2" xfId="8621" xr:uid="{00000000-0005-0000-0000-0000CB520000}"/>
    <cellStyle name="SAPBEXHLevel1 3 2 2 2 2 2" xfId="24650" xr:uid="{00000000-0005-0000-0000-0000CC520000}"/>
    <cellStyle name="SAPBEXHLevel1 3 2 2 2 3" xfId="11448" xr:uid="{00000000-0005-0000-0000-0000CD520000}"/>
    <cellStyle name="SAPBEXHLevel1 3 2 2 2 3 2" xfId="27315" xr:uid="{00000000-0005-0000-0000-0000CE520000}"/>
    <cellStyle name="SAPBEXHLevel1 3 2 2 2 4" xfId="14620" xr:uid="{00000000-0005-0000-0000-0000CF520000}"/>
    <cellStyle name="SAPBEXHLevel1 3 2 2 2 4 2" xfId="30121" xr:uid="{00000000-0005-0000-0000-0000D0520000}"/>
    <cellStyle name="SAPBEXHLevel1 3 2 2 2 5" xfId="16800" xr:uid="{00000000-0005-0000-0000-0000D1520000}"/>
    <cellStyle name="SAPBEXHLevel1 3 2 2 2 5 2" xfId="31938" xr:uid="{00000000-0005-0000-0000-0000D2520000}"/>
    <cellStyle name="SAPBEXHLevel1 3 2 2 2 6" xfId="19410" xr:uid="{00000000-0005-0000-0000-0000D3520000}"/>
    <cellStyle name="SAPBEXHLevel1 3 2 2 2 6 2" xfId="34357" xr:uid="{00000000-0005-0000-0000-0000D4520000}"/>
    <cellStyle name="SAPBEXHLevel1 3 2 2 2 7" xfId="7005" xr:uid="{00000000-0005-0000-0000-0000D5520000}"/>
    <cellStyle name="SAPBEXHLevel1 3 2 2 2 7 2" xfId="23383" xr:uid="{00000000-0005-0000-0000-0000D6520000}"/>
    <cellStyle name="SAPBEXHLevel1 3 2 2 3" xfId="8372" xr:uid="{00000000-0005-0000-0000-0000D7520000}"/>
    <cellStyle name="SAPBEXHLevel1 3 2 2 3 2" xfId="24401" xr:uid="{00000000-0005-0000-0000-0000D8520000}"/>
    <cellStyle name="SAPBEXHLevel1 3 2 2 4" xfId="11199" xr:uid="{00000000-0005-0000-0000-0000D9520000}"/>
    <cellStyle name="SAPBEXHLevel1 3 2 2 4 2" xfId="27066" xr:uid="{00000000-0005-0000-0000-0000DA520000}"/>
    <cellStyle name="SAPBEXHLevel1 3 2 2 5" xfId="14446" xr:uid="{00000000-0005-0000-0000-0000DB520000}"/>
    <cellStyle name="SAPBEXHLevel1 3 2 2 5 2" xfId="29965" xr:uid="{00000000-0005-0000-0000-0000DC520000}"/>
    <cellStyle name="SAPBEXHLevel1 3 2 2 6" xfId="16551" xr:uid="{00000000-0005-0000-0000-0000DD520000}"/>
    <cellStyle name="SAPBEXHLevel1 3 2 2 6 2" xfId="31689" xr:uid="{00000000-0005-0000-0000-0000DE520000}"/>
    <cellStyle name="SAPBEXHLevel1 3 2 2 7" xfId="19161" xr:uid="{00000000-0005-0000-0000-0000DF520000}"/>
    <cellStyle name="SAPBEXHLevel1 3 2 2 7 2" xfId="34108" xr:uid="{00000000-0005-0000-0000-0000E0520000}"/>
    <cellStyle name="SAPBEXHLevel1 3 2 3" xfId="4320" xr:uid="{00000000-0005-0000-0000-0000E1520000}"/>
    <cellStyle name="SAPBEXHLevel1 3 2 3 2" xfId="9475" xr:uid="{00000000-0005-0000-0000-0000E2520000}"/>
    <cellStyle name="SAPBEXHLevel1 3 2 3 2 2" xfId="25466" xr:uid="{00000000-0005-0000-0000-0000E3520000}"/>
    <cellStyle name="SAPBEXHLevel1 3 2 3 3" xfId="12293" xr:uid="{00000000-0005-0000-0000-0000E4520000}"/>
    <cellStyle name="SAPBEXHLevel1 3 2 3 3 2" xfId="28137" xr:uid="{00000000-0005-0000-0000-0000E5520000}"/>
    <cellStyle name="SAPBEXHLevel1 3 2 3 4" xfId="15476" xr:uid="{00000000-0005-0000-0000-0000E6520000}"/>
    <cellStyle name="SAPBEXHLevel1 3 2 3 4 2" xfId="30843" xr:uid="{00000000-0005-0000-0000-0000E7520000}"/>
    <cellStyle name="SAPBEXHLevel1 3 2 3 5" xfId="17616" xr:uid="{00000000-0005-0000-0000-0000E8520000}"/>
    <cellStyle name="SAPBEXHLevel1 3 2 3 5 2" xfId="32732" xr:uid="{00000000-0005-0000-0000-0000E9520000}"/>
    <cellStyle name="SAPBEXHLevel1 3 2 3 6" xfId="20224" xr:uid="{00000000-0005-0000-0000-0000EA520000}"/>
    <cellStyle name="SAPBEXHLevel1 3 2 3 6 2" xfId="35161" xr:uid="{00000000-0005-0000-0000-0000EB520000}"/>
    <cellStyle name="SAPBEXHLevel1 3 2 3 7" xfId="21671" xr:uid="{00000000-0005-0000-0000-0000EC520000}"/>
    <cellStyle name="SAPBEXHLevel1 3 2 3 7 2" xfId="36593" xr:uid="{00000000-0005-0000-0000-0000ED520000}"/>
    <cellStyle name="SAPBEXHLevel1 3 2 4" xfId="8371" xr:uid="{00000000-0005-0000-0000-0000EE520000}"/>
    <cellStyle name="SAPBEXHLevel1 3 2 4 2" xfId="24400" xr:uid="{00000000-0005-0000-0000-0000EF520000}"/>
    <cellStyle name="SAPBEXHLevel1 3 2 5" xfId="11198" xr:uid="{00000000-0005-0000-0000-0000F0520000}"/>
    <cellStyle name="SAPBEXHLevel1 3 2 5 2" xfId="27065" xr:uid="{00000000-0005-0000-0000-0000F1520000}"/>
    <cellStyle name="SAPBEXHLevel1 3 2 6" xfId="13838" xr:uid="{00000000-0005-0000-0000-0000F2520000}"/>
    <cellStyle name="SAPBEXHLevel1 3 2 6 2" xfId="29426" xr:uid="{00000000-0005-0000-0000-0000F3520000}"/>
    <cellStyle name="SAPBEXHLevel1 3 2 7" xfId="16550" xr:uid="{00000000-0005-0000-0000-0000F4520000}"/>
    <cellStyle name="SAPBEXHLevel1 3 2 7 2" xfId="31688" xr:uid="{00000000-0005-0000-0000-0000F5520000}"/>
    <cellStyle name="SAPBEXHLevel1 3 2 8" xfId="19160" xr:uid="{00000000-0005-0000-0000-0000F6520000}"/>
    <cellStyle name="SAPBEXHLevel1 3 2 8 2" xfId="34107" xr:uid="{00000000-0005-0000-0000-0000F7520000}"/>
    <cellStyle name="SAPBEXHLevel1 3 20" xfId="6496" xr:uid="{00000000-0005-0000-0000-0000F8520000}"/>
    <cellStyle name="SAPBEXHLevel1 3 20 2" xfId="23102" xr:uid="{00000000-0005-0000-0000-0000F9520000}"/>
    <cellStyle name="SAPBEXHLevel1 3 21" xfId="7004" xr:uid="{00000000-0005-0000-0000-0000FA520000}"/>
    <cellStyle name="SAPBEXHLevel1 3 21 2" xfId="23382" xr:uid="{00000000-0005-0000-0000-0000FB520000}"/>
    <cellStyle name="SAPBEXHLevel1 3 22" xfId="13786" xr:uid="{00000000-0005-0000-0000-0000FC520000}"/>
    <cellStyle name="SAPBEXHLevel1 3 22 2" xfId="29378" xr:uid="{00000000-0005-0000-0000-0000FD520000}"/>
    <cellStyle name="SAPBEXHLevel1 3 23" xfId="22261" xr:uid="{00000000-0005-0000-0000-0000FE520000}"/>
    <cellStyle name="SAPBEXHLevel1 3 3" xfId="3204" xr:uid="{00000000-0005-0000-0000-0000FF520000}"/>
    <cellStyle name="SAPBEXHLevel1 3 3 2" xfId="3205" xr:uid="{00000000-0005-0000-0000-000000530000}"/>
    <cellStyle name="SAPBEXHLevel1 3 3 2 2" xfId="4318" xr:uid="{00000000-0005-0000-0000-000001530000}"/>
    <cellStyle name="SAPBEXHLevel1 3 3 2 2 2" xfId="9473" xr:uid="{00000000-0005-0000-0000-000002530000}"/>
    <cellStyle name="SAPBEXHLevel1 3 3 2 2 2 2" xfId="25464" xr:uid="{00000000-0005-0000-0000-000003530000}"/>
    <cellStyle name="SAPBEXHLevel1 3 3 2 2 3" xfId="12291" xr:uid="{00000000-0005-0000-0000-000004530000}"/>
    <cellStyle name="SAPBEXHLevel1 3 3 2 2 3 2" xfId="28135" xr:uid="{00000000-0005-0000-0000-000005530000}"/>
    <cellStyle name="SAPBEXHLevel1 3 3 2 2 4" xfId="11812" xr:uid="{00000000-0005-0000-0000-000006530000}"/>
    <cellStyle name="SAPBEXHLevel1 3 3 2 2 4 2" xfId="27663" xr:uid="{00000000-0005-0000-0000-000007530000}"/>
    <cellStyle name="SAPBEXHLevel1 3 3 2 2 5" xfId="17614" xr:uid="{00000000-0005-0000-0000-000008530000}"/>
    <cellStyle name="SAPBEXHLevel1 3 3 2 2 5 2" xfId="32730" xr:uid="{00000000-0005-0000-0000-000009530000}"/>
    <cellStyle name="SAPBEXHLevel1 3 3 2 2 6" xfId="20222" xr:uid="{00000000-0005-0000-0000-00000A530000}"/>
    <cellStyle name="SAPBEXHLevel1 3 3 2 2 6 2" xfId="35159" xr:uid="{00000000-0005-0000-0000-00000B530000}"/>
    <cellStyle name="SAPBEXHLevel1 3 3 2 2 7" xfId="21672" xr:uid="{00000000-0005-0000-0000-00000C530000}"/>
    <cellStyle name="SAPBEXHLevel1 3 3 2 2 7 2" xfId="36594" xr:uid="{00000000-0005-0000-0000-00000D530000}"/>
    <cellStyle name="SAPBEXHLevel1 3 3 2 3" xfId="8374" xr:uid="{00000000-0005-0000-0000-00000E530000}"/>
    <cellStyle name="SAPBEXHLevel1 3 3 2 3 2" xfId="24403" xr:uid="{00000000-0005-0000-0000-00000F530000}"/>
    <cellStyle name="SAPBEXHLevel1 3 3 2 4" xfId="11201" xr:uid="{00000000-0005-0000-0000-000010530000}"/>
    <cellStyle name="SAPBEXHLevel1 3 3 2 4 2" xfId="27068" xr:uid="{00000000-0005-0000-0000-000011530000}"/>
    <cellStyle name="SAPBEXHLevel1 3 3 2 5" xfId="14452" xr:uid="{00000000-0005-0000-0000-000012530000}"/>
    <cellStyle name="SAPBEXHLevel1 3 3 2 5 2" xfId="29969" xr:uid="{00000000-0005-0000-0000-000013530000}"/>
    <cellStyle name="SAPBEXHLevel1 3 3 2 6" xfId="16553" xr:uid="{00000000-0005-0000-0000-000014530000}"/>
    <cellStyle name="SAPBEXHLevel1 3 3 2 6 2" xfId="31691" xr:uid="{00000000-0005-0000-0000-000015530000}"/>
    <cellStyle name="SAPBEXHLevel1 3 3 2 7" xfId="19163" xr:uid="{00000000-0005-0000-0000-000016530000}"/>
    <cellStyle name="SAPBEXHLevel1 3 3 2 7 2" xfId="34110" xr:uid="{00000000-0005-0000-0000-000017530000}"/>
    <cellStyle name="SAPBEXHLevel1 3 3 3" xfId="4319" xr:uid="{00000000-0005-0000-0000-000018530000}"/>
    <cellStyle name="SAPBEXHLevel1 3 3 3 2" xfId="9474" xr:uid="{00000000-0005-0000-0000-000019530000}"/>
    <cellStyle name="SAPBEXHLevel1 3 3 3 2 2" xfId="25465" xr:uid="{00000000-0005-0000-0000-00001A530000}"/>
    <cellStyle name="SAPBEXHLevel1 3 3 3 3" xfId="12292" xr:uid="{00000000-0005-0000-0000-00001B530000}"/>
    <cellStyle name="SAPBEXHLevel1 3 3 3 3 2" xfId="28136" xr:uid="{00000000-0005-0000-0000-00001C530000}"/>
    <cellStyle name="SAPBEXHLevel1 3 3 3 4" xfId="14485" xr:uid="{00000000-0005-0000-0000-00001D530000}"/>
    <cellStyle name="SAPBEXHLevel1 3 3 3 4 2" xfId="30001" xr:uid="{00000000-0005-0000-0000-00001E530000}"/>
    <cellStyle name="SAPBEXHLevel1 3 3 3 5" xfId="17615" xr:uid="{00000000-0005-0000-0000-00001F530000}"/>
    <cellStyle name="SAPBEXHLevel1 3 3 3 5 2" xfId="32731" xr:uid="{00000000-0005-0000-0000-000020530000}"/>
    <cellStyle name="SAPBEXHLevel1 3 3 3 6" xfId="20223" xr:uid="{00000000-0005-0000-0000-000021530000}"/>
    <cellStyle name="SAPBEXHLevel1 3 3 3 6 2" xfId="35160" xr:uid="{00000000-0005-0000-0000-000022530000}"/>
    <cellStyle name="SAPBEXHLevel1 3 3 3 7" xfId="21574" xr:uid="{00000000-0005-0000-0000-000023530000}"/>
    <cellStyle name="SAPBEXHLevel1 3 3 3 7 2" xfId="36500" xr:uid="{00000000-0005-0000-0000-000024530000}"/>
    <cellStyle name="SAPBEXHLevel1 3 3 4" xfId="8373" xr:uid="{00000000-0005-0000-0000-000025530000}"/>
    <cellStyle name="SAPBEXHLevel1 3 3 4 2" xfId="24402" xr:uid="{00000000-0005-0000-0000-000026530000}"/>
    <cellStyle name="SAPBEXHLevel1 3 3 5" xfId="11200" xr:uid="{00000000-0005-0000-0000-000027530000}"/>
    <cellStyle name="SAPBEXHLevel1 3 3 5 2" xfId="27067" xr:uid="{00000000-0005-0000-0000-000028530000}"/>
    <cellStyle name="SAPBEXHLevel1 3 3 6" xfId="14308" xr:uid="{00000000-0005-0000-0000-000029530000}"/>
    <cellStyle name="SAPBEXHLevel1 3 3 6 2" xfId="29831" xr:uid="{00000000-0005-0000-0000-00002A530000}"/>
    <cellStyle name="SAPBEXHLevel1 3 3 7" xfId="16552" xr:uid="{00000000-0005-0000-0000-00002B530000}"/>
    <cellStyle name="SAPBEXHLevel1 3 3 7 2" xfId="31690" xr:uid="{00000000-0005-0000-0000-00002C530000}"/>
    <cellStyle name="SAPBEXHLevel1 3 3 8" xfId="19162" xr:uid="{00000000-0005-0000-0000-00002D530000}"/>
    <cellStyle name="SAPBEXHLevel1 3 3 8 2" xfId="34109" xr:uid="{00000000-0005-0000-0000-00002E530000}"/>
    <cellStyle name="SAPBEXHLevel1 3 4" xfId="3206" xr:uid="{00000000-0005-0000-0000-00002F530000}"/>
    <cellStyle name="SAPBEXHLevel1 3 4 2" xfId="3207" xr:uid="{00000000-0005-0000-0000-000030530000}"/>
    <cellStyle name="SAPBEXHLevel1 3 4 2 2" xfId="4316" xr:uid="{00000000-0005-0000-0000-000031530000}"/>
    <cellStyle name="SAPBEXHLevel1 3 4 2 2 2" xfId="9471" xr:uid="{00000000-0005-0000-0000-000032530000}"/>
    <cellStyle name="SAPBEXHLevel1 3 4 2 2 2 2" xfId="25462" xr:uid="{00000000-0005-0000-0000-000033530000}"/>
    <cellStyle name="SAPBEXHLevel1 3 4 2 2 3" xfId="12289" xr:uid="{00000000-0005-0000-0000-000034530000}"/>
    <cellStyle name="SAPBEXHLevel1 3 4 2 2 3 2" xfId="28133" xr:uid="{00000000-0005-0000-0000-000035530000}"/>
    <cellStyle name="SAPBEXHLevel1 3 4 2 2 4" xfId="12985" xr:uid="{00000000-0005-0000-0000-000036530000}"/>
    <cellStyle name="SAPBEXHLevel1 3 4 2 2 4 2" xfId="28791" xr:uid="{00000000-0005-0000-0000-000037530000}"/>
    <cellStyle name="SAPBEXHLevel1 3 4 2 2 5" xfId="17612" xr:uid="{00000000-0005-0000-0000-000038530000}"/>
    <cellStyle name="SAPBEXHLevel1 3 4 2 2 5 2" xfId="32728" xr:uid="{00000000-0005-0000-0000-000039530000}"/>
    <cellStyle name="SAPBEXHLevel1 3 4 2 2 6" xfId="20220" xr:uid="{00000000-0005-0000-0000-00003A530000}"/>
    <cellStyle name="SAPBEXHLevel1 3 4 2 2 6 2" xfId="35157" xr:uid="{00000000-0005-0000-0000-00003B530000}"/>
    <cellStyle name="SAPBEXHLevel1 3 4 2 2 7" xfId="15793" xr:uid="{00000000-0005-0000-0000-00003C530000}"/>
    <cellStyle name="SAPBEXHLevel1 3 4 2 2 7 2" xfId="31045" xr:uid="{00000000-0005-0000-0000-00003D530000}"/>
    <cellStyle name="SAPBEXHLevel1 3 4 2 3" xfId="8376" xr:uid="{00000000-0005-0000-0000-00003E530000}"/>
    <cellStyle name="SAPBEXHLevel1 3 4 2 3 2" xfId="24405" xr:uid="{00000000-0005-0000-0000-00003F530000}"/>
    <cellStyle name="SAPBEXHLevel1 3 4 2 4" xfId="11203" xr:uid="{00000000-0005-0000-0000-000040530000}"/>
    <cellStyle name="SAPBEXHLevel1 3 4 2 4 2" xfId="27070" xr:uid="{00000000-0005-0000-0000-000041530000}"/>
    <cellStyle name="SAPBEXHLevel1 3 4 2 5" xfId="5969" xr:uid="{00000000-0005-0000-0000-000042530000}"/>
    <cellStyle name="SAPBEXHLevel1 3 4 2 5 2" xfId="22942" xr:uid="{00000000-0005-0000-0000-000043530000}"/>
    <cellStyle name="SAPBEXHLevel1 3 4 2 6" xfId="16555" xr:uid="{00000000-0005-0000-0000-000044530000}"/>
    <cellStyle name="SAPBEXHLevel1 3 4 2 6 2" xfId="31693" xr:uid="{00000000-0005-0000-0000-000045530000}"/>
    <cellStyle name="SAPBEXHLevel1 3 4 2 7" xfId="19165" xr:uid="{00000000-0005-0000-0000-000046530000}"/>
    <cellStyle name="SAPBEXHLevel1 3 4 2 7 2" xfId="34112" xr:uid="{00000000-0005-0000-0000-000047530000}"/>
    <cellStyle name="SAPBEXHLevel1 3 4 3" xfId="4317" xr:uid="{00000000-0005-0000-0000-000048530000}"/>
    <cellStyle name="SAPBEXHLevel1 3 4 3 2" xfId="9472" xr:uid="{00000000-0005-0000-0000-000049530000}"/>
    <cellStyle name="SAPBEXHLevel1 3 4 3 2 2" xfId="25463" xr:uid="{00000000-0005-0000-0000-00004A530000}"/>
    <cellStyle name="SAPBEXHLevel1 3 4 3 3" xfId="12290" xr:uid="{00000000-0005-0000-0000-00004B530000}"/>
    <cellStyle name="SAPBEXHLevel1 3 4 3 3 2" xfId="28134" xr:uid="{00000000-0005-0000-0000-00004C530000}"/>
    <cellStyle name="SAPBEXHLevel1 3 4 3 4" xfId="10429" xr:uid="{00000000-0005-0000-0000-00004D530000}"/>
    <cellStyle name="SAPBEXHLevel1 3 4 3 4 2" xfId="26352" xr:uid="{00000000-0005-0000-0000-00004E530000}"/>
    <cellStyle name="SAPBEXHLevel1 3 4 3 5" xfId="17613" xr:uid="{00000000-0005-0000-0000-00004F530000}"/>
    <cellStyle name="SAPBEXHLevel1 3 4 3 5 2" xfId="32729" xr:uid="{00000000-0005-0000-0000-000050530000}"/>
    <cellStyle name="SAPBEXHLevel1 3 4 3 6" xfId="20221" xr:uid="{00000000-0005-0000-0000-000051530000}"/>
    <cellStyle name="SAPBEXHLevel1 3 4 3 6 2" xfId="35158" xr:uid="{00000000-0005-0000-0000-000052530000}"/>
    <cellStyle name="SAPBEXHLevel1 3 4 3 7" xfId="21573" xr:uid="{00000000-0005-0000-0000-000053530000}"/>
    <cellStyle name="SAPBEXHLevel1 3 4 3 7 2" xfId="36499" xr:uid="{00000000-0005-0000-0000-000054530000}"/>
    <cellStyle name="SAPBEXHLevel1 3 4 4" xfId="8375" xr:uid="{00000000-0005-0000-0000-000055530000}"/>
    <cellStyle name="SAPBEXHLevel1 3 4 4 2" xfId="24404" xr:uid="{00000000-0005-0000-0000-000056530000}"/>
    <cellStyle name="SAPBEXHLevel1 3 4 5" xfId="11202" xr:uid="{00000000-0005-0000-0000-000057530000}"/>
    <cellStyle name="SAPBEXHLevel1 3 4 5 2" xfId="27069" xr:uid="{00000000-0005-0000-0000-000058530000}"/>
    <cellStyle name="SAPBEXHLevel1 3 4 6" xfId="5235" xr:uid="{00000000-0005-0000-0000-000059530000}"/>
    <cellStyle name="SAPBEXHLevel1 3 4 6 2" xfId="22550" xr:uid="{00000000-0005-0000-0000-00005A530000}"/>
    <cellStyle name="SAPBEXHLevel1 3 4 7" xfId="16554" xr:uid="{00000000-0005-0000-0000-00005B530000}"/>
    <cellStyle name="SAPBEXHLevel1 3 4 7 2" xfId="31692" xr:uid="{00000000-0005-0000-0000-00005C530000}"/>
    <cellStyle name="SAPBEXHLevel1 3 4 8" xfId="19164" xr:uid="{00000000-0005-0000-0000-00005D530000}"/>
    <cellStyle name="SAPBEXHLevel1 3 4 8 2" xfId="34111" xr:uid="{00000000-0005-0000-0000-00005E530000}"/>
    <cellStyle name="SAPBEXHLevel1 3 5" xfId="3208" xr:uid="{00000000-0005-0000-0000-00005F530000}"/>
    <cellStyle name="SAPBEXHLevel1 3 5 2" xfId="3209" xr:uid="{00000000-0005-0000-0000-000060530000}"/>
    <cellStyle name="SAPBEXHLevel1 3 5 2 2" xfId="4314" xr:uid="{00000000-0005-0000-0000-000061530000}"/>
    <cellStyle name="SAPBEXHLevel1 3 5 2 2 2" xfId="9469" xr:uid="{00000000-0005-0000-0000-000062530000}"/>
    <cellStyle name="SAPBEXHLevel1 3 5 2 2 2 2" xfId="25460" xr:uid="{00000000-0005-0000-0000-000063530000}"/>
    <cellStyle name="SAPBEXHLevel1 3 5 2 2 3" xfId="12287" xr:uid="{00000000-0005-0000-0000-000064530000}"/>
    <cellStyle name="SAPBEXHLevel1 3 5 2 2 3 2" xfId="28131" xr:uid="{00000000-0005-0000-0000-000065530000}"/>
    <cellStyle name="SAPBEXHLevel1 3 5 2 2 4" xfId="13979" xr:uid="{00000000-0005-0000-0000-000066530000}"/>
    <cellStyle name="SAPBEXHLevel1 3 5 2 2 4 2" xfId="29561" xr:uid="{00000000-0005-0000-0000-000067530000}"/>
    <cellStyle name="SAPBEXHLevel1 3 5 2 2 5" xfId="17610" xr:uid="{00000000-0005-0000-0000-000068530000}"/>
    <cellStyle name="SAPBEXHLevel1 3 5 2 2 5 2" xfId="32726" xr:uid="{00000000-0005-0000-0000-000069530000}"/>
    <cellStyle name="SAPBEXHLevel1 3 5 2 2 6" xfId="20218" xr:uid="{00000000-0005-0000-0000-00006A530000}"/>
    <cellStyle name="SAPBEXHLevel1 3 5 2 2 6 2" xfId="35155" xr:uid="{00000000-0005-0000-0000-00006B530000}"/>
    <cellStyle name="SAPBEXHLevel1 3 5 2 2 7" xfId="21970" xr:uid="{00000000-0005-0000-0000-00006C530000}"/>
    <cellStyle name="SAPBEXHLevel1 3 5 2 2 7 2" xfId="36889" xr:uid="{00000000-0005-0000-0000-00006D530000}"/>
    <cellStyle name="SAPBEXHLevel1 3 5 2 3" xfId="8378" xr:uid="{00000000-0005-0000-0000-00006E530000}"/>
    <cellStyle name="SAPBEXHLevel1 3 5 2 3 2" xfId="24407" xr:uid="{00000000-0005-0000-0000-00006F530000}"/>
    <cellStyle name="SAPBEXHLevel1 3 5 2 4" xfId="11205" xr:uid="{00000000-0005-0000-0000-000070530000}"/>
    <cellStyle name="SAPBEXHLevel1 3 5 2 4 2" xfId="27072" xr:uid="{00000000-0005-0000-0000-000071530000}"/>
    <cellStyle name="SAPBEXHLevel1 3 5 2 5" xfId="13729" xr:uid="{00000000-0005-0000-0000-000072530000}"/>
    <cellStyle name="SAPBEXHLevel1 3 5 2 5 2" xfId="29341" xr:uid="{00000000-0005-0000-0000-000073530000}"/>
    <cellStyle name="SAPBEXHLevel1 3 5 2 6" xfId="16557" xr:uid="{00000000-0005-0000-0000-000074530000}"/>
    <cellStyle name="SAPBEXHLevel1 3 5 2 6 2" xfId="31695" xr:uid="{00000000-0005-0000-0000-000075530000}"/>
    <cellStyle name="SAPBEXHLevel1 3 5 2 7" xfId="19167" xr:uid="{00000000-0005-0000-0000-000076530000}"/>
    <cellStyle name="SAPBEXHLevel1 3 5 2 7 2" xfId="34114" xr:uid="{00000000-0005-0000-0000-000077530000}"/>
    <cellStyle name="SAPBEXHLevel1 3 5 3" xfId="4315" xr:uid="{00000000-0005-0000-0000-000078530000}"/>
    <cellStyle name="SAPBEXHLevel1 3 5 3 2" xfId="9470" xr:uid="{00000000-0005-0000-0000-000079530000}"/>
    <cellStyle name="SAPBEXHLevel1 3 5 3 2 2" xfId="25461" xr:uid="{00000000-0005-0000-0000-00007A530000}"/>
    <cellStyle name="SAPBEXHLevel1 3 5 3 3" xfId="12288" xr:uid="{00000000-0005-0000-0000-00007B530000}"/>
    <cellStyle name="SAPBEXHLevel1 3 5 3 3 2" xfId="28132" xr:uid="{00000000-0005-0000-0000-00007C530000}"/>
    <cellStyle name="SAPBEXHLevel1 3 5 3 4" xfId="14896" xr:uid="{00000000-0005-0000-0000-00007D530000}"/>
    <cellStyle name="SAPBEXHLevel1 3 5 3 4 2" xfId="30347" xr:uid="{00000000-0005-0000-0000-00007E530000}"/>
    <cellStyle name="SAPBEXHLevel1 3 5 3 5" xfId="17611" xr:uid="{00000000-0005-0000-0000-00007F530000}"/>
    <cellStyle name="SAPBEXHLevel1 3 5 3 5 2" xfId="32727" xr:uid="{00000000-0005-0000-0000-000080530000}"/>
    <cellStyle name="SAPBEXHLevel1 3 5 3 6" xfId="20219" xr:uid="{00000000-0005-0000-0000-000081530000}"/>
    <cellStyle name="SAPBEXHLevel1 3 5 3 6 2" xfId="35156" xr:uid="{00000000-0005-0000-0000-000082530000}"/>
    <cellStyle name="SAPBEXHLevel1 3 5 3 7" xfId="21673" xr:uid="{00000000-0005-0000-0000-000083530000}"/>
    <cellStyle name="SAPBEXHLevel1 3 5 3 7 2" xfId="36595" xr:uid="{00000000-0005-0000-0000-000084530000}"/>
    <cellStyle name="SAPBEXHLevel1 3 5 4" xfId="8377" xr:uid="{00000000-0005-0000-0000-000085530000}"/>
    <cellStyle name="SAPBEXHLevel1 3 5 4 2" xfId="24406" xr:uid="{00000000-0005-0000-0000-000086530000}"/>
    <cellStyle name="SAPBEXHLevel1 3 5 5" xfId="11204" xr:uid="{00000000-0005-0000-0000-000087530000}"/>
    <cellStyle name="SAPBEXHLevel1 3 5 5 2" xfId="27071" xr:uid="{00000000-0005-0000-0000-000088530000}"/>
    <cellStyle name="SAPBEXHLevel1 3 5 6" xfId="14463" xr:uid="{00000000-0005-0000-0000-000089530000}"/>
    <cellStyle name="SAPBEXHLevel1 3 5 6 2" xfId="29980" xr:uid="{00000000-0005-0000-0000-00008A530000}"/>
    <cellStyle name="SAPBEXHLevel1 3 5 7" xfId="16556" xr:uid="{00000000-0005-0000-0000-00008B530000}"/>
    <cellStyle name="SAPBEXHLevel1 3 5 7 2" xfId="31694" xr:uid="{00000000-0005-0000-0000-00008C530000}"/>
    <cellStyle name="SAPBEXHLevel1 3 5 8" xfId="19166" xr:uid="{00000000-0005-0000-0000-00008D530000}"/>
    <cellStyle name="SAPBEXHLevel1 3 5 8 2" xfId="34113" xr:uid="{00000000-0005-0000-0000-00008E530000}"/>
    <cellStyle name="SAPBEXHLevel1 3 6" xfId="3210" xr:uid="{00000000-0005-0000-0000-00008F530000}"/>
    <cellStyle name="SAPBEXHLevel1 3 6 2" xfId="3211" xr:uid="{00000000-0005-0000-0000-000090530000}"/>
    <cellStyle name="SAPBEXHLevel1 3 6 2 2" xfId="4312" xr:uid="{00000000-0005-0000-0000-000091530000}"/>
    <cellStyle name="SAPBEXHLevel1 3 6 2 2 2" xfId="9467" xr:uid="{00000000-0005-0000-0000-000092530000}"/>
    <cellStyle name="SAPBEXHLevel1 3 6 2 2 2 2" xfId="25458" xr:uid="{00000000-0005-0000-0000-000093530000}"/>
    <cellStyle name="SAPBEXHLevel1 3 6 2 2 3" xfId="12285" xr:uid="{00000000-0005-0000-0000-000094530000}"/>
    <cellStyle name="SAPBEXHLevel1 3 6 2 2 3 2" xfId="28129" xr:uid="{00000000-0005-0000-0000-000095530000}"/>
    <cellStyle name="SAPBEXHLevel1 3 6 2 2 4" xfId="14897" xr:uid="{00000000-0005-0000-0000-000096530000}"/>
    <cellStyle name="SAPBEXHLevel1 3 6 2 2 4 2" xfId="30348" xr:uid="{00000000-0005-0000-0000-000097530000}"/>
    <cellStyle name="SAPBEXHLevel1 3 6 2 2 5" xfId="17608" xr:uid="{00000000-0005-0000-0000-000098530000}"/>
    <cellStyle name="SAPBEXHLevel1 3 6 2 2 5 2" xfId="32724" xr:uid="{00000000-0005-0000-0000-000099530000}"/>
    <cellStyle name="SAPBEXHLevel1 3 6 2 2 6" xfId="20216" xr:uid="{00000000-0005-0000-0000-00009A530000}"/>
    <cellStyle name="SAPBEXHLevel1 3 6 2 2 6 2" xfId="35153" xr:uid="{00000000-0005-0000-0000-00009B530000}"/>
    <cellStyle name="SAPBEXHLevel1 3 6 2 2 7" xfId="10423" xr:uid="{00000000-0005-0000-0000-00009C530000}"/>
    <cellStyle name="SAPBEXHLevel1 3 6 2 2 7 2" xfId="26346" xr:uid="{00000000-0005-0000-0000-00009D530000}"/>
    <cellStyle name="SAPBEXHLevel1 3 6 2 3" xfId="8380" xr:uid="{00000000-0005-0000-0000-00009E530000}"/>
    <cellStyle name="SAPBEXHLevel1 3 6 2 3 2" xfId="24409" xr:uid="{00000000-0005-0000-0000-00009F530000}"/>
    <cellStyle name="SAPBEXHLevel1 3 6 2 4" xfId="11207" xr:uid="{00000000-0005-0000-0000-0000A0530000}"/>
    <cellStyle name="SAPBEXHLevel1 3 6 2 4 2" xfId="27074" xr:uid="{00000000-0005-0000-0000-0000A1530000}"/>
    <cellStyle name="SAPBEXHLevel1 3 6 2 5" xfId="7772" xr:uid="{00000000-0005-0000-0000-0000A2530000}"/>
    <cellStyle name="SAPBEXHLevel1 3 6 2 5 2" xfId="23820" xr:uid="{00000000-0005-0000-0000-0000A3530000}"/>
    <cellStyle name="SAPBEXHLevel1 3 6 2 6" xfId="16559" xr:uid="{00000000-0005-0000-0000-0000A4530000}"/>
    <cellStyle name="SAPBEXHLevel1 3 6 2 6 2" xfId="31697" xr:uid="{00000000-0005-0000-0000-0000A5530000}"/>
    <cellStyle name="SAPBEXHLevel1 3 6 2 7" xfId="19169" xr:uid="{00000000-0005-0000-0000-0000A6530000}"/>
    <cellStyle name="SAPBEXHLevel1 3 6 2 7 2" xfId="34116" xr:uid="{00000000-0005-0000-0000-0000A7530000}"/>
    <cellStyle name="SAPBEXHLevel1 3 6 3" xfId="4313" xr:uid="{00000000-0005-0000-0000-0000A8530000}"/>
    <cellStyle name="SAPBEXHLevel1 3 6 3 2" xfId="9468" xr:uid="{00000000-0005-0000-0000-0000A9530000}"/>
    <cellStyle name="SAPBEXHLevel1 3 6 3 2 2" xfId="25459" xr:uid="{00000000-0005-0000-0000-0000AA530000}"/>
    <cellStyle name="SAPBEXHLevel1 3 6 3 3" xfId="12286" xr:uid="{00000000-0005-0000-0000-0000AB530000}"/>
    <cellStyle name="SAPBEXHLevel1 3 6 3 3 2" xfId="28130" xr:uid="{00000000-0005-0000-0000-0000AC530000}"/>
    <cellStyle name="SAPBEXHLevel1 3 6 3 4" xfId="14422" xr:uid="{00000000-0005-0000-0000-0000AD530000}"/>
    <cellStyle name="SAPBEXHLevel1 3 6 3 4 2" xfId="29941" xr:uid="{00000000-0005-0000-0000-0000AE530000}"/>
    <cellStyle name="SAPBEXHLevel1 3 6 3 5" xfId="17609" xr:uid="{00000000-0005-0000-0000-0000AF530000}"/>
    <cellStyle name="SAPBEXHLevel1 3 6 3 5 2" xfId="32725" xr:uid="{00000000-0005-0000-0000-0000B0530000}"/>
    <cellStyle name="SAPBEXHLevel1 3 6 3 6" xfId="20217" xr:uid="{00000000-0005-0000-0000-0000B1530000}"/>
    <cellStyle name="SAPBEXHLevel1 3 6 3 6 2" xfId="35154" xr:uid="{00000000-0005-0000-0000-0000B2530000}"/>
    <cellStyle name="SAPBEXHLevel1 3 6 3 7" xfId="21217" xr:uid="{00000000-0005-0000-0000-0000B3530000}"/>
    <cellStyle name="SAPBEXHLevel1 3 6 3 7 2" xfId="36143" xr:uid="{00000000-0005-0000-0000-0000B4530000}"/>
    <cellStyle name="SAPBEXHLevel1 3 6 4" xfId="8379" xr:uid="{00000000-0005-0000-0000-0000B5530000}"/>
    <cellStyle name="SAPBEXHLevel1 3 6 4 2" xfId="24408" xr:uid="{00000000-0005-0000-0000-0000B6530000}"/>
    <cellStyle name="SAPBEXHLevel1 3 6 5" xfId="11206" xr:uid="{00000000-0005-0000-0000-0000B7530000}"/>
    <cellStyle name="SAPBEXHLevel1 3 6 5 2" xfId="27073" xr:uid="{00000000-0005-0000-0000-0000B8530000}"/>
    <cellStyle name="SAPBEXHLevel1 3 6 6" xfId="13839" xr:uid="{00000000-0005-0000-0000-0000B9530000}"/>
    <cellStyle name="SAPBEXHLevel1 3 6 6 2" xfId="29427" xr:uid="{00000000-0005-0000-0000-0000BA530000}"/>
    <cellStyle name="SAPBEXHLevel1 3 6 7" xfId="16558" xr:uid="{00000000-0005-0000-0000-0000BB530000}"/>
    <cellStyle name="SAPBEXHLevel1 3 6 7 2" xfId="31696" xr:uid="{00000000-0005-0000-0000-0000BC530000}"/>
    <cellStyle name="SAPBEXHLevel1 3 6 8" xfId="19168" xr:uid="{00000000-0005-0000-0000-0000BD530000}"/>
    <cellStyle name="SAPBEXHLevel1 3 6 8 2" xfId="34115" xr:uid="{00000000-0005-0000-0000-0000BE530000}"/>
    <cellStyle name="SAPBEXHLevel1 3 7" xfId="3212" xr:uid="{00000000-0005-0000-0000-0000BF530000}"/>
    <cellStyle name="SAPBEXHLevel1 3 7 2" xfId="3213" xr:uid="{00000000-0005-0000-0000-0000C0530000}"/>
    <cellStyle name="SAPBEXHLevel1 3 7 2 2" xfId="4310" xr:uid="{00000000-0005-0000-0000-0000C1530000}"/>
    <cellStyle name="SAPBEXHLevel1 3 7 2 2 2" xfId="9465" xr:uid="{00000000-0005-0000-0000-0000C2530000}"/>
    <cellStyle name="SAPBEXHLevel1 3 7 2 2 2 2" xfId="25456" xr:uid="{00000000-0005-0000-0000-0000C3530000}"/>
    <cellStyle name="SAPBEXHLevel1 3 7 2 2 3" xfId="12283" xr:uid="{00000000-0005-0000-0000-0000C4530000}"/>
    <cellStyle name="SAPBEXHLevel1 3 7 2 2 3 2" xfId="28127" xr:uid="{00000000-0005-0000-0000-0000C5530000}"/>
    <cellStyle name="SAPBEXHLevel1 3 7 2 2 4" xfId="10430" xr:uid="{00000000-0005-0000-0000-0000C6530000}"/>
    <cellStyle name="SAPBEXHLevel1 3 7 2 2 4 2" xfId="26353" xr:uid="{00000000-0005-0000-0000-0000C7530000}"/>
    <cellStyle name="SAPBEXHLevel1 3 7 2 2 5" xfId="17606" xr:uid="{00000000-0005-0000-0000-0000C8530000}"/>
    <cellStyle name="SAPBEXHLevel1 3 7 2 2 5 2" xfId="32722" xr:uid="{00000000-0005-0000-0000-0000C9530000}"/>
    <cellStyle name="SAPBEXHLevel1 3 7 2 2 6" xfId="20214" xr:uid="{00000000-0005-0000-0000-0000CA530000}"/>
    <cellStyle name="SAPBEXHLevel1 3 7 2 2 6 2" xfId="35151" xr:uid="{00000000-0005-0000-0000-0000CB530000}"/>
    <cellStyle name="SAPBEXHLevel1 3 7 2 2 7" xfId="21675" xr:uid="{00000000-0005-0000-0000-0000CC530000}"/>
    <cellStyle name="SAPBEXHLevel1 3 7 2 2 7 2" xfId="36597" xr:uid="{00000000-0005-0000-0000-0000CD530000}"/>
    <cellStyle name="SAPBEXHLevel1 3 7 2 3" xfId="8382" xr:uid="{00000000-0005-0000-0000-0000CE530000}"/>
    <cellStyle name="SAPBEXHLevel1 3 7 2 3 2" xfId="24411" xr:uid="{00000000-0005-0000-0000-0000CF530000}"/>
    <cellStyle name="SAPBEXHLevel1 3 7 2 4" xfId="11209" xr:uid="{00000000-0005-0000-0000-0000D0530000}"/>
    <cellStyle name="SAPBEXHLevel1 3 7 2 4 2" xfId="27076" xr:uid="{00000000-0005-0000-0000-0000D1530000}"/>
    <cellStyle name="SAPBEXHLevel1 3 7 2 5" xfId="14495" xr:uid="{00000000-0005-0000-0000-0000D2530000}"/>
    <cellStyle name="SAPBEXHLevel1 3 7 2 5 2" xfId="30011" xr:uid="{00000000-0005-0000-0000-0000D3530000}"/>
    <cellStyle name="SAPBEXHLevel1 3 7 2 6" xfId="16561" xr:uid="{00000000-0005-0000-0000-0000D4530000}"/>
    <cellStyle name="SAPBEXHLevel1 3 7 2 6 2" xfId="31699" xr:uid="{00000000-0005-0000-0000-0000D5530000}"/>
    <cellStyle name="SAPBEXHLevel1 3 7 2 7" xfId="19171" xr:uid="{00000000-0005-0000-0000-0000D6530000}"/>
    <cellStyle name="SAPBEXHLevel1 3 7 2 7 2" xfId="34118" xr:uid="{00000000-0005-0000-0000-0000D7530000}"/>
    <cellStyle name="SAPBEXHLevel1 3 7 3" xfId="4311" xr:uid="{00000000-0005-0000-0000-0000D8530000}"/>
    <cellStyle name="SAPBEXHLevel1 3 7 3 2" xfId="9466" xr:uid="{00000000-0005-0000-0000-0000D9530000}"/>
    <cellStyle name="SAPBEXHLevel1 3 7 3 2 2" xfId="25457" xr:uid="{00000000-0005-0000-0000-0000DA530000}"/>
    <cellStyle name="SAPBEXHLevel1 3 7 3 3" xfId="12284" xr:uid="{00000000-0005-0000-0000-0000DB530000}"/>
    <cellStyle name="SAPBEXHLevel1 3 7 3 3 2" xfId="28128" xr:uid="{00000000-0005-0000-0000-0000DC530000}"/>
    <cellStyle name="SAPBEXHLevel1 3 7 3 4" xfId="13978" xr:uid="{00000000-0005-0000-0000-0000DD530000}"/>
    <cellStyle name="SAPBEXHLevel1 3 7 3 4 2" xfId="29560" xr:uid="{00000000-0005-0000-0000-0000DE530000}"/>
    <cellStyle name="SAPBEXHLevel1 3 7 3 5" xfId="17607" xr:uid="{00000000-0005-0000-0000-0000DF530000}"/>
    <cellStyle name="SAPBEXHLevel1 3 7 3 5 2" xfId="32723" xr:uid="{00000000-0005-0000-0000-0000E0530000}"/>
    <cellStyle name="SAPBEXHLevel1 3 7 3 6" xfId="20215" xr:uid="{00000000-0005-0000-0000-0000E1530000}"/>
    <cellStyle name="SAPBEXHLevel1 3 7 3 6 2" xfId="35152" xr:uid="{00000000-0005-0000-0000-0000E2530000}"/>
    <cellStyle name="SAPBEXHLevel1 3 7 3 7" xfId="21674" xr:uid="{00000000-0005-0000-0000-0000E3530000}"/>
    <cellStyle name="SAPBEXHLevel1 3 7 3 7 2" xfId="36596" xr:uid="{00000000-0005-0000-0000-0000E4530000}"/>
    <cellStyle name="SAPBEXHLevel1 3 7 4" xfId="8381" xr:uid="{00000000-0005-0000-0000-0000E5530000}"/>
    <cellStyle name="SAPBEXHLevel1 3 7 4 2" xfId="24410" xr:uid="{00000000-0005-0000-0000-0000E6530000}"/>
    <cellStyle name="SAPBEXHLevel1 3 7 5" xfId="11208" xr:uid="{00000000-0005-0000-0000-0000E7530000}"/>
    <cellStyle name="SAPBEXHLevel1 3 7 5 2" xfId="27075" xr:uid="{00000000-0005-0000-0000-0000E8530000}"/>
    <cellStyle name="SAPBEXHLevel1 3 7 6" xfId="14309" xr:uid="{00000000-0005-0000-0000-0000E9530000}"/>
    <cellStyle name="SAPBEXHLevel1 3 7 6 2" xfId="29832" xr:uid="{00000000-0005-0000-0000-0000EA530000}"/>
    <cellStyle name="SAPBEXHLevel1 3 7 7" xfId="16560" xr:uid="{00000000-0005-0000-0000-0000EB530000}"/>
    <cellStyle name="SAPBEXHLevel1 3 7 7 2" xfId="31698" xr:uid="{00000000-0005-0000-0000-0000EC530000}"/>
    <cellStyle name="SAPBEXHLevel1 3 7 8" xfId="19170" xr:uid="{00000000-0005-0000-0000-0000ED530000}"/>
    <cellStyle name="SAPBEXHLevel1 3 7 8 2" xfId="34117" xr:uid="{00000000-0005-0000-0000-0000EE530000}"/>
    <cellStyle name="SAPBEXHLevel1 3 8" xfId="3214" xr:uid="{00000000-0005-0000-0000-0000EF530000}"/>
    <cellStyle name="SAPBEXHLevel1 3 8 2" xfId="4309" xr:uid="{00000000-0005-0000-0000-0000F0530000}"/>
    <cellStyle name="SAPBEXHLevel1 3 8 2 2" xfId="9464" xr:uid="{00000000-0005-0000-0000-0000F1530000}"/>
    <cellStyle name="SAPBEXHLevel1 3 8 2 2 2" xfId="25455" xr:uid="{00000000-0005-0000-0000-0000F2530000}"/>
    <cellStyle name="SAPBEXHLevel1 3 8 2 3" xfId="12282" xr:uid="{00000000-0005-0000-0000-0000F3530000}"/>
    <cellStyle name="SAPBEXHLevel1 3 8 2 3 2" xfId="28126" xr:uid="{00000000-0005-0000-0000-0000F4530000}"/>
    <cellStyle name="SAPBEXHLevel1 3 8 2 4" xfId="14898" xr:uid="{00000000-0005-0000-0000-0000F5530000}"/>
    <cellStyle name="SAPBEXHLevel1 3 8 2 4 2" xfId="30349" xr:uid="{00000000-0005-0000-0000-0000F6530000}"/>
    <cellStyle name="SAPBEXHLevel1 3 8 2 5" xfId="17605" xr:uid="{00000000-0005-0000-0000-0000F7530000}"/>
    <cellStyle name="SAPBEXHLevel1 3 8 2 5 2" xfId="32721" xr:uid="{00000000-0005-0000-0000-0000F8530000}"/>
    <cellStyle name="SAPBEXHLevel1 3 8 2 6" xfId="20213" xr:uid="{00000000-0005-0000-0000-0000F9530000}"/>
    <cellStyle name="SAPBEXHLevel1 3 8 2 6 2" xfId="35150" xr:uid="{00000000-0005-0000-0000-0000FA530000}"/>
    <cellStyle name="SAPBEXHLevel1 3 8 2 7" xfId="21676" xr:uid="{00000000-0005-0000-0000-0000FB530000}"/>
    <cellStyle name="SAPBEXHLevel1 3 8 2 7 2" xfId="36598" xr:uid="{00000000-0005-0000-0000-0000FC530000}"/>
    <cellStyle name="SAPBEXHLevel1 3 8 3" xfId="8383" xr:uid="{00000000-0005-0000-0000-0000FD530000}"/>
    <cellStyle name="SAPBEXHLevel1 3 8 3 2" xfId="24412" xr:uid="{00000000-0005-0000-0000-0000FE530000}"/>
    <cellStyle name="SAPBEXHLevel1 3 8 4" xfId="11210" xr:uid="{00000000-0005-0000-0000-0000FF530000}"/>
    <cellStyle name="SAPBEXHLevel1 3 8 4 2" xfId="27077" xr:uid="{00000000-0005-0000-0000-000000540000}"/>
    <cellStyle name="SAPBEXHLevel1 3 8 5" xfId="15023" xr:uid="{00000000-0005-0000-0000-000001540000}"/>
    <cellStyle name="SAPBEXHLevel1 3 8 5 2" xfId="30470" xr:uid="{00000000-0005-0000-0000-000002540000}"/>
    <cellStyle name="SAPBEXHLevel1 3 8 6" xfId="16562" xr:uid="{00000000-0005-0000-0000-000003540000}"/>
    <cellStyle name="SAPBEXHLevel1 3 8 6 2" xfId="31700" xr:uid="{00000000-0005-0000-0000-000004540000}"/>
    <cellStyle name="SAPBEXHLevel1 3 8 7" xfId="19172" xr:uid="{00000000-0005-0000-0000-000005540000}"/>
    <cellStyle name="SAPBEXHLevel1 3 8 7 2" xfId="34119" xr:uid="{00000000-0005-0000-0000-000006540000}"/>
    <cellStyle name="SAPBEXHLevel1 3 9" xfId="3215" xr:uid="{00000000-0005-0000-0000-000007540000}"/>
    <cellStyle name="SAPBEXHLevel1 3 9 2" xfId="4308" xr:uid="{00000000-0005-0000-0000-000008540000}"/>
    <cellStyle name="SAPBEXHLevel1 3 9 2 2" xfId="9463" xr:uid="{00000000-0005-0000-0000-000009540000}"/>
    <cellStyle name="SAPBEXHLevel1 3 9 2 2 2" xfId="25454" xr:uid="{00000000-0005-0000-0000-00000A540000}"/>
    <cellStyle name="SAPBEXHLevel1 3 9 2 3" xfId="12281" xr:uid="{00000000-0005-0000-0000-00000B540000}"/>
    <cellStyle name="SAPBEXHLevel1 3 9 2 3 2" xfId="28125" xr:uid="{00000000-0005-0000-0000-00000C540000}"/>
    <cellStyle name="SAPBEXHLevel1 3 9 2 4" xfId="13977" xr:uid="{00000000-0005-0000-0000-00000D540000}"/>
    <cellStyle name="SAPBEXHLevel1 3 9 2 4 2" xfId="29559" xr:uid="{00000000-0005-0000-0000-00000E540000}"/>
    <cellStyle name="SAPBEXHLevel1 3 9 2 5" xfId="17604" xr:uid="{00000000-0005-0000-0000-00000F540000}"/>
    <cellStyle name="SAPBEXHLevel1 3 9 2 5 2" xfId="32720" xr:uid="{00000000-0005-0000-0000-000010540000}"/>
    <cellStyle name="SAPBEXHLevel1 3 9 2 6" xfId="20212" xr:uid="{00000000-0005-0000-0000-000011540000}"/>
    <cellStyle name="SAPBEXHLevel1 3 9 2 6 2" xfId="35149" xr:uid="{00000000-0005-0000-0000-000012540000}"/>
    <cellStyle name="SAPBEXHLevel1 3 9 2 7" xfId="21677" xr:uid="{00000000-0005-0000-0000-000013540000}"/>
    <cellStyle name="SAPBEXHLevel1 3 9 2 7 2" xfId="36599" xr:uid="{00000000-0005-0000-0000-000014540000}"/>
    <cellStyle name="SAPBEXHLevel1 3 9 3" xfId="8384" xr:uid="{00000000-0005-0000-0000-000015540000}"/>
    <cellStyle name="SAPBEXHLevel1 3 9 3 2" xfId="24413" xr:uid="{00000000-0005-0000-0000-000016540000}"/>
    <cellStyle name="SAPBEXHLevel1 3 9 4" xfId="11211" xr:uid="{00000000-0005-0000-0000-000017540000}"/>
    <cellStyle name="SAPBEXHLevel1 3 9 4 2" xfId="27078" xr:uid="{00000000-0005-0000-0000-000018540000}"/>
    <cellStyle name="SAPBEXHLevel1 3 9 5" xfId="15024" xr:uid="{00000000-0005-0000-0000-000019540000}"/>
    <cellStyle name="SAPBEXHLevel1 3 9 5 2" xfId="30471" xr:uid="{00000000-0005-0000-0000-00001A540000}"/>
    <cellStyle name="SAPBEXHLevel1 3 9 6" xfId="16563" xr:uid="{00000000-0005-0000-0000-00001B540000}"/>
    <cellStyle name="SAPBEXHLevel1 3 9 6 2" xfId="31701" xr:uid="{00000000-0005-0000-0000-00001C540000}"/>
    <cellStyle name="SAPBEXHLevel1 3 9 7" xfId="19173" xr:uid="{00000000-0005-0000-0000-00001D540000}"/>
    <cellStyle name="SAPBEXHLevel1 3 9 7 2" xfId="34120" xr:uid="{00000000-0005-0000-0000-00001E540000}"/>
    <cellStyle name="SAPBEXHLevel1 4" xfId="851" xr:uid="{00000000-0005-0000-0000-00001F540000}"/>
    <cellStyle name="SAPBEXHLevel1 4 10" xfId="3217" xr:uid="{00000000-0005-0000-0000-000020540000}"/>
    <cellStyle name="SAPBEXHLevel1 4 10 2" xfId="4306" xr:uid="{00000000-0005-0000-0000-000021540000}"/>
    <cellStyle name="SAPBEXHLevel1 4 10 2 2" xfId="9461" xr:uid="{00000000-0005-0000-0000-000022540000}"/>
    <cellStyle name="SAPBEXHLevel1 4 10 2 2 2" xfId="25452" xr:uid="{00000000-0005-0000-0000-000023540000}"/>
    <cellStyle name="SAPBEXHLevel1 4 10 2 3" xfId="12279" xr:uid="{00000000-0005-0000-0000-000024540000}"/>
    <cellStyle name="SAPBEXHLevel1 4 10 2 3 2" xfId="28123" xr:uid="{00000000-0005-0000-0000-000025540000}"/>
    <cellStyle name="SAPBEXHLevel1 4 10 2 4" xfId="10432" xr:uid="{00000000-0005-0000-0000-000026540000}"/>
    <cellStyle name="SAPBEXHLevel1 4 10 2 4 2" xfId="26355" xr:uid="{00000000-0005-0000-0000-000027540000}"/>
    <cellStyle name="SAPBEXHLevel1 4 10 2 5" xfId="17602" xr:uid="{00000000-0005-0000-0000-000028540000}"/>
    <cellStyle name="SAPBEXHLevel1 4 10 2 5 2" xfId="32718" xr:uid="{00000000-0005-0000-0000-000029540000}"/>
    <cellStyle name="SAPBEXHLevel1 4 10 2 6" xfId="20210" xr:uid="{00000000-0005-0000-0000-00002A540000}"/>
    <cellStyle name="SAPBEXHLevel1 4 10 2 6 2" xfId="35147" xr:uid="{00000000-0005-0000-0000-00002B540000}"/>
    <cellStyle name="SAPBEXHLevel1 4 10 2 7" xfId="21679" xr:uid="{00000000-0005-0000-0000-00002C540000}"/>
    <cellStyle name="SAPBEXHLevel1 4 10 2 7 2" xfId="36601" xr:uid="{00000000-0005-0000-0000-00002D540000}"/>
    <cellStyle name="SAPBEXHLevel1 4 10 3" xfId="8386" xr:uid="{00000000-0005-0000-0000-00002E540000}"/>
    <cellStyle name="SAPBEXHLevel1 4 10 3 2" xfId="24415" xr:uid="{00000000-0005-0000-0000-00002F540000}"/>
    <cellStyle name="SAPBEXHLevel1 4 10 4" xfId="11213" xr:uid="{00000000-0005-0000-0000-000030540000}"/>
    <cellStyle name="SAPBEXHLevel1 4 10 4 2" xfId="27080" xr:uid="{00000000-0005-0000-0000-000031540000}"/>
    <cellStyle name="SAPBEXHLevel1 4 10 5" xfId="13841" xr:uid="{00000000-0005-0000-0000-000032540000}"/>
    <cellStyle name="SAPBEXHLevel1 4 10 5 2" xfId="29429" xr:uid="{00000000-0005-0000-0000-000033540000}"/>
    <cellStyle name="SAPBEXHLevel1 4 10 6" xfId="16565" xr:uid="{00000000-0005-0000-0000-000034540000}"/>
    <cellStyle name="SAPBEXHLevel1 4 10 6 2" xfId="31703" xr:uid="{00000000-0005-0000-0000-000035540000}"/>
    <cellStyle name="SAPBEXHLevel1 4 10 7" xfId="19175" xr:uid="{00000000-0005-0000-0000-000036540000}"/>
    <cellStyle name="SAPBEXHLevel1 4 10 7 2" xfId="34122" xr:uid="{00000000-0005-0000-0000-000037540000}"/>
    <cellStyle name="SAPBEXHLevel1 4 11" xfId="3218" xr:uid="{00000000-0005-0000-0000-000038540000}"/>
    <cellStyle name="SAPBEXHLevel1 4 11 2" xfId="4305" xr:uid="{00000000-0005-0000-0000-000039540000}"/>
    <cellStyle name="SAPBEXHLevel1 4 11 2 2" xfId="9460" xr:uid="{00000000-0005-0000-0000-00003A540000}"/>
    <cellStyle name="SAPBEXHLevel1 4 11 2 2 2" xfId="25451" xr:uid="{00000000-0005-0000-0000-00003B540000}"/>
    <cellStyle name="SAPBEXHLevel1 4 11 2 3" xfId="12278" xr:uid="{00000000-0005-0000-0000-00003C540000}"/>
    <cellStyle name="SAPBEXHLevel1 4 11 2 3 2" xfId="28122" xr:uid="{00000000-0005-0000-0000-00003D540000}"/>
    <cellStyle name="SAPBEXHLevel1 4 11 2 4" xfId="12982" xr:uid="{00000000-0005-0000-0000-00003E540000}"/>
    <cellStyle name="SAPBEXHLevel1 4 11 2 4 2" xfId="28788" xr:uid="{00000000-0005-0000-0000-00003F540000}"/>
    <cellStyle name="SAPBEXHLevel1 4 11 2 5" xfId="17601" xr:uid="{00000000-0005-0000-0000-000040540000}"/>
    <cellStyle name="SAPBEXHLevel1 4 11 2 5 2" xfId="32717" xr:uid="{00000000-0005-0000-0000-000041540000}"/>
    <cellStyle name="SAPBEXHLevel1 4 11 2 6" xfId="20209" xr:uid="{00000000-0005-0000-0000-000042540000}"/>
    <cellStyle name="SAPBEXHLevel1 4 11 2 6 2" xfId="35146" xr:uid="{00000000-0005-0000-0000-000043540000}"/>
    <cellStyle name="SAPBEXHLevel1 4 11 2 7" xfId="21680" xr:uid="{00000000-0005-0000-0000-000044540000}"/>
    <cellStyle name="SAPBEXHLevel1 4 11 2 7 2" xfId="36602" xr:uid="{00000000-0005-0000-0000-000045540000}"/>
    <cellStyle name="SAPBEXHLevel1 4 11 3" xfId="8387" xr:uid="{00000000-0005-0000-0000-000046540000}"/>
    <cellStyle name="SAPBEXHLevel1 4 11 3 2" xfId="24416" xr:uid="{00000000-0005-0000-0000-000047540000}"/>
    <cellStyle name="SAPBEXHLevel1 4 11 4" xfId="11214" xr:uid="{00000000-0005-0000-0000-000048540000}"/>
    <cellStyle name="SAPBEXHLevel1 4 11 4 2" xfId="27081" xr:uid="{00000000-0005-0000-0000-000049540000}"/>
    <cellStyle name="SAPBEXHLevel1 4 11 5" xfId="15021" xr:uid="{00000000-0005-0000-0000-00004A540000}"/>
    <cellStyle name="SAPBEXHLevel1 4 11 5 2" xfId="30468" xr:uid="{00000000-0005-0000-0000-00004B540000}"/>
    <cellStyle name="SAPBEXHLevel1 4 11 6" xfId="16566" xr:uid="{00000000-0005-0000-0000-00004C540000}"/>
    <cellStyle name="SAPBEXHLevel1 4 11 6 2" xfId="31704" xr:uid="{00000000-0005-0000-0000-00004D540000}"/>
    <cellStyle name="SAPBEXHLevel1 4 11 7" xfId="19176" xr:uid="{00000000-0005-0000-0000-00004E540000}"/>
    <cellStyle name="SAPBEXHLevel1 4 11 7 2" xfId="34123" xr:uid="{00000000-0005-0000-0000-00004F540000}"/>
    <cellStyle name="SAPBEXHLevel1 4 12" xfId="3219" xr:uid="{00000000-0005-0000-0000-000050540000}"/>
    <cellStyle name="SAPBEXHLevel1 4 12 2" xfId="4304" xr:uid="{00000000-0005-0000-0000-000051540000}"/>
    <cellStyle name="SAPBEXHLevel1 4 12 2 2" xfId="9459" xr:uid="{00000000-0005-0000-0000-000052540000}"/>
    <cellStyle name="SAPBEXHLevel1 4 12 2 2 2" xfId="25450" xr:uid="{00000000-0005-0000-0000-000053540000}"/>
    <cellStyle name="SAPBEXHLevel1 4 12 2 3" xfId="12277" xr:uid="{00000000-0005-0000-0000-000054540000}"/>
    <cellStyle name="SAPBEXHLevel1 4 12 2 3 2" xfId="28121" xr:uid="{00000000-0005-0000-0000-000055540000}"/>
    <cellStyle name="SAPBEXHLevel1 4 12 2 4" xfId="10304" xr:uid="{00000000-0005-0000-0000-000056540000}"/>
    <cellStyle name="SAPBEXHLevel1 4 12 2 4 2" xfId="26246" xr:uid="{00000000-0005-0000-0000-000057540000}"/>
    <cellStyle name="SAPBEXHLevel1 4 12 2 5" xfId="17600" xr:uid="{00000000-0005-0000-0000-000058540000}"/>
    <cellStyle name="SAPBEXHLevel1 4 12 2 5 2" xfId="32716" xr:uid="{00000000-0005-0000-0000-000059540000}"/>
    <cellStyle name="SAPBEXHLevel1 4 12 2 6" xfId="20208" xr:uid="{00000000-0005-0000-0000-00005A540000}"/>
    <cellStyle name="SAPBEXHLevel1 4 12 2 6 2" xfId="35145" xr:uid="{00000000-0005-0000-0000-00005B540000}"/>
    <cellStyle name="SAPBEXHLevel1 4 12 2 7" xfId="22073" xr:uid="{00000000-0005-0000-0000-00005C540000}"/>
    <cellStyle name="SAPBEXHLevel1 4 12 2 7 2" xfId="36990" xr:uid="{00000000-0005-0000-0000-00005D540000}"/>
    <cellStyle name="SAPBEXHLevel1 4 12 3" xfId="8388" xr:uid="{00000000-0005-0000-0000-00005E540000}"/>
    <cellStyle name="SAPBEXHLevel1 4 12 3 2" xfId="24417" xr:uid="{00000000-0005-0000-0000-00005F540000}"/>
    <cellStyle name="SAPBEXHLevel1 4 12 4" xfId="11215" xr:uid="{00000000-0005-0000-0000-000060540000}"/>
    <cellStyle name="SAPBEXHLevel1 4 12 4 2" xfId="27082" xr:uid="{00000000-0005-0000-0000-000061540000}"/>
    <cellStyle name="SAPBEXHLevel1 4 12 5" xfId="15022" xr:uid="{00000000-0005-0000-0000-000062540000}"/>
    <cellStyle name="SAPBEXHLevel1 4 12 5 2" xfId="30469" xr:uid="{00000000-0005-0000-0000-000063540000}"/>
    <cellStyle name="SAPBEXHLevel1 4 12 6" xfId="16567" xr:uid="{00000000-0005-0000-0000-000064540000}"/>
    <cellStyle name="SAPBEXHLevel1 4 12 6 2" xfId="31705" xr:uid="{00000000-0005-0000-0000-000065540000}"/>
    <cellStyle name="SAPBEXHLevel1 4 12 7" xfId="19177" xr:uid="{00000000-0005-0000-0000-000066540000}"/>
    <cellStyle name="SAPBEXHLevel1 4 12 7 2" xfId="34124" xr:uid="{00000000-0005-0000-0000-000067540000}"/>
    <cellStyle name="SAPBEXHLevel1 4 13" xfId="3220" xr:uid="{00000000-0005-0000-0000-000068540000}"/>
    <cellStyle name="SAPBEXHLevel1 4 13 2" xfId="4303" xr:uid="{00000000-0005-0000-0000-000069540000}"/>
    <cellStyle name="SAPBEXHLevel1 4 13 2 2" xfId="9458" xr:uid="{00000000-0005-0000-0000-00006A540000}"/>
    <cellStyle name="SAPBEXHLevel1 4 13 2 2 2" xfId="25449" xr:uid="{00000000-0005-0000-0000-00006B540000}"/>
    <cellStyle name="SAPBEXHLevel1 4 13 2 3" xfId="12276" xr:uid="{00000000-0005-0000-0000-00006C540000}"/>
    <cellStyle name="SAPBEXHLevel1 4 13 2 3 2" xfId="28120" xr:uid="{00000000-0005-0000-0000-00006D540000}"/>
    <cellStyle name="SAPBEXHLevel1 4 13 2 4" xfId="10433" xr:uid="{00000000-0005-0000-0000-00006E540000}"/>
    <cellStyle name="SAPBEXHLevel1 4 13 2 4 2" xfId="26356" xr:uid="{00000000-0005-0000-0000-00006F540000}"/>
    <cellStyle name="SAPBEXHLevel1 4 13 2 5" xfId="17599" xr:uid="{00000000-0005-0000-0000-000070540000}"/>
    <cellStyle name="SAPBEXHLevel1 4 13 2 5 2" xfId="32715" xr:uid="{00000000-0005-0000-0000-000071540000}"/>
    <cellStyle name="SAPBEXHLevel1 4 13 2 6" xfId="20207" xr:uid="{00000000-0005-0000-0000-000072540000}"/>
    <cellStyle name="SAPBEXHLevel1 4 13 2 6 2" xfId="35144" xr:uid="{00000000-0005-0000-0000-000073540000}"/>
    <cellStyle name="SAPBEXHLevel1 4 13 2 7" xfId="21681" xr:uid="{00000000-0005-0000-0000-000074540000}"/>
    <cellStyle name="SAPBEXHLevel1 4 13 2 7 2" xfId="36603" xr:uid="{00000000-0005-0000-0000-000075540000}"/>
    <cellStyle name="SAPBEXHLevel1 4 13 3" xfId="8389" xr:uid="{00000000-0005-0000-0000-000076540000}"/>
    <cellStyle name="SAPBEXHLevel1 4 13 3 2" xfId="24418" xr:uid="{00000000-0005-0000-0000-000077540000}"/>
    <cellStyle name="SAPBEXHLevel1 4 13 4" xfId="11216" xr:uid="{00000000-0005-0000-0000-000078540000}"/>
    <cellStyle name="SAPBEXHLevel1 4 13 4 2" xfId="27083" xr:uid="{00000000-0005-0000-0000-000079540000}"/>
    <cellStyle name="SAPBEXHLevel1 4 13 5" xfId="13842" xr:uid="{00000000-0005-0000-0000-00007A540000}"/>
    <cellStyle name="SAPBEXHLevel1 4 13 5 2" xfId="29430" xr:uid="{00000000-0005-0000-0000-00007B540000}"/>
    <cellStyle name="SAPBEXHLevel1 4 13 6" xfId="16568" xr:uid="{00000000-0005-0000-0000-00007C540000}"/>
    <cellStyle name="SAPBEXHLevel1 4 13 6 2" xfId="31706" xr:uid="{00000000-0005-0000-0000-00007D540000}"/>
    <cellStyle name="SAPBEXHLevel1 4 13 7" xfId="19178" xr:uid="{00000000-0005-0000-0000-00007E540000}"/>
    <cellStyle name="SAPBEXHLevel1 4 13 7 2" xfId="34125" xr:uid="{00000000-0005-0000-0000-00007F540000}"/>
    <cellStyle name="SAPBEXHLevel1 4 14" xfId="3221" xr:uid="{00000000-0005-0000-0000-000080540000}"/>
    <cellStyle name="SAPBEXHLevel1 4 14 2" xfId="4302" xr:uid="{00000000-0005-0000-0000-000081540000}"/>
    <cellStyle name="SAPBEXHLevel1 4 14 2 2" xfId="9457" xr:uid="{00000000-0005-0000-0000-000082540000}"/>
    <cellStyle name="SAPBEXHLevel1 4 14 2 2 2" xfId="25448" xr:uid="{00000000-0005-0000-0000-000083540000}"/>
    <cellStyle name="SAPBEXHLevel1 4 14 2 3" xfId="12275" xr:uid="{00000000-0005-0000-0000-000084540000}"/>
    <cellStyle name="SAPBEXHLevel1 4 14 2 3 2" xfId="28119" xr:uid="{00000000-0005-0000-0000-000085540000}"/>
    <cellStyle name="SAPBEXHLevel1 4 14 2 4" xfId="10434" xr:uid="{00000000-0005-0000-0000-000086540000}"/>
    <cellStyle name="SAPBEXHLevel1 4 14 2 4 2" xfId="26357" xr:uid="{00000000-0005-0000-0000-000087540000}"/>
    <cellStyle name="SAPBEXHLevel1 4 14 2 5" xfId="17598" xr:uid="{00000000-0005-0000-0000-000088540000}"/>
    <cellStyle name="SAPBEXHLevel1 4 14 2 5 2" xfId="32714" xr:uid="{00000000-0005-0000-0000-000089540000}"/>
    <cellStyle name="SAPBEXHLevel1 4 14 2 6" xfId="20206" xr:uid="{00000000-0005-0000-0000-00008A540000}"/>
    <cellStyle name="SAPBEXHLevel1 4 14 2 6 2" xfId="35143" xr:uid="{00000000-0005-0000-0000-00008B540000}"/>
    <cellStyle name="SAPBEXHLevel1 4 14 2 7" xfId="21567" xr:uid="{00000000-0005-0000-0000-00008C540000}"/>
    <cellStyle name="SAPBEXHLevel1 4 14 2 7 2" xfId="36493" xr:uid="{00000000-0005-0000-0000-00008D540000}"/>
    <cellStyle name="SAPBEXHLevel1 4 14 3" xfId="8390" xr:uid="{00000000-0005-0000-0000-00008E540000}"/>
    <cellStyle name="SAPBEXHLevel1 4 14 3 2" xfId="24419" xr:uid="{00000000-0005-0000-0000-00008F540000}"/>
    <cellStyle name="SAPBEXHLevel1 4 14 4" xfId="11217" xr:uid="{00000000-0005-0000-0000-000090540000}"/>
    <cellStyle name="SAPBEXHLevel1 4 14 4 2" xfId="27084" xr:uid="{00000000-0005-0000-0000-000091540000}"/>
    <cellStyle name="SAPBEXHLevel1 4 14 5" xfId="13843" xr:uid="{00000000-0005-0000-0000-000092540000}"/>
    <cellStyle name="SAPBEXHLevel1 4 14 5 2" xfId="29431" xr:uid="{00000000-0005-0000-0000-000093540000}"/>
    <cellStyle name="SAPBEXHLevel1 4 14 6" xfId="16569" xr:uid="{00000000-0005-0000-0000-000094540000}"/>
    <cellStyle name="SAPBEXHLevel1 4 14 6 2" xfId="31707" xr:uid="{00000000-0005-0000-0000-000095540000}"/>
    <cellStyle name="SAPBEXHLevel1 4 14 7" xfId="19179" xr:uid="{00000000-0005-0000-0000-000096540000}"/>
    <cellStyle name="SAPBEXHLevel1 4 14 7 2" xfId="34126" xr:uid="{00000000-0005-0000-0000-000097540000}"/>
    <cellStyle name="SAPBEXHLevel1 4 15" xfId="3222" xr:uid="{00000000-0005-0000-0000-000098540000}"/>
    <cellStyle name="SAPBEXHLevel1 4 15 2" xfId="4301" xr:uid="{00000000-0005-0000-0000-000099540000}"/>
    <cellStyle name="SAPBEXHLevel1 4 15 2 2" xfId="9456" xr:uid="{00000000-0005-0000-0000-00009A540000}"/>
    <cellStyle name="SAPBEXHLevel1 4 15 2 2 2" xfId="25447" xr:uid="{00000000-0005-0000-0000-00009B540000}"/>
    <cellStyle name="SAPBEXHLevel1 4 15 2 3" xfId="12274" xr:uid="{00000000-0005-0000-0000-00009C540000}"/>
    <cellStyle name="SAPBEXHLevel1 4 15 2 3 2" xfId="28118" xr:uid="{00000000-0005-0000-0000-00009D540000}"/>
    <cellStyle name="SAPBEXHLevel1 4 15 2 4" xfId="13204" xr:uid="{00000000-0005-0000-0000-00009E540000}"/>
    <cellStyle name="SAPBEXHLevel1 4 15 2 4 2" xfId="28981" xr:uid="{00000000-0005-0000-0000-00009F540000}"/>
    <cellStyle name="SAPBEXHLevel1 4 15 2 5" xfId="17597" xr:uid="{00000000-0005-0000-0000-0000A0540000}"/>
    <cellStyle name="SAPBEXHLevel1 4 15 2 5 2" xfId="32713" xr:uid="{00000000-0005-0000-0000-0000A1540000}"/>
    <cellStyle name="SAPBEXHLevel1 4 15 2 6" xfId="20205" xr:uid="{00000000-0005-0000-0000-0000A2540000}"/>
    <cellStyle name="SAPBEXHLevel1 4 15 2 6 2" xfId="35142" xr:uid="{00000000-0005-0000-0000-0000A3540000}"/>
    <cellStyle name="SAPBEXHLevel1 4 15 2 7" xfId="21682" xr:uid="{00000000-0005-0000-0000-0000A4540000}"/>
    <cellStyle name="SAPBEXHLevel1 4 15 2 7 2" xfId="36604" xr:uid="{00000000-0005-0000-0000-0000A5540000}"/>
    <cellStyle name="SAPBEXHLevel1 4 15 3" xfId="8391" xr:uid="{00000000-0005-0000-0000-0000A6540000}"/>
    <cellStyle name="SAPBEXHLevel1 4 15 3 2" xfId="24420" xr:uid="{00000000-0005-0000-0000-0000A7540000}"/>
    <cellStyle name="SAPBEXHLevel1 4 15 4" xfId="11218" xr:uid="{00000000-0005-0000-0000-0000A8540000}"/>
    <cellStyle name="SAPBEXHLevel1 4 15 4 2" xfId="27085" xr:uid="{00000000-0005-0000-0000-0000A9540000}"/>
    <cellStyle name="SAPBEXHLevel1 4 15 5" xfId="15019" xr:uid="{00000000-0005-0000-0000-0000AA540000}"/>
    <cellStyle name="SAPBEXHLevel1 4 15 5 2" xfId="30466" xr:uid="{00000000-0005-0000-0000-0000AB540000}"/>
    <cellStyle name="SAPBEXHLevel1 4 15 6" xfId="16570" xr:uid="{00000000-0005-0000-0000-0000AC540000}"/>
    <cellStyle name="SAPBEXHLevel1 4 15 6 2" xfId="31708" xr:uid="{00000000-0005-0000-0000-0000AD540000}"/>
    <cellStyle name="SAPBEXHLevel1 4 15 7" xfId="19180" xr:uid="{00000000-0005-0000-0000-0000AE540000}"/>
    <cellStyle name="SAPBEXHLevel1 4 15 7 2" xfId="34127" xr:uid="{00000000-0005-0000-0000-0000AF540000}"/>
    <cellStyle name="SAPBEXHLevel1 4 16" xfId="3223" xr:uid="{00000000-0005-0000-0000-0000B0540000}"/>
    <cellStyle name="SAPBEXHLevel1 4 16 2" xfId="4300" xr:uid="{00000000-0005-0000-0000-0000B1540000}"/>
    <cellStyle name="SAPBEXHLevel1 4 16 2 2" xfId="9455" xr:uid="{00000000-0005-0000-0000-0000B2540000}"/>
    <cellStyle name="SAPBEXHLevel1 4 16 2 2 2" xfId="25446" xr:uid="{00000000-0005-0000-0000-0000B3540000}"/>
    <cellStyle name="SAPBEXHLevel1 4 16 2 3" xfId="12273" xr:uid="{00000000-0005-0000-0000-0000B4540000}"/>
    <cellStyle name="SAPBEXHLevel1 4 16 2 3 2" xfId="28117" xr:uid="{00000000-0005-0000-0000-0000B5540000}"/>
    <cellStyle name="SAPBEXHLevel1 4 16 2 4" xfId="14899" xr:uid="{00000000-0005-0000-0000-0000B6540000}"/>
    <cellStyle name="SAPBEXHLevel1 4 16 2 4 2" xfId="30350" xr:uid="{00000000-0005-0000-0000-0000B7540000}"/>
    <cellStyle name="SAPBEXHLevel1 4 16 2 5" xfId="17596" xr:uid="{00000000-0005-0000-0000-0000B8540000}"/>
    <cellStyle name="SAPBEXHLevel1 4 16 2 5 2" xfId="32712" xr:uid="{00000000-0005-0000-0000-0000B9540000}"/>
    <cellStyle name="SAPBEXHLevel1 4 16 2 6" xfId="20204" xr:uid="{00000000-0005-0000-0000-0000BA540000}"/>
    <cellStyle name="SAPBEXHLevel1 4 16 2 6 2" xfId="35141" xr:uid="{00000000-0005-0000-0000-0000BB540000}"/>
    <cellStyle name="SAPBEXHLevel1 4 16 2 7" xfId="10414" xr:uid="{00000000-0005-0000-0000-0000BC540000}"/>
    <cellStyle name="SAPBEXHLevel1 4 16 2 7 2" xfId="26337" xr:uid="{00000000-0005-0000-0000-0000BD540000}"/>
    <cellStyle name="SAPBEXHLevel1 4 16 3" xfId="8392" xr:uid="{00000000-0005-0000-0000-0000BE540000}"/>
    <cellStyle name="SAPBEXHLevel1 4 16 3 2" xfId="24421" xr:uid="{00000000-0005-0000-0000-0000BF540000}"/>
    <cellStyle name="SAPBEXHLevel1 4 16 4" xfId="11219" xr:uid="{00000000-0005-0000-0000-0000C0540000}"/>
    <cellStyle name="SAPBEXHLevel1 4 16 4 2" xfId="27086" xr:uid="{00000000-0005-0000-0000-0000C1540000}"/>
    <cellStyle name="SAPBEXHLevel1 4 16 5" xfId="15020" xr:uid="{00000000-0005-0000-0000-0000C2540000}"/>
    <cellStyle name="SAPBEXHLevel1 4 16 5 2" xfId="30467" xr:uid="{00000000-0005-0000-0000-0000C3540000}"/>
    <cellStyle name="SAPBEXHLevel1 4 16 6" xfId="16571" xr:uid="{00000000-0005-0000-0000-0000C4540000}"/>
    <cellStyle name="SAPBEXHLevel1 4 16 6 2" xfId="31709" xr:uid="{00000000-0005-0000-0000-0000C5540000}"/>
    <cellStyle name="SAPBEXHLevel1 4 16 7" xfId="19181" xr:uid="{00000000-0005-0000-0000-0000C6540000}"/>
    <cellStyle name="SAPBEXHLevel1 4 16 7 2" xfId="34128" xr:uid="{00000000-0005-0000-0000-0000C7540000}"/>
    <cellStyle name="SAPBEXHLevel1 4 17" xfId="3216" xr:uid="{00000000-0005-0000-0000-0000C8540000}"/>
    <cellStyle name="SAPBEXHLevel1 4 17 2" xfId="8385" xr:uid="{00000000-0005-0000-0000-0000C9540000}"/>
    <cellStyle name="SAPBEXHLevel1 4 17 2 2" xfId="24414" xr:uid="{00000000-0005-0000-0000-0000CA540000}"/>
    <cellStyle name="SAPBEXHLevel1 4 17 3" xfId="11212" xr:uid="{00000000-0005-0000-0000-0000CB540000}"/>
    <cellStyle name="SAPBEXHLevel1 4 17 3 2" xfId="27079" xr:uid="{00000000-0005-0000-0000-0000CC540000}"/>
    <cellStyle name="SAPBEXHLevel1 4 17 4" xfId="13840" xr:uid="{00000000-0005-0000-0000-0000CD540000}"/>
    <cellStyle name="SAPBEXHLevel1 4 17 4 2" xfId="29428" xr:uid="{00000000-0005-0000-0000-0000CE540000}"/>
    <cellStyle name="SAPBEXHLevel1 4 17 5" xfId="16564" xr:uid="{00000000-0005-0000-0000-0000CF540000}"/>
    <cellStyle name="SAPBEXHLevel1 4 17 5 2" xfId="31702" xr:uid="{00000000-0005-0000-0000-0000D0540000}"/>
    <cellStyle name="SAPBEXHLevel1 4 17 6" xfId="19174" xr:uid="{00000000-0005-0000-0000-0000D1540000}"/>
    <cellStyle name="SAPBEXHLevel1 4 17 6 2" xfId="34121" xr:uid="{00000000-0005-0000-0000-0000D2540000}"/>
    <cellStyle name="SAPBEXHLevel1 4 17 7" xfId="21337" xr:uid="{00000000-0005-0000-0000-0000D3540000}"/>
    <cellStyle name="SAPBEXHLevel1 4 17 7 2" xfId="36263" xr:uid="{00000000-0005-0000-0000-0000D4540000}"/>
    <cellStyle name="SAPBEXHLevel1 4 17 8" xfId="6341" xr:uid="{00000000-0005-0000-0000-0000D5540000}"/>
    <cellStyle name="SAPBEXHLevel1 4 18" xfId="4307" xr:uid="{00000000-0005-0000-0000-0000D6540000}"/>
    <cellStyle name="SAPBEXHLevel1 4 18 2" xfId="9462" xr:uid="{00000000-0005-0000-0000-0000D7540000}"/>
    <cellStyle name="SAPBEXHLevel1 4 18 2 2" xfId="25453" xr:uid="{00000000-0005-0000-0000-0000D8540000}"/>
    <cellStyle name="SAPBEXHLevel1 4 18 3" xfId="12280" xr:uid="{00000000-0005-0000-0000-0000D9540000}"/>
    <cellStyle name="SAPBEXHLevel1 4 18 3 2" xfId="28124" xr:uid="{00000000-0005-0000-0000-0000DA540000}"/>
    <cellStyle name="SAPBEXHLevel1 4 18 4" xfId="10431" xr:uid="{00000000-0005-0000-0000-0000DB540000}"/>
    <cellStyle name="SAPBEXHLevel1 4 18 4 2" xfId="26354" xr:uid="{00000000-0005-0000-0000-0000DC540000}"/>
    <cellStyle name="SAPBEXHLevel1 4 18 5" xfId="17603" xr:uid="{00000000-0005-0000-0000-0000DD540000}"/>
    <cellStyle name="SAPBEXHLevel1 4 18 5 2" xfId="32719" xr:uid="{00000000-0005-0000-0000-0000DE540000}"/>
    <cellStyle name="SAPBEXHLevel1 4 18 6" xfId="20211" xr:uid="{00000000-0005-0000-0000-0000DF540000}"/>
    <cellStyle name="SAPBEXHLevel1 4 18 6 2" xfId="35148" xr:uid="{00000000-0005-0000-0000-0000E0540000}"/>
    <cellStyle name="SAPBEXHLevel1 4 18 7" xfId="21678" xr:uid="{00000000-0005-0000-0000-0000E1540000}"/>
    <cellStyle name="SAPBEXHLevel1 4 18 7 2" xfId="36600" xr:uid="{00000000-0005-0000-0000-0000E2540000}"/>
    <cellStyle name="SAPBEXHLevel1 4 19" xfId="5415" xr:uid="{00000000-0005-0000-0000-0000E3540000}"/>
    <cellStyle name="SAPBEXHLevel1 4 19 2" xfId="22666" xr:uid="{00000000-0005-0000-0000-0000E4540000}"/>
    <cellStyle name="SAPBEXHLevel1 4 2" xfId="852" xr:uid="{00000000-0005-0000-0000-0000E5540000}"/>
    <cellStyle name="SAPBEXHLevel1 4 2 10" xfId="18259" xr:uid="{00000000-0005-0000-0000-0000E6540000}"/>
    <cellStyle name="SAPBEXHLevel1 4 2 10 2" xfId="33356" xr:uid="{00000000-0005-0000-0000-0000E7540000}"/>
    <cellStyle name="SAPBEXHLevel1 4 2 11" xfId="5059" xr:uid="{00000000-0005-0000-0000-0000E8540000}"/>
    <cellStyle name="SAPBEXHLevel1 4 2 12" xfId="38040" xr:uid="{00000000-0005-0000-0000-0000E9540000}"/>
    <cellStyle name="SAPBEXHLevel1 4 2 2" xfId="3225" xr:uid="{00000000-0005-0000-0000-0000EA540000}"/>
    <cellStyle name="SAPBEXHLevel1 4 2 2 2" xfId="4298" xr:uid="{00000000-0005-0000-0000-0000EB540000}"/>
    <cellStyle name="SAPBEXHLevel1 4 2 2 2 2" xfId="9453" xr:uid="{00000000-0005-0000-0000-0000EC540000}"/>
    <cellStyle name="SAPBEXHLevel1 4 2 2 2 2 2" xfId="25444" xr:uid="{00000000-0005-0000-0000-0000ED540000}"/>
    <cellStyle name="SAPBEXHLevel1 4 2 2 2 3" xfId="12271" xr:uid="{00000000-0005-0000-0000-0000EE540000}"/>
    <cellStyle name="SAPBEXHLevel1 4 2 2 2 3 2" xfId="28115" xr:uid="{00000000-0005-0000-0000-0000EF540000}"/>
    <cellStyle name="SAPBEXHLevel1 4 2 2 2 4" xfId="15234" xr:uid="{00000000-0005-0000-0000-0000F0540000}"/>
    <cellStyle name="SAPBEXHLevel1 4 2 2 2 4 2" xfId="30647" xr:uid="{00000000-0005-0000-0000-0000F1540000}"/>
    <cellStyle name="SAPBEXHLevel1 4 2 2 2 5" xfId="17594" xr:uid="{00000000-0005-0000-0000-0000F2540000}"/>
    <cellStyle name="SAPBEXHLevel1 4 2 2 2 5 2" xfId="32710" xr:uid="{00000000-0005-0000-0000-0000F3540000}"/>
    <cellStyle name="SAPBEXHLevel1 4 2 2 2 6" xfId="20202" xr:uid="{00000000-0005-0000-0000-0000F4540000}"/>
    <cellStyle name="SAPBEXHLevel1 4 2 2 2 6 2" xfId="35139" xr:uid="{00000000-0005-0000-0000-0000F5540000}"/>
    <cellStyle name="SAPBEXHLevel1 4 2 2 2 7" xfId="21683" xr:uid="{00000000-0005-0000-0000-0000F6540000}"/>
    <cellStyle name="SAPBEXHLevel1 4 2 2 2 7 2" xfId="36605" xr:uid="{00000000-0005-0000-0000-0000F7540000}"/>
    <cellStyle name="SAPBEXHLevel1 4 2 2 3" xfId="8394" xr:uid="{00000000-0005-0000-0000-0000F8540000}"/>
    <cellStyle name="SAPBEXHLevel1 4 2 2 3 2" xfId="24423" xr:uid="{00000000-0005-0000-0000-0000F9540000}"/>
    <cellStyle name="SAPBEXHLevel1 4 2 2 4" xfId="11221" xr:uid="{00000000-0005-0000-0000-0000FA540000}"/>
    <cellStyle name="SAPBEXHLevel1 4 2 2 4 2" xfId="27088" xr:uid="{00000000-0005-0000-0000-0000FB540000}"/>
    <cellStyle name="SAPBEXHLevel1 4 2 2 5" xfId="14453" xr:uid="{00000000-0005-0000-0000-0000FC540000}"/>
    <cellStyle name="SAPBEXHLevel1 4 2 2 5 2" xfId="29970" xr:uid="{00000000-0005-0000-0000-0000FD540000}"/>
    <cellStyle name="SAPBEXHLevel1 4 2 2 6" xfId="16573" xr:uid="{00000000-0005-0000-0000-0000FE540000}"/>
    <cellStyle name="SAPBEXHLevel1 4 2 2 6 2" xfId="31711" xr:uid="{00000000-0005-0000-0000-0000FF540000}"/>
    <cellStyle name="SAPBEXHLevel1 4 2 2 7" xfId="19183" xr:uid="{00000000-0005-0000-0000-000000550000}"/>
    <cellStyle name="SAPBEXHLevel1 4 2 2 7 2" xfId="34130" xr:uid="{00000000-0005-0000-0000-000001550000}"/>
    <cellStyle name="SAPBEXHLevel1 4 2 3" xfId="3224" xr:uid="{00000000-0005-0000-0000-000002550000}"/>
    <cellStyle name="SAPBEXHLevel1 4 2 3 2" xfId="8393" xr:uid="{00000000-0005-0000-0000-000003550000}"/>
    <cellStyle name="SAPBEXHLevel1 4 2 3 2 2" xfId="24422" xr:uid="{00000000-0005-0000-0000-000004550000}"/>
    <cellStyle name="SAPBEXHLevel1 4 2 3 3" xfId="11220" xr:uid="{00000000-0005-0000-0000-000005550000}"/>
    <cellStyle name="SAPBEXHLevel1 4 2 3 3 2" xfId="27087" xr:uid="{00000000-0005-0000-0000-000006550000}"/>
    <cellStyle name="SAPBEXHLevel1 4 2 3 4" xfId="13844" xr:uid="{00000000-0005-0000-0000-000007550000}"/>
    <cellStyle name="SAPBEXHLevel1 4 2 3 4 2" xfId="29432" xr:uid="{00000000-0005-0000-0000-000008550000}"/>
    <cellStyle name="SAPBEXHLevel1 4 2 3 5" xfId="16572" xr:uid="{00000000-0005-0000-0000-000009550000}"/>
    <cellStyle name="SAPBEXHLevel1 4 2 3 5 2" xfId="31710" xr:uid="{00000000-0005-0000-0000-00000A550000}"/>
    <cellStyle name="SAPBEXHLevel1 4 2 3 6" xfId="19182" xr:uid="{00000000-0005-0000-0000-00000B550000}"/>
    <cellStyle name="SAPBEXHLevel1 4 2 3 6 2" xfId="34129" xr:uid="{00000000-0005-0000-0000-00000C550000}"/>
    <cellStyle name="SAPBEXHLevel1 4 2 3 7" xfId="21345" xr:uid="{00000000-0005-0000-0000-00000D550000}"/>
    <cellStyle name="SAPBEXHLevel1 4 2 3 7 2" xfId="36271" xr:uid="{00000000-0005-0000-0000-00000E550000}"/>
    <cellStyle name="SAPBEXHLevel1 4 2 3 8" xfId="6342" xr:uid="{00000000-0005-0000-0000-00000F550000}"/>
    <cellStyle name="SAPBEXHLevel1 4 2 4" xfId="4299" xr:uid="{00000000-0005-0000-0000-000010550000}"/>
    <cellStyle name="SAPBEXHLevel1 4 2 4 2" xfId="9454" xr:uid="{00000000-0005-0000-0000-000011550000}"/>
    <cellStyle name="SAPBEXHLevel1 4 2 4 2 2" xfId="25445" xr:uid="{00000000-0005-0000-0000-000012550000}"/>
    <cellStyle name="SAPBEXHLevel1 4 2 4 3" xfId="12272" xr:uid="{00000000-0005-0000-0000-000013550000}"/>
    <cellStyle name="SAPBEXHLevel1 4 2 4 3 2" xfId="28116" xr:uid="{00000000-0005-0000-0000-000014550000}"/>
    <cellStyle name="SAPBEXHLevel1 4 2 4 4" xfId="13976" xr:uid="{00000000-0005-0000-0000-000015550000}"/>
    <cellStyle name="SAPBEXHLevel1 4 2 4 4 2" xfId="29558" xr:uid="{00000000-0005-0000-0000-000016550000}"/>
    <cellStyle name="SAPBEXHLevel1 4 2 4 5" xfId="17595" xr:uid="{00000000-0005-0000-0000-000017550000}"/>
    <cellStyle name="SAPBEXHLevel1 4 2 4 5 2" xfId="32711" xr:uid="{00000000-0005-0000-0000-000018550000}"/>
    <cellStyle name="SAPBEXHLevel1 4 2 4 6" xfId="20203" xr:uid="{00000000-0005-0000-0000-000019550000}"/>
    <cellStyle name="SAPBEXHLevel1 4 2 4 6 2" xfId="35140" xr:uid="{00000000-0005-0000-0000-00001A550000}"/>
    <cellStyle name="SAPBEXHLevel1 4 2 4 7" xfId="21566" xr:uid="{00000000-0005-0000-0000-00001B550000}"/>
    <cellStyle name="SAPBEXHLevel1 4 2 4 7 2" xfId="36492" xr:uid="{00000000-0005-0000-0000-00001C550000}"/>
    <cellStyle name="SAPBEXHLevel1 4 2 5" xfId="5414" xr:uid="{00000000-0005-0000-0000-00001D550000}"/>
    <cellStyle name="SAPBEXHLevel1 4 2 5 2" xfId="22665" xr:uid="{00000000-0005-0000-0000-00001E550000}"/>
    <cellStyle name="SAPBEXHLevel1 4 2 6" xfId="7208" xr:uid="{00000000-0005-0000-0000-00001F550000}"/>
    <cellStyle name="SAPBEXHLevel1 4 2 6 2" xfId="23481" xr:uid="{00000000-0005-0000-0000-000020550000}"/>
    <cellStyle name="SAPBEXHLevel1 4 2 7" xfId="14168" xr:uid="{00000000-0005-0000-0000-000021550000}"/>
    <cellStyle name="SAPBEXHLevel1 4 2 7 2" xfId="29731" xr:uid="{00000000-0005-0000-0000-000022550000}"/>
    <cellStyle name="SAPBEXHLevel1 4 2 8" xfId="6999" xr:uid="{00000000-0005-0000-0000-000023550000}"/>
    <cellStyle name="SAPBEXHLevel1 4 2 8 2" xfId="23377" xr:uid="{00000000-0005-0000-0000-000024550000}"/>
    <cellStyle name="SAPBEXHLevel1 4 2 9" xfId="14684" xr:uid="{00000000-0005-0000-0000-000025550000}"/>
    <cellStyle name="SAPBEXHLevel1 4 2 9 2" xfId="30175" xr:uid="{00000000-0005-0000-0000-000026550000}"/>
    <cellStyle name="SAPBEXHLevel1 4 20" xfId="7262" xr:uid="{00000000-0005-0000-0000-000027550000}"/>
    <cellStyle name="SAPBEXHLevel1 4 20 2" xfId="23511" xr:uid="{00000000-0005-0000-0000-000028550000}"/>
    <cellStyle name="SAPBEXHLevel1 4 21" xfId="13362" xr:uid="{00000000-0005-0000-0000-000029550000}"/>
    <cellStyle name="SAPBEXHLevel1 4 21 2" xfId="29055" xr:uid="{00000000-0005-0000-0000-00002A550000}"/>
    <cellStyle name="SAPBEXHLevel1 4 22" xfId="13459" xr:uid="{00000000-0005-0000-0000-00002B550000}"/>
    <cellStyle name="SAPBEXHLevel1 4 22 2" xfId="29109" xr:uid="{00000000-0005-0000-0000-00002C550000}"/>
    <cellStyle name="SAPBEXHLevel1 4 23" xfId="13917" xr:uid="{00000000-0005-0000-0000-00002D550000}"/>
    <cellStyle name="SAPBEXHLevel1 4 23 2" xfId="29504" xr:uid="{00000000-0005-0000-0000-00002E550000}"/>
    <cellStyle name="SAPBEXHLevel1 4 24" xfId="18257" xr:uid="{00000000-0005-0000-0000-00002F550000}"/>
    <cellStyle name="SAPBEXHLevel1 4 24 2" xfId="33355" xr:uid="{00000000-0005-0000-0000-000030550000}"/>
    <cellStyle name="SAPBEXHLevel1 4 25" xfId="5058" xr:uid="{00000000-0005-0000-0000-000031550000}"/>
    <cellStyle name="SAPBEXHLevel1 4 26" xfId="38039" xr:uid="{00000000-0005-0000-0000-000032550000}"/>
    <cellStyle name="SAPBEXHLevel1 4 3" xfId="853" xr:uid="{00000000-0005-0000-0000-000033550000}"/>
    <cellStyle name="SAPBEXHLevel1 4 3 10" xfId="15697" xr:uid="{00000000-0005-0000-0000-000034550000}"/>
    <cellStyle name="SAPBEXHLevel1 4 3 10 2" xfId="30987" xr:uid="{00000000-0005-0000-0000-000035550000}"/>
    <cellStyle name="SAPBEXHLevel1 4 3 11" xfId="5060" xr:uid="{00000000-0005-0000-0000-000036550000}"/>
    <cellStyle name="SAPBEXHLevel1 4 3 12" xfId="38041" xr:uid="{00000000-0005-0000-0000-000037550000}"/>
    <cellStyle name="SAPBEXHLevel1 4 3 2" xfId="3227" xr:uid="{00000000-0005-0000-0000-000038550000}"/>
    <cellStyle name="SAPBEXHLevel1 4 3 2 2" xfId="4297" xr:uid="{00000000-0005-0000-0000-000039550000}"/>
    <cellStyle name="SAPBEXHLevel1 4 3 2 2 2" xfId="9452" xr:uid="{00000000-0005-0000-0000-00003A550000}"/>
    <cellStyle name="SAPBEXHLevel1 4 3 2 2 2 2" xfId="25443" xr:uid="{00000000-0005-0000-0000-00003B550000}"/>
    <cellStyle name="SAPBEXHLevel1 4 3 2 2 3" xfId="12270" xr:uid="{00000000-0005-0000-0000-00003C550000}"/>
    <cellStyle name="SAPBEXHLevel1 4 3 2 2 3 2" xfId="28114" xr:uid="{00000000-0005-0000-0000-00003D550000}"/>
    <cellStyle name="SAPBEXHLevel1 4 3 2 2 4" xfId="14420" xr:uid="{00000000-0005-0000-0000-00003E550000}"/>
    <cellStyle name="SAPBEXHLevel1 4 3 2 2 4 2" xfId="29939" xr:uid="{00000000-0005-0000-0000-00003F550000}"/>
    <cellStyle name="SAPBEXHLevel1 4 3 2 2 5" xfId="17593" xr:uid="{00000000-0005-0000-0000-000040550000}"/>
    <cellStyle name="SAPBEXHLevel1 4 3 2 2 5 2" xfId="32709" xr:uid="{00000000-0005-0000-0000-000041550000}"/>
    <cellStyle name="SAPBEXHLevel1 4 3 2 2 6" xfId="20201" xr:uid="{00000000-0005-0000-0000-000042550000}"/>
    <cellStyle name="SAPBEXHLevel1 4 3 2 2 6 2" xfId="35138" xr:uid="{00000000-0005-0000-0000-000043550000}"/>
    <cellStyle name="SAPBEXHLevel1 4 3 2 2 7" xfId="21565" xr:uid="{00000000-0005-0000-0000-000044550000}"/>
    <cellStyle name="SAPBEXHLevel1 4 3 2 2 7 2" xfId="36491" xr:uid="{00000000-0005-0000-0000-000045550000}"/>
    <cellStyle name="SAPBEXHLevel1 4 3 2 3" xfId="8396" xr:uid="{00000000-0005-0000-0000-000046550000}"/>
    <cellStyle name="SAPBEXHLevel1 4 3 2 3 2" xfId="24425" xr:uid="{00000000-0005-0000-0000-000047550000}"/>
    <cellStyle name="SAPBEXHLevel1 4 3 2 4" xfId="11223" xr:uid="{00000000-0005-0000-0000-000048550000}"/>
    <cellStyle name="SAPBEXHLevel1 4 3 2 4 2" xfId="27090" xr:uid="{00000000-0005-0000-0000-000049550000}"/>
    <cellStyle name="SAPBEXHLevel1 4 3 2 5" xfId="13845" xr:uid="{00000000-0005-0000-0000-00004A550000}"/>
    <cellStyle name="SAPBEXHLevel1 4 3 2 5 2" xfId="29433" xr:uid="{00000000-0005-0000-0000-00004B550000}"/>
    <cellStyle name="SAPBEXHLevel1 4 3 2 6" xfId="16575" xr:uid="{00000000-0005-0000-0000-00004C550000}"/>
    <cellStyle name="SAPBEXHLevel1 4 3 2 6 2" xfId="31713" xr:uid="{00000000-0005-0000-0000-00004D550000}"/>
    <cellStyle name="SAPBEXHLevel1 4 3 2 7" xfId="19185" xr:uid="{00000000-0005-0000-0000-00004E550000}"/>
    <cellStyle name="SAPBEXHLevel1 4 3 2 7 2" xfId="34132" xr:uid="{00000000-0005-0000-0000-00004F550000}"/>
    <cellStyle name="SAPBEXHLevel1 4 3 3" xfId="3226" xr:uid="{00000000-0005-0000-0000-000050550000}"/>
    <cellStyle name="SAPBEXHLevel1 4 3 3 2" xfId="8395" xr:uid="{00000000-0005-0000-0000-000051550000}"/>
    <cellStyle name="SAPBEXHLevel1 4 3 3 2 2" xfId="24424" xr:uid="{00000000-0005-0000-0000-000052550000}"/>
    <cellStyle name="SAPBEXHLevel1 4 3 3 3" xfId="11222" xr:uid="{00000000-0005-0000-0000-000053550000}"/>
    <cellStyle name="SAPBEXHLevel1 4 3 3 3 2" xfId="27089" xr:uid="{00000000-0005-0000-0000-000054550000}"/>
    <cellStyle name="SAPBEXHLevel1 4 3 3 4" xfId="15307" xr:uid="{00000000-0005-0000-0000-000055550000}"/>
    <cellStyle name="SAPBEXHLevel1 4 3 3 4 2" xfId="30716" xr:uid="{00000000-0005-0000-0000-000056550000}"/>
    <cellStyle name="SAPBEXHLevel1 4 3 3 5" xfId="16574" xr:uid="{00000000-0005-0000-0000-000057550000}"/>
    <cellStyle name="SAPBEXHLevel1 4 3 3 5 2" xfId="31712" xr:uid="{00000000-0005-0000-0000-000058550000}"/>
    <cellStyle name="SAPBEXHLevel1 4 3 3 6" xfId="19184" xr:uid="{00000000-0005-0000-0000-000059550000}"/>
    <cellStyle name="SAPBEXHLevel1 4 3 3 6 2" xfId="34131" xr:uid="{00000000-0005-0000-0000-00005A550000}"/>
    <cellStyle name="SAPBEXHLevel1 4 3 3 7" xfId="21347" xr:uid="{00000000-0005-0000-0000-00005B550000}"/>
    <cellStyle name="SAPBEXHLevel1 4 3 3 7 2" xfId="36273" xr:uid="{00000000-0005-0000-0000-00005C550000}"/>
    <cellStyle name="SAPBEXHLevel1 4 3 3 8" xfId="6343" xr:uid="{00000000-0005-0000-0000-00005D550000}"/>
    <cellStyle name="SAPBEXHLevel1 4 3 4" xfId="3492" xr:uid="{00000000-0005-0000-0000-00005E550000}"/>
    <cellStyle name="SAPBEXHLevel1 4 3 4 2" xfId="8660" xr:uid="{00000000-0005-0000-0000-00005F550000}"/>
    <cellStyle name="SAPBEXHLevel1 4 3 4 2 2" xfId="24689" xr:uid="{00000000-0005-0000-0000-000060550000}"/>
    <cellStyle name="SAPBEXHLevel1 4 3 4 3" xfId="11487" xr:uid="{00000000-0005-0000-0000-000061550000}"/>
    <cellStyle name="SAPBEXHLevel1 4 3 4 3 2" xfId="27354" xr:uid="{00000000-0005-0000-0000-000062550000}"/>
    <cellStyle name="SAPBEXHLevel1 4 3 4 4" xfId="13899" xr:uid="{00000000-0005-0000-0000-000063550000}"/>
    <cellStyle name="SAPBEXHLevel1 4 3 4 4 2" xfId="29487" xr:uid="{00000000-0005-0000-0000-000064550000}"/>
    <cellStyle name="SAPBEXHLevel1 4 3 4 5" xfId="16839" xr:uid="{00000000-0005-0000-0000-000065550000}"/>
    <cellStyle name="SAPBEXHLevel1 4 3 4 5 2" xfId="31977" xr:uid="{00000000-0005-0000-0000-000066550000}"/>
    <cellStyle name="SAPBEXHLevel1 4 3 4 6" xfId="19449" xr:uid="{00000000-0005-0000-0000-000067550000}"/>
    <cellStyle name="SAPBEXHLevel1 4 3 4 6 2" xfId="34396" xr:uid="{00000000-0005-0000-0000-000068550000}"/>
    <cellStyle name="SAPBEXHLevel1 4 3 4 7" xfId="6779" xr:uid="{00000000-0005-0000-0000-000069550000}"/>
    <cellStyle name="SAPBEXHLevel1 4 3 4 7 2" xfId="23250" xr:uid="{00000000-0005-0000-0000-00006A550000}"/>
    <cellStyle name="SAPBEXHLevel1 4 3 5" xfId="5413" xr:uid="{00000000-0005-0000-0000-00006B550000}"/>
    <cellStyle name="SAPBEXHLevel1 4 3 5 2" xfId="22664" xr:uid="{00000000-0005-0000-0000-00006C550000}"/>
    <cellStyle name="SAPBEXHLevel1 4 3 6" xfId="7267" xr:uid="{00000000-0005-0000-0000-00006D550000}"/>
    <cellStyle name="SAPBEXHLevel1 4 3 6 2" xfId="23512" xr:uid="{00000000-0005-0000-0000-00006E550000}"/>
    <cellStyle name="SAPBEXHLevel1 4 3 7" xfId="11826" xr:uid="{00000000-0005-0000-0000-00006F550000}"/>
    <cellStyle name="SAPBEXHLevel1 4 3 7 2" xfId="27673" xr:uid="{00000000-0005-0000-0000-000070550000}"/>
    <cellStyle name="SAPBEXHLevel1 4 3 8" xfId="14193" xr:uid="{00000000-0005-0000-0000-000071550000}"/>
    <cellStyle name="SAPBEXHLevel1 4 3 8 2" xfId="29743" xr:uid="{00000000-0005-0000-0000-000072550000}"/>
    <cellStyle name="SAPBEXHLevel1 4 3 9" xfId="14079" xr:uid="{00000000-0005-0000-0000-000073550000}"/>
    <cellStyle name="SAPBEXHLevel1 4 3 9 2" xfId="29660" xr:uid="{00000000-0005-0000-0000-000074550000}"/>
    <cellStyle name="SAPBEXHLevel1 4 4" xfId="3228" xr:uid="{00000000-0005-0000-0000-000075550000}"/>
    <cellStyle name="SAPBEXHLevel1 4 4 2" xfId="3229" xr:uid="{00000000-0005-0000-0000-000076550000}"/>
    <cellStyle name="SAPBEXHLevel1 4 4 2 2" xfId="4295" xr:uid="{00000000-0005-0000-0000-000077550000}"/>
    <cellStyle name="SAPBEXHLevel1 4 4 2 2 2" xfId="9450" xr:uid="{00000000-0005-0000-0000-000078550000}"/>
    <cellStyle name="SAPBEXHLevel1 4 4 2 2 2 2" xfId="25441" xr:uid="{00000000-0005-0000-0000-000079550000}"/>
    <cellStyle name="SAPBEXHLevel1 4 4 2 2 3" xfId="12268" xr:uid="{00000000-0005-0000-0000-00007A550000}"/>
    <cellStyle name="SAPBEXHLevel1 4 4 2 2 3 2" xfId="28112" xr:uid="{00000000-0005-0000-0000-00007B550000}"/>
    <cellStyle name="SAPBEXHLevel1 4 4 2 2 4" xfId="11814" xr:uid="{00000000-0005-0000-0000-00007C550000}"/>
    <cellStyle name="SAPBEXHLevel1 4 4 2 2 4 2" xfId="27665" xr:uid="{00000000-0005-0000-0000-00007D550000}"/>
    <cellStyle name="SAPBEXHLevel1 4 4 2 2 5" xfId="17591" xr:uid="{00000000-0005-0000-0000-00007E550000}"/>
    <cellStyle name="SAPBEXHLevel1 4 4 2 2 5 2" xfId="32707" xr:uid="{00000000-0005-0000-0000-00007F550000}"/>
    <cellStyle name="SAPBEXHLevel1 4 4 2 2 6" xfId="20199" xr:uid="{00000000-0005-0000-0000-000080550000}"/>
    <cellStyle name="SAPBEXHLevel1 4 4 2 2 6 2" xfId="35136" xr:uid="{00000000-0005-0000-0000-000081550000}"/>
    <cellStyle name="SAPBEXHLevel1 4 4 2 2 7" xfId="21564" xr:uid="{00000000-0005-0000-0000-000082550000}"/>
    <cellStyle name="SAPBEXHLevel1 4 4 2 2 7 2" xfId="36490" xr:uid="{00000000-0005-0000-0000-000083550000}"/>
    <cellStyle name="SAPBEXHLevel1 4 4 2 3" xfId="8398" xr:uid="{00000000-0005-0000-0000-000084550000}"/>
    <cellStyle name="SAPBEXHLevel1 4 4 2 3 2" xfId="24427" xr:uid="{00000000-0005-0000-0000-000085550000}"/>
    <cellStyle name="SAPBEXHLevel1 4 4 2 4" xfId="11225" xr:uid="{00000000-0005-0000-0000-000086550000}"/>
    <cellStyle name="SAPBEXHLevel1 4 4 2 4 2" xfId="27092" xr:uid="{00000000-0005-0000-0000-000087550000}"/>
    <cellStyle name="SAPBEXHLevel1 4 4 2 5" xfId="15018" xr:uid="{00000000-0005-0000-0000-000088550000}"/>
    <cellStyle name="SAPBEXHLevel1 4 4 2 5 2" xfId="30465" xr:uid="{00000000-0005-0000-0000-000089550000}"/>
    <cellStyle name="SAPBEXHLevel1 4 4 2 6" xfId="16577" xr:uid="{00000000-0005-0000-0000-00008A550000}"/>
    <cellStyle name="SAPBEXHLevel1 4 4 2 6 2" xfId="31715" xr:uid="{00000000-0005-0000-0000-00008B550000}"/>
    <cellStyle name="SAPBEXHLevel1 4 4 2 7" xfId="19187" xr:uid="{00000000-0005-0000-0000-00008C550000}"/>
    <cellStyle name="SAPBEXHLevel1 4 4 2 7 2" xfId="34134" xr:uid="{00000000-0005-0000-0000-00008D550000}"/>
    <cellStyle name="SAPBEXHLevel1 4 4 3" xfId="4296" xr:uid="{00000000-0005-0000-0000-00008E550000}"/>
    <cellStyle name="SAPBEXHLevel1 4 4 3 2" xfId="9451" xr:uid="{00000000-0005-0000-0000-00008F550000}"/>
    <cellStyle name="SAPBEXHLevel1 4 4 3 2 2" xfId="25442" xr:uid="{00000000-0005-0000-0000-000090550000}"/>
    <cellStyle name="SAPBEXHLevel1 4 4 3 3" xfId="12269" xr:uid="{00000000-0005-0000-0000-000091550000}"/>
    <cellStyle name="SAPBEXHLevel1 4 4 3 3 2" xfId="28113" xr:uid="{00000000-0005-0000-0000-000092550000}"/>
    <cellStyle name="SAPBEXHLevel1 4 4 3 4" xfId="10435" xr:uid="{00000000-0005-0000-0000-000093550000}"/>
    <cellStyle name="SAPBEXHLevel1 4 4 3 4 2" xfId="26358" xr:uid="{00000000-0005-0000-0000-000094550000}"/>
    <cellStyle name="SAPBEXHLevel1 4 4 3 5" xfId="17592" xr:uid="{00000000-0005-0000-0000-000095550000}"/>
    <cellStyle name="SAPBEXHLevel1 4 4 3 5 2" xfId="32708" xr:uid="{00000000-0005-0000-0000-000096550000}"/>
    <cellStyle name="SAPBEXHLevel1 4 4 3 6" xfId="20200" xr:uid="{00000000-0005-0000-0000-000097550000}"/>
    <cellStyle name="SAPBEXHLevel1 4 4 3 6 2" xfId="35137" xr:uid="{00000000-0005-0000-0000-000098550000}"/>
    <cellStyle name="SAPBEXHLevel1 4 4 3 7" xfId="21684" xr:uid="{00000000-0005-0000-0000-000099550000}"/>
    <cellStyle name="SAPBEXHLevel1 4 4 3 7 2" xfId="36606" xr:uid="{00000000-0005-0000-0000-00009A550000}"/>
    <cellStyle name="SAPBEXHLevel1 4 4 4" xfId="8397" xr:uid="{00000000-0005-0000-0000-00009B550000}"/>
    <cellStyle name="SAPBEXHLevel1 4 4 4 2" xfId="24426" xr:uid="{00000000-0005-0000-0000-00009C550000}"/>
    <cellStyle name="SAPBEXHLevel1 4 4 5" xfId="11224" xr:uid="{00000000-0005-0000-0000-00009D550000}"/>
    <cellStyle name="SAPBEXHLevel1 4 4 5 2" xfId="27091" xr:uid="{00000000-0005-0000-0000-00009E550000}"/>
    <cellStyle name="SAPBEXHLevel1 4 4 6" xfId="14082" xr:uid="{00000000-0005-0000-0000-00009F550000}"/>
    <cellStyle name="SAPBEXHLevel1 4 4 6 2" xfId="29663" xr:uid="{00000000-0005-0000-0000-0000A0550000}"/>
    <cellStyle name="SAPBEXHLevel1 4 4 7" xfId="16576" xr:uid="{00000000-0005-0000-0000-0000A1550000}"/>
    <cellStyle name="SAPBEXHLevel1 4 4 7 2" xfId="31714" xr:uid="{00000000-0005-0000-0000-0000A2550000}"/>
    <cellStyle name="SAPBEXHLevel1 4 4 8" xfId="19186" xr:uid="{00000000-0005-0000-0000-0000A3550000}"/>
    <cellStyle name="SAPBEXHLevel1 4 4 8 2" xfId="34133" xr:uid="{00000000-0005-0000-0000-0000A4550000}"/>
    <cellStyle name="SAPBEXHLevel1 4 5" xfId="3230" xr:uid="{00000000-0005-0000-0000-0000A5550000}"/>
    <cellStyle name="SAPBEXHLevel1 4 5 2" xfId="3231" xr:uid="{00000000-0005-0000-0000-0000A6550000}"/>
    <cellStyle name="SAPBEXHLevel1 4 5 2 2" xfId="4293" xr:uid="{00000000-0005-0000-0000-0000A7550000}"/>
    <cellStyle name="SAPBEXHLevel1 4 5 2 2 2" xfId="9448" xr:uid="{00000000-0005-0000-0000-0000A8550000}"/>
    <cellStyle name="SAPBEXHLevel1 4 5 2 2 2 2" xfId="25439" xr:uid="{00000000-0005-0000-0000-0000A9550000}"/>
    <cellStyle name="SAPBEXHLevel1 4 5 2 2 3" xfId="12266" xr:uid="{00000000-0005-0000-0000-0000AA550000}"/>
    <cellStyle name="SAPBEXHLevel1 4 5 2 2 3 2" xfId="28110" xr:uid="{00000000-0005-0000-0000-0000AB550000}"/>
    <cellStyle name="SAPBEXHLevel1 4 5 2 2 4" xfId="14419" xr:uid="{00000000-0005-0000-0000-0000AC550000}"/>
    <cellStyle name="SAPBEXHLevel1 4 5 2 2 4 2" xfId="29938" xr:uid="{00000000-0005-0000-0000-0000AD550000}"/>
    <cellStyle name="SAPBEXHLevel1 4 5 2 2 5" xfId="17589" xr:uid="{00000000-0005-0000-0000-0000AE550000}"/>
    <cellStyle name="SAPBEXHLevel1 4 5 2 2 5 2" xfId="32705" xr:uid="{00000000-0005-0000-0000-0000AF550000}"/>
    <cellStyle name="SAPBEXHLevel1 4 5 2 2 6" xfId="20197" xr:uid="{00000000-0005-0000-0000-0000B0550000}"/>
    <cellStyle name="SAPBEXHLevel1 4 5 2 2 6 2" xfId="35134" xr:uid="{00000000-0005-0000-0000-0000B1550000}"/>
    <cellStyle name="SAPBEXHLevel1 4 5 2 2 7" xfId="21686" xr:uid="{00000000-0005-0000-0000-0000B2550000}"/>
    <cellStyle name="SAPBEXHLevel1 4 5 2 2 7 2" xfId="36608" xr:uid="{00000000-0005-0000-0000-0000B3550000}"/>
    <cellStyle name="SAPBEXHLevel1 4 5 2 3" xfId="8400" xr:uid="{00000000-0005-0000-0000-0000B4550000}"/>
    <cellStyle name="SAPBEXHLevel1 4 5 2 3 2" xfId="24429" xr:uid="{00000000-0005-0000-0000-0000B5550000}"/>
    <cellStyle name="SAPBEXHLevel1 4 5 2 4" xfId="11227" xr:uid="{00000000-0005-0000-0000-0000B6550000}"/>
    <cellStyle name="SAPBEXHLevel1 4 5 2 4 2" xfId="27094" xr:uid="{00000000-0005-0000-0000-0000B7550000}"/>
    <cellStyle name="SAPBEXHLevel1 4 5 2 5" xfId="14105" xr:uid="{00000000-0005-0000-0000-0000B8550000}"/>
    <cellStyle name="SAPBEXHLevel1 4 5 2 5 2" xfId="29686" xr:uid="{00000000-0005-0000-0000-0000B9550000}"/>
    <cellStyle name="SAPBEXHLevel1 4 5 2 6" xfId="16579" xr:uid="{00000000-0005-0000-0000-0000BA550000}"/>
    <cellStyle name="SAPBEXHLevel1 4 5 2 6 2" xfId="31717" xr:uid="{00000000-0005-0000-0000-0000BB550000}"/>
    <cellStyle name="SAPBEXHLevel1 4 5 2 7" xfId="19189" xr:uid="{00000000-0005-0000-0000-0000BC550000}"/>
    <cellStyle name="SAPBEXHLevel1 4 5 2 7 2" xfId="34136" xr:uid="{00000000-0005-0000-0000-0000BD550000}"/>
    <cellStyle name="SAPBEXHLevel1 4 5 3" xfId="4294" xr:uid="{00000000-0005-0000-0000-0000BE550000}"/>
    <cellStyle name="SAPBEXHLevel1 4 5 3 2" xfId="9449" xr:uid="{00000000-0005-0000-0000-0000BF550000}"/>
    <cellStyle name="SAPBEXHLevel1 4 5 3 2 2" xfId="25440" xr:uid="{00000000-0005-0000-0000-0000C0550000}"/>
    <cellStyle name="SAPBEXHLevel1 4 5 3 3" xfId="12267" xr:uid="{00000000-0005-0000-0000-0000C1550000}"/>
    <cellStyle name="SAPBEXHLevel1 4 5 3 3 2" xfId="28111" xr:uid="{00000000-0005-0000-0000-0000C2550000}"/>
    <cellStyle name="SAPBEXHLevel1 4 5 3 4" xfId="13203" xr:uid="{00000000-0005-0000-0000-0000C3550000}"/>
    <cellStyle name="SAPBEXHLevel1 4 5 3 4 2" xfId="28980" xr:uid="{00000000-0005-0000-0000-0000C4550000}"/>
    <cellStyle name="SAPBEXHLevel1 4 5 3 5" xfId="17590" xr:uid="{00000000-0005-0000-0000-0000C5550000}"/>
    <cellStyle name="SAPBEXHLevel1 4 5 3 5 2" xfId="32706" xr:uid="{00000000-0005-0000-0000-0000C6550000}"/>
    <cellStyle name="SAPBEXHLevel1 4 5 3 6" xfId="20198" xr:uid="{00000000-0005-0000-0000-0000C7550000}"/>
    <cellStyle name="SAPBEXHLevel1 4 5 3 6 2" xfId="35135" xr:uid="{00000000-0005-0000-0000-0000C8550000}"/>
    <cellStyle name="SAPBEXHLevel1 4 5 3 7" xfId="21685" xr:uid="{00000000-0005-0000-0000-0000C9550000}"/>
    <cellStyle name="SAPBEXHLevel1 4 5 3 7 2" xfId="36607" xr:uid="{00000000-0005-0000-0000-0000CA550000}"/>
    <cellStyle name="SAPBEXHLevel1 4 5 4" xfId="8399" xr:uid="{00000000-0005-0000-0000-0000CB550000}"/>
    <cellStyle name="SAPBEXHLevel1 4 5 4 2" xfId="24428" xr:uid="{00000000-0005-0000-0000-0000CC550000}"/>
    <cellStyle name="SAPBEXHLevel1 4 5 5" xfId="11226" xr:uid="{00000000-0005-0000-0000-0000CD550000}"/>
    <cellStyle name="SAPBEXHLevel1 4 5 5 2" xfId="27093" xr:uid="{00000000-0005-0000-0000-0000CE550000}"/>
    <cellStyle name="SAPBEXHLevel1 4 5 6" xfId="13846" xr:uid="{00000000-0005-0000-0000-0000CF550000}"/>
    <cellStyle name="SAPBEXHLevel1 4 5 6 2" xfId="29434" xr:uid="{00000000-0005-0000-0000-0000D0550000}"/>
    <cellStyle name="SAPBEXHLevel1 4 5 7" xfId="16578" xr:uid="{00000000-0005-0000-0000-0000D1550000}"/>
    <cellStyle name="SAPBEXHLevel1 4 5 7 2" xfId="31716" xr:uid="{00000000-0005-0000-0000-0000D2550000}"/>
    <cellStyle name="SAPBEXHLevel1 4 5 8" xfId="19188" xr:uid="{00000000-0005-0000-0000-0000D3550000}"/>
    <cellStyle name="SAPBEXHLevel1 4 5 8 2" xfId="34135" xr:uid="{00000000-0005-0000-0000-0000D4550000}"/>
    <cellStyle name="SAPBEXHLevel1 4 6" xfId="3232" xr:uid="{00000000-0005-0000-0000-0000D5550000}"/>
    <cellStyle name="SAPBEXHLevel1 4 6 2" xfId="3233" xr:uid="{00000000-0005-0000-0000-0000D6550000}"/>
    <cellStyle name="SAPBEXHLevel1 4 6 2 2" xfId="4291" xr:uid="{00000000-0005-0000-0000-0000D7550000}"/>
    <cellStyle name="SAPBEXHLevel1 4 6 2 2 2" xfId="9446" xr:uid="{00000000-0005-0000-0000-0000D8550000}"/>
    <cellStyle name="SAPBEXHLevel1 4 6 2 2 2 2" xfId="25437" xr:uid="{00000000-0005-0000-0000-0000D9550000}"/>
    <cellStyle name="SAPBEXHLevel1 4 6 2 2 3" xfId="12264" xr:uid="{00000000-0005-0000-0000-0000DA550000}"/>
    <cellStyle name="SAPBEXHLevel1 4 6 2 2 3 2" xfId="28108" xr:uid="{00000000-0005-0000-0000-0000DB550000}"/>
    <cellStyle name="SAPBEXHLevel1 4 6 2 2 4" xfId="5952" xr:uid="{00000000-0005-0000-0000-0000DC550000}"/>
    <cellStyle name="SAPBEXHLevel1 4 6 2 2 4 2" xfId="22926" xr:uid="{00000000-0005-0000-0000-0000DD550000}"/>
    <cellStyle name="SAPBEXHLevel1 4 6 2 2 5" xfId="17587" xr:uid="{00000000-0005-0000-0000-0000DE550000}"/>
    <cellStyle name="SAPBEXHLevel1 4 6 2 2 5 2" xfId="32703" xr:uid="{00000000-0005-0000-0000-0000DF550000}"/>
    <cellStyle name="SAPBEXHLevel1 4 6 2 2 6" xfId="20195" xr:uid="{00000000-0005-0000-0000-0000E0550000}"/>
    <cellStyle name="SAPBEXHLevel1 4 6 2 2 6 2" xfId="35132" xr:uid="{00000000-0005-0000-0000-0000E1550000}"/>
    <cellStyle name="SAPBEXHLevel1 4 6 2 2 7" xfId="15885" xr:uid="{00000000-0005-0000-0000-0000E2550000}"/>
    <cellStyle name="SAPBEXHLevel1 4 6 2 2 7 2" xfId="31097" xr:uid="{00000000-0005-0000-0000-0000E3550000}"/>
    <cellStyle name="SAPBEXHLevel1 4 6 2 3" xfId="8402" xr:uid="{00000000-0005-0000-0000-0000E4550000}"/>
    <cellStyle name="SAPBEXHLevel1 4 6 2 3 2" xfId="24431" xr:uid="{00000000-0005-0000-0000-0000E5550000}"/>
    <cellStyle name="SAPBEXHLevel1 4 6 2 4" xfId="11229" xr:uid="{00000000-0005-0000-0000-0000E6550000}"/>
    <cellStyle name="SAPBEXHLevel1 4 6 2 4 2" xfId="27096" xr:uid="{00000000-0005-0000-0000-0000E7550000}"/>
    <cellStyle name="SAPBEXHLevel1 4 6 2 5" xfId="14310" xr:uid="{00000000-0005-0000-0000-0000E8550000}"/>
    <cellStyle name="SAPBEXHLevel1 4 6 2 5 2" xfId="29833" xr:uid="{00000000-0005-0000-0000-0000E9550000}"/>
    <cellStyle name="SAPBEXHLevel1 4 6 2 6" xfId="16581" xr:uid="{00000000-0005-0000-0000-0000EA550000}"/>
    <cellStyle name="SAPBEXHLevel1 4 6 2 6 2" xfId="31719" xr:uid="{00000000-0005-0000-0000-0000EB550000}"/>
    <cellStyle name="SAPBEXHLevel1 4 6 2 7" xfId="19191" xr:uid="{00000000-0005-0000-0000-0000EC550000}"/>
    <cellStyle name="SAPBEXHLevel1 4 6 2 7 2" xfId="34138" xr:uid="{00000000-0005-0000-0000-0000ED550000}"/>
    <cellStyle name="SAPBEXHLevel1 4 6 3" xfId="4292" xr:uid="{00000000-0005-0000-0000-0000EE550000}"/>
    <cellStyle name="SAPBEXHLevel1 4 6 3 2" xfId="9447" xr:uid="{00000000-0005-0000-0000-0000EF550000}"/>
    <cellStyle name="SAPBEXHLevel1 4 6 3 2 2" xfId="25438" xr:uid="{00000000-0005-0000-0000-0000F0550000}"/>
    <cellStyle name="SAPBEXHLevel1 4 6 3 3" xfId="12265" xr:uid="{00000000-0005-0000-0000-0000F1550000}"/>
    <cellStyle name="SAPBEXHLevel1 4 6 3 3 2" xfId="28109" xr:uid="{00000000-0005-0000-0000-0000F2550000}"/>
    <cellStyle name="SAPBEXHLevel1 4 6 3 4" xfId="8976" xr:uid="{00000000-0005-0000-0000-0000F3550000}"/>
    <cellStyle name="SAPBEXHLevel1 4 6 3 4 2" xfId="24991" xr:uid="{00000000-0005-0000-0000-0000F4550000}"/>
    <cellStyle name="SAPBEXHLevel1 4 6 3 5" xfId="17588" xr:uid="{00000000-0005-0000-0000-0000F5550000}"/>
    <cellStyle name="SAPBEXHLevel1 4 6 3 5 2" xfId="32704" xr:uid="{00000000-0005-0000-0000-0000F6550000}"/>
    <cellStyle name="SAPBEXHLevel1 4 6 3 6" xfId="20196" xr:uid="{00000000-0005-0000-0000-0000F7550000}"/>
    <cellStyle name="SAPBEXHLevel1 4 6 3 6 2" xfId="35133" xr:uid="{00000000-0005-0000-0000-0000F8550000}"/>
    <cellStyle name="SAPBEXHLevel1 4 6 3 7" xfId="21687" xr:uid="{00000000-0005-0000-0000-0000F9550000}"/>
    <cellStyle name="SAPBEXHLevel1 4 6 3 7 2" xfId="36609" xr:uid="{00000000-0005-0000-0000-0000FA550000}"/>
    <cellStyle name="SAPBEXHLevel1 4 6 4" xfId="8401" xr:uid="{00000000-0005-0000-0000-0000FB550000}"/>
    <cellStyle name="SAPBEXHLevel1 4 6 4 2" xfId="24430" xr:uid="{00000000-0005-0000-0000-0000FC550000}"/>
    <cellStyle name="SAPBEXHLevel1 4 6 5" xfId="11228" xr:uid="{00000000-0005-0000-0000-0000FD550000}"/>
    <cellStyle name="SAPBEXHLevel1 4 6 5 2" xfId="27095" xr:uid="{00000000-0005-0000-0000-0000FE550000}"/>
    <cellStyle name="SAPBEXHLevel1 4 6 6" xfId="13847" xr:uid="{00000000-0005-0000-0000-0000FF550000}"/>
    <cellStyle name="SAPBEXHLevel1 4 6 6 2" xfId="29435" xr:uid="{00000000-0005-0000-0000-000000560000}"/>
    <cellStyle name="SAPBEXHLevel1 4 6 7" xfId="16580" xr:uid="{00000000-0005-0000-0000-000001560000}"/>
    <cellStyle name="SAPBEXHLevel1 4 6 7 2" xfId="31718" xr:uid="{00000000-0005-0000-0000-000002560000}"/>
    <cellStyle name="SAPBEXHLevel1 4 6 8" xfId="19190" xr:uid="{00000000-0005-0000-0000-000003560000}"/>
    <cellStyle name="SAPBEXHLevel1 4 6 8 2" xfId="34137" xr:uid="{00000000-0005-0000-0000-000004560000}"/>
    <cellStyle name="SAPBEXHLevel1 4 7" xfId="3234" xr:uid="{00000000-0005-0000-0000-000005560000}"/>
    <cellStyle name="SAPBEXHLevel1 4 7 2" xfId="3235" xr:uid="{00000000-0005-0000-0000-000006560000}"/>
    <cellStyle name="SAPBEXHLevel1 4 7 2 2" xfId="4289" xr:uid="{00000000-0005-0000-0000-000007560000}"/>
    <cellStyle name="SAPBEXHLevel1 4 7 2 2 2" xfId="9444" xr:uid="{00000000-0005-0000-0000-000008560000}"/>
    <cellStyle name="SAPBEXHLevel1 4 7 2 2 2 2" xfId="25435" xr:uid="{00000000-0005-0000-0000-000009560000}"/>
    <cellStyle name="SAPBEXHLevel1 4 7 2 2 3" xfId="12262" xr:uid="{00000000-0005-0000-0000-00000A560000}"/>
    <cellStyle name="SAPBEXHLevel1 4 7 2 2 3 2" xfId="28106" xr:uid="{00000000-0005-0000-0000-00000B560000}"/>
    <cellStyle name="SAPBEXHLevel1 4 7 2 2 4" xfId="13163" xr:uid="{00000000-0005-0000-0000-00000C560000}"/>
    <cellStyle name="SAPBEXHLevel1 4 7 2 2 4 2" xfId="28943" xr:uid="{00000000-0005-0000-0000-00000D560000}"/>
    <cellStyle name="SAPBEXHLevel1 4 7 2 2 5" xfId="17585" xr:uid="{00000000-0005-0000-0000-00000E560000}"/>
    <cellStyle name="SAPBEXHLevel1 4 7 2 2 5 2" xfId="32701" xr:uid="{00000000-0005-0000-0000-00000F560000}"/>
    <cellStyle name="SAPBEXHLevel1 4 7 2 2 6" xfId="20193" xr:uid="{00000000-0005-0000-0000-000010560000}"/>
    <cellStyle name="SAPBEXHLevel1 4 7 2 2 6 2" xfId="35130" xr:uid="{00000000-0005-0000-0000-000011560000}"/>
    <cellStyle name="SAPBEXHLevel1 4 7 2 2 7" xfId="21561" xr:uid="{00000000-0005-0000-0000-000012560000}"/>
    <cellStyle name="SAPBEXHLevel1 4 7 2 2 7 2" xfId="36487" xr:uid="{00000000-0005-0000-0000-000013560000}"/>
    <cellStyle name="SAPBEXHLevel1 4 7 2 3" xfId="8404" xr:uid="{00000000-0005-0000-0000-000014560000}"/>
    <cellStyle name="SAPBEXHLevel1 4 7 2 3 2" xfId="24433" xr:uid="{00000000-0005-0000-0000-000015560000}"/>
    <cellStyle name="SAPBEXHLevel1 4 7 2 4" xfId="11231" xr:uid="{00000000-0005-0000-0000-000016560000}"/>
    <cellStyle name="SAPBEXHLevel1 4 7 2 4 2" xfId="27098" xr:uid="{00000000-0005-0000-0000-000017560000}"/>
    <cellStyle name="SAPBEXHLevel1 4 7 2 5" xfId="15017" xr:uid="{00000000-0005-0000-0000-000018560000}"/>
    <cellStyle name="SAPBEXHLevel1 4 7 2 5 2" xfId="30464" xr:uid="{00000000-0005-0000-0000-000019560000}"/>
    <cellStyle name="SAPBEXHLevel1 4 7 2 6" xfId="16583" xr:uid="{00000000-0005-0000-0000-00001A560000}"/>
    <cellStyle name="SAPBEXHLevel1 4 7 2 6 2" xfId="31721" xr:uid="{00000000-0005-0000-0000-00001B560000}"/>
    <cellStyle name="SAPBEXHLevel1 4 7 2 7" xfId="19193" xr:uid="{00000000-0005-0000-0000-00001C560000}"/>
    <cellStyle name="SAPBEXHLevel1 4 7 2 7 2" xfId="34140" xr:uid="{00000000-0005-0000-0000-00001D560000}"/>
    <cellStyle name="SAPBEXHLevel1 4 7 3" xfId="4290" xr:uid="{00000000-0005-0000-0000-00001E560000}"/>
    <cellStyle name="SAPBEXHLevel1 4 7 3 2" xfId="9445" xr:uid="{00000000-0005-0000-0000-00001F560000}"/>
    <cellStyle name="SAPBEXHLevel1 4 7 3 2 2" xfId="25436" xr:uid="{00000000-0005-0000-0000-000020560000}"/>
    <cellStyle name="SAPBEXHLevel1 4 7 3 3" xfId="12263" xr:uid="{00000000-0005-0000-0000-000021560000}"/>
    <cellStyle name="SAPBEXHLevel1 4 7 3 3 2" xfId="28107" xr:uid="{00000000-0005-0000-0000-000022560000}"/>
    <cellStyle name="SAPBEXHLevel1 4 7 3 4" xfId="10305" xr:uid="{00000000-0005-0000-0000-000023560000}"/>
    <cellStyle name="SAPBEXHLevel1 4 7 3 4 2" xfId="26247" xr:uid="{00000000-0005-0000-0000-000024560000}"/>
    <cellStyle name="SAPBEXHLevel1 4 7 3 5" xfId="17586" xr:uid="{00000000-0005-0000-0000-000025560000}"/>
    <cellStyle name="SAPBEXHLevel1 4 7 3 5 2" xfId="32702" xr:uid="{00000000-0005-0000-0000-000026560000}"/>
    <cellStyle name="SAPBEXHLevel1 4 7 3 6" xfId="20194" xr:uid="{00000000-0005-0000-0000-000027560000}"/>
    <cellStyle name="SAPBEXHLevel1 4 7 3 6 2" xfId="35131" xr:uid="{00000000-0005-0000-0000-000028560000}"/>
    <cellStyle name="SAPBEXHLevel1 4 7 3 7" xfId="21688" xr:uid="{00000000-0005-0000-0000-000029560000}"/>
    <cellStyle name="SAPBEXHLevel1 4 7 3 7 2" xfId="36610" xr:uid="{00000000-0005-0000-0000-00002A560000}"/>
    <cellStyle name="SAPBEXHLevel1 4 7 4" xfId="8403" xr:uid="{00000000-0005-0000-0000-00002B560000}"/>
    <cellStyle name="SAPBEXHLevel1 4 7 4 2" xfId="24432" xr:uid="{00000000-0005-0000-0000-00002C560000}"/>
    <cellStyle name="SAPBEXHLevel1 4 7 5" xfId="11230" xr:uid="{00000000-0005-0000-0000-00002D560000}"/>
    <cellStyle name="SAPBEXHLevel1 4 7 5 2" xfId="27097" xr:uid="{00000000-0005-0000-0000-00002E560000}"/>
    <cellStyle name="SAPBEXHLevel1 4 7 6" xfId="15308" xr:uid="{00000000-0005-0000-0000-00002F560000}"/>
    <cellStyle name="SAPBEXHLevel1 4 7 6 2" xfId="30717" xr:uid="{00000000-0005-0000-0000-000030560000}"/>
    <cellStyle name="SAPBEXHLevel1 4 7 7" xfId="16582" xr:uid="{00000000-0005-0000-0000-000031560000}"/>
    <cellStyle name="SAPBEXHLevel1 4 7 7 2" xfId="31720" xr:uid="{00000000-0005-0000-0000-000032560000}"/>
    <cellStyle name="SAPBEXHLevel1 4 7 8" xfId="19192" xr:uid="{00000000-0005-0000-0000-000033560000}"/>
    <cellStyle name="SAPBEXHLevel1 4 7 8 2" xfId="34139" xr:uid="{00000000-0005-0000-0000-000034560000}"/>
    <cellStyle name="SAPBEXHLevel1 4 8" xfId="3236" xr:uid="{00000000-0005-0000-0000-000035560000}"/>
    <cellStyle name="SAPBEXHLevel1 4 8 2" xfId="4288" xr:uid="{00000000-0005-0000-0000-000036560000}"/>
    <cellStyle name="SAPBEXHLevel1 4 8 2 2" xfId="9443" xr:uid="{00000000-0005-0000-0000-000037560000}"/>
    <cellStyle name="SAPBEXHLevel1 4 8 2 2 2" xfId="25434" xr:uid="{00000000-0005-0000-0000-000038560000}"/>
    <cellStyle name="SAPBEXHLevel1 4 8 2 3" xfId="12261" xr:uid="{00000000-0005-0000-0000-000039560000}"/>
    <cellStyle name="SAPBEXHLevel1 4 8 2 3 2" xfId="28105" xr:uid="{00000000-0005-0000-0000-00003A560000}"/>
    <cellStyle name="SAPBEXHLevel1 4 8 2 4" xfId="7580" xr:uid="{00000000-0005-0000-0000-00003B560000}"/>
    <cellStyle name="SAPBEXHLevel1 4 8 2 4 2" xfId="23730" xr:uid="{00000000-0005-0000-0000-00003C560000}"/>
    <cellStyle name="SAPBEXHLevel1 4 8 2 5" xfId="17584" xr:uid="{00000000-0005-0000-0000-00003D560000}"/>
    <cellStyle name="SAPBEXHLevel1 4 8 2 5 2" xfId="32700" xr:uid="{00000000-0005-0000-0000-00003E560000}"/>
    <cellStyle name="SAPBEXHLevel1 4 8 2 6" xfId="20192" xr:uid="{00000000-0005-0000-0000-00003F560000}"/>
    <cellStyle name="SAPBEXHLevel1 4 8 2 6 2" xfId="35129" xr:uid="{00000000-0005-0000-0000-000040560000}"/>
    <cellStyle name="SAPBEXHLevel1 4 8 2 7" xfId="21689" xr:uid="{00000000-0005-0000-0000-000041560000}"/>
    <cellStyle name="SAPBEXHLevel1 4 8 2 7 2" xfId="36611" xr:uid="{00000000-0005-0000-0000-000042560000}"/>
    <cellStyle name="SAPBEXHLevel1 4 8 3" xfId="8405" xr:uid="{00000000-0005-0000-0000-000043560000}"/>
    <cellStyle name="SAPBEXHLevel1 4 8 3 2" xfId="24434" xr:uid="{00000000-0005-0000-0000-000044560000}"/>
    <cellStyle name="SAPBEXHLevel1 4 8 4" xfId="11232" xr:uid="{00000000-0005-0000-0000-000045560000}"/>
    <cellStyle name="SAPBEXHLevel1 4 8 4 2" xfId="27099" xr:uid="{00000000-0005-0000-0000-000046560000}"/>
    <cellStyle name="SAPBEXHLevel1 4 8 5" xfId="10124" xr:uid="{00000000-0005-0000-0000-000047560000}"/>
    <cellStyle name="SAPBEXHLevel1 4 8 5 2" xfId="26096" xr:uid="{00000000-0005-0000-0000-000048560000}"/>
    <cellStyle name="SAPBEXHLevel1 4 8 6" xfId="16584" xr:uid="{00000000-0005-0000-0000-000049560000}"/>
    <cellStyle name="SAPBEXHLevel1 4 8 6 2" xfId="31722" xr:uid="{00000000-0005-0000-0000-00004A560000}"/>
    <cellStyle name="SAPBEXHLevel1 4 8 7" xfId="19194" xr:uid="{00000000-0005-0000-0000-00004B560000}"/>
    <cellStyle name="SAPBEXHLevel1 4 8 7 2" xfId="34141" xr:uid="{00000000-0005-0000-0000-00004C560000}"/>
    <cellStyle name="SAPBEXHLevel1 4 9" xfId="3237" xr:uid="{00000000-0005-0000-0000-00004D560000}"/>
    <cellStyle name="SAPBEXHLevel1 4 9 2" xfId="4287" xr:uid="{00000000-0005-0000-0000-00004E560000}"/>
    <cellStyle name="SAPBEXHLevel1 4 9 2 2" xfId="9442" xr:uid="{00000000-0005-0000-0000-00004F560000}"/>
    <cellStyle name="SAPBEXHLevel1 4 9 2 2 2" xfId="25433" xr:uid="{00000000-0005-0000-0000-000050560000}"/>
    <cellStyle name="SAPBEXHLevel1 4 9 2 3" xfId="12260" xr:uid="{00000000-0005-0000-0000-000051560000}"/>
    <cellStyle name="SAPBEXHLevel1 4 9 2 3 2" xfId="28104" xr:uid="{00000000-0005-0000-0000-000052560000}"/>
    <cellStyle name="SAPBEXHLevel1 4 9 2 4" xfId="10250" xr:uid="{00000000-0005-0000-0000-000053560000}"/>
    <cellStyle name="SAPBEXHLevel1 4 9 2 4 2" xfId="26209" xr:uid="{00000000-0005-0000-0000-000054560000}"/>
    <cellStyle name="SAPBEXHLevel1 4 9 2 5" xfId="17583" xr:uid="{00000000-0005-0000-0000-000055560000}"/>
    <cellStyle name="SAPBEXHLevel1 4 9 2 5 2" xfId="32699" xr:uid="{00000000-0005-0000-0000-000056560000}"/>
    <cellStyle name="SAPBEXHLevel1 4 9 2 6" xfId="20191" xr:uid="{00000000-0005-0000-0000-000057560000}"/>
    <cellStyle name="SAPBEXHLevel1 4 9 2 6 2" xfId="35128" xr:uid="{00000000-0005-0000-0000-000058560000}"/>
    <cellStyle name="SAPBEXHLevel1 4 9 2 7" xfId="21560" xr:uid="{00000000-0005-0000-0000-000059560000}"/>
    <cellStyle name="SAPBEXHLevel1 4 9 2 7 2" xfId="36486" xr:uid="{00000000-0005-0000-0000-00005A560000}"/>
    <cellStyle name="SAPBEXHLevel1 4 9 3" xfId="8406" xr:uid="{00000000-0005-0000-0000-00005B560000}"/>
    <cellStyle name="SAPBEXHLevel1 4 9 3 2" xfId="24435" xr:uid="{00000000-0005-0000-0000-00005C560000}"/>
    <cellStyle name="SAPBEXHLevel1 4 9 4" xfId="11233" xr:uid="{00000000-0005-0000-0000-00005D560000}"/>
    <cellStyle name="SAPBEXHLevel1 4 9 4 2" xfId="27100" xr:uid="{00000000-0005-0000-0000-00005E560000}"/>
    <cellStyle name="SAPBEXHLevel1 4 9 5" xfId="13849" xr:uid="{00000000-0005-0000-0000-00005F560000}"/>
    <cellStyle name="SAPBEXHLevel1 4 9 5 2" xfId="29437" xr:uid="{00000000-0005-0000-0000-000060560000}"/>
    <cellStyle name="SAPBEXHLevel1 4 9 6" xfId="16585" xr:uid="{00000000-0005-0000-0000-000061560000}"/>
    <cellStyle name="SAPBEXHLevel1 4 9 6 2" xfId="31723" xr:uid="{00000000-0005-0000-0000-000062560000}"/>
    <cellStyle name="SAPBEXHLevel1 4 9 7" xfId="19195" xr:uid="{00000000-0005-0000-0000-000063560000}"/>
    <cellStyle name="SAPBEXHLevel1 4 9 7 2" xfId="34142" xr:uid="{00000000-0005-0000-0000-000064560000}"/>
    <cellStyle name="SAPBEXHLevel1 5" xfId="854" xr:uid="{00000000-0005-0000-0000-000065560000}"/>
    <cellStyle name="SAPBEXHLevel1 5 10" xfId="3239" xr:uid="{00000000-0005-0000-0000-000066560000}"/>
    <cellStyle name="SAPBEXHLevel1 5 10 2" xfId="4285" xr:uid="{00000000-0005-0000-0000-000067560000}"/>
    <cellStyle name="SAPBEXHLevel1 5 10 2 2" xfId="9440" xr:uid="{00000000-0005-0000-0000-000068560000}"/>
    <cellStyle name="SAPBEXHLevel1 5 10 2 2 2" xfId="25431" xr:uid="{00000000-0005-0000-0000-000069560000}"/>
    <cellStyle name="SAPBEXHLevel1 5 10 2 3" xfId="12258" xr:uid="{00000000-0005-0000-0000-00006A560000}"/>
    <cellStyle name="SAPBEXHLevel1 5 10 2 3 2" xfId="28102" xr:uid="{00000000-0005-0000-0000-00006B560000}"/>
    <cellStyle name="SAPBEXHLevel1 5 10 2 4" xfId="10306" xr:uid="{00000000-0005-0000-0000-00006C560000}"/>
    <cellStyle name="SAPBEXHLevel1 5 10 2 4 2" xfId="26248" xr:uid="{00000000-0005-0000-0000-00006D560000}"/>
    <cellStyle name="SAPBEXHLevel1 5 10 2 5" xfId="17581" xr:uid="{00000000-0005-0000-0000-00006E560000}"/>
    <cellStyle name="SAPBEXHLevel1 5 10 2 5 2" xfId="32697" xr:uid="{00000000-0005-0000-0000-00006F560000}"/>
    <cellStyle name="SAPBEXHLevel1 5 10 2 6" xfId="20189" xr:uid="{00000000-0005-0000-0000-000070560000}"/>
    <cellStyle name="SAPBEXHLevel1 5 10 2 6 2" xfId="35126" xr:uid="{00000000-0005-0000-0000-000071560000}"/>
    <cellStyle name="SAPBEXHLevel1 5 10 2 7" xfId="21559" xr:uid="{00000000-0005-0000-0000-000072560000}"/>
    <cellStyle name="SAPBEXHLevel1 5 10 2 7 2" xfId="36485" xr:uid="{00000000-0005-0000-0000-000073560000}"/>
    <cellStyle name="SAPBEXHLevel1 5 10 3" xfId="8408" xr:uid="{00000000-0005-0000-0000-000074560000}"/>
    <cellStyle name="SAPBEXHLevel1 5 10 3 2" xfId="24437" xr:uid="{00000000-0005-0000-0000-000075560000}"/>
    <cellStyle name="SAPBEXHLevel1 5 10 4" xfId="11235" xr:uid="{00000000-0005-0000-0000-000076560000}"/>
    <cellStyle name="SAPBEXHLevel1 5 10 4 2" xfId="27102" xr:uid="{00000000-0005-0000-0000-000077560000}"/>
    <cellStyle name="SAPBEXHLevel1 5 10 5" xfId="13850" xr:uid="{00000000-0005-0000-0000-000078560000}"/>
    <cellStyle name="SAPBEXHLevel1 5 10 5 2" xfId="29438" xr:uid="{00000000-0005-0000-0000-000079560000}"/>
    <cellStyle name="SAPBEXHLevel1 5 10 6" xfId="16587" xr:uid="{00000000-0005-0000-0000-00007A560000}"/>
    <cellStyle name="SAPBEXHLevel1 5 10 6 2" xfId="31725" xr:uid="{00000000-0005-0000-0000-00007B560000}"/>
    <cellStyle name="SAPBEXHLevel1 5 10 7" xfId="19197" xr:uid="{00000000-0005-0000-0000-00007C560000}"/>
    <cellStyle name="SAPBEXHLevel1 5 10 7 2" xfId="34144" xr:uid="{00000000-0005-0000-0000-00007D560000}"/>
    <cellStyle name="SAPBEXHLevel1 5 11" xfId="3240" xr:uid="{00000000-0005-0000-0000-00007E560000}"/>
    <cellStyle name="SAPBEXHLevel1 5 11 2" xfId="4284" xr:uid="{00000000-0005-0000-0000-00007F560000}"/>
    <cellStyle name="SAPBEXHLevel1 5 11 2 2" xfId="9439" xr:uid="{00000000-0005-0000-0000-000080560000}"/>
    <cellStyle name="SAPBEXHLevel1 5 11 2 2 2" xfId="25430" xr:uid="{00000000-0005-0000-0000-000081560000}"/>
    <cellStyle name="SAPBEXHLevel1 5 11 2 3" xfId="12257" xr:uid="{00000000-0005-0000-0000-000082560000}"/>
    <cellStyle name="SAPBEXHLevel1 5 11 2 3 2" xfId="28101" xr:uid="{00000000-0005-0000-0000-000083560000}"/>
    <cellStyle name="SAPBEXHLevel1 5 11 2 4" xfId="10248" xr:uid="{00000000-0005-0000-0000-000084560000}"/>
    <cellStyle name="SAPBEXHLevel1 5 11 2 4 2" xfId="26207" xr:uid="{00000000-0005-0000-0000-000085560000}"/>
    <cellStyle name="SAPBEXHLevel1 5 11 2 5" xfId="17580" xr:uid="{00000000-0005-0000-0000-000086560000}"/>
    <cellStyle name="SAPBEXHLevel1 5 11 2 5 2" xfId="32696" xr:uid="{00000000-0005-0000-0000-000087560000}"/>
    <cellStyle name="SAPBEXHLevel1 5 11 2 6" xfId="20188" xr:uid="{00000000-0005-0000-0000-000088560000}"/>
    <cellStyle name="SAPBEXHLevel1 5 11 2 6 2" xfId="35125" xr:uid="{00000000-0005-0000-0000-000089560000}"/>
    <cellStyle name="SAPBEXHLevel1 5 11 2 7" xfId="21691" xr:uid="{00000000-0005-0000-0000-00008A560000}"/>
    <cellStyle name="SAPBEXHLevel1 5 11 2 7 2" xfId="36613" xr:uid="{00000000-0005-0000-0000-00008B560000}"/>
    <cellStyle name="SAPBEXHLevel1 5 11 3" xfId="8409" xr:uid="{00000000-0005-0000-0000-00008C560000}"/>
    <cellStyle name="SAPBEXHLevel1 5 11 3 2" xfId="24438" xr:uid="{00000000-0005-0000-0000-00008D560000}"/>
    <cellStyle name="SAPBEXHLevel1 5 11 4" xfId="11236" xr:uid="{00000000-0005-0000-0000-00008E560000}"/>
    <cellStyle name="SAPBEXHLevel1 5 11 4 2" xfId="27103" xr:uid="{00000000-0005-0000-0000-00008F560000}"/>
    <cellStyle name="SAPBEXHLevel1 5 11 5" xfId="15014" xr:uid="{00000000-0005-0000-0000-000090560000}"/>
    <cellStyle name="SAPBEXHLevel1 5 11 5 2" xfId="30461" xr:uid="{00000000-0005-0000-0000-000091560000}"/>
    <cellStyle name="SAPBEXHLevel1 5 11 6" xfId="16588" xr:uid="{00000000-0005-0000-0000-000092560000}"/>
    <cellStyle name="SAPBEXHLevel1 5 11 6 2" xfId="31726" xr:uid="{00000000-0005-0000-0000-000093560000}"/>
    <cellStyle name="SAPBEXHLevel1 5 11 7" xfId="19198" xr:uid="{00000000-0005-0000-0000-000094560000}"/>
    <cellStyle name="SAPBEXHLevel1 5 11 7 2" xfId="34145" xr:uid="{00000000-0005-0000-0000-000095560000}"/>
    <cellStyle name="SAPBEXHLevel1 5 12" xfId="3241" xr:uid="{00000000-0005-0000-0000-000096560000}"/>
    <cellStyle name="SAPBEXHLevel1 5 12 2" xfId="4283" xr:uid="{00000000-0005-0000-0000-000097560000}"/>
    <cellStyle name="SAPBEXHLevel1 5 12 2 2" xfId="9438" xr:uid="{00000000-0005-0000-0000-000098560000}"/>
    <cellStyle name="SAPBEXHLevel1 5 12 2 2 2" xfId="25429" xr:uid="{00000000-0005-0000-0000-000099560000}"/>
    <cellStyle name="SAPBEXHLevel1 5 12 2 3" xfId="12256" xr:uid="{00000000-0005-0000-0000-00009A560000}"/>
    <cellStyle name="SAPBEXHLevel1 5 12 2 3 2" xfId="28100" xr:uid="{00000000-0005-0000-0000-00009B560000}"/>
    <cellStyle name="SAPBEXHLevel1 5 12 2 4" xfId="6744" xr:uid="{00000000-0005-0000-0000-00009C560000}"/>
    <cellStyle name="SAPBEXHLevel1 5 12 2 4 2" xfId="23223" xr:uid="{00000000-0005-0000-0000-00009D560000}"/>
    <cellStyle name="SAPBEXHLevel1 5 12 2 5" xfId="17579" xr:uid="{00000000-0005-0000-0000-00009E560000}"/>
    <cellStyle name="SAPBEXHLevel1 5 12 2 5 2" xfId="32695" xr:uid="{00000000-0005-0000-0000-00009F560000}"/>
    <cellStyle name="SAPBEXHLevel1 5 12 2 6" xfId="20187" xr:uid="{00000000-0005-0000-0000-0000A0560000}"/>
    <cellStyle name="SAPBEXHLevel1 5 12 2 6 2" xfId="35124" xr:uid="{00000000-0005-0000-0000-0000A1560000}"/>
    <cellStyle name="SAPBEXHLevel1 5 12 2 7" xfId="21558" xr:uid="{00000000-0005-0000-0000-0000A2560000}"/>
    <cellStyle name="SAPBEXHLevel1 5 12 2 7 2" xfId="36484" xr:uid="{00000000-0005-0000-0000-0000A3560000}"/>
    <cellStyle name="SAPBEXHLevel1 5 12 3" xfId="8410" xr:uid="{00000000-0005-0000-0000-0000A4560000}"/>
    <cellStyle name="SAPBEXHLevel1 5 12 3 2" xfId="24439" xr:uid="{00000000-0005-0000-0000-0000A5560000}"/>
    <cellStyle name="SAPBEXHLevel1 5 12 4" xfId="11237" xr:uid="{00000000-0005-0000-0000-0000A6560000}"/>
    <cellStyle name="SAPBEXHLevel1 5 12 4 2" xfId="27104" xr:uid="{00000000-0005-0000-0000-0000A7560000}"/>
    <cellStyle name="SAPBEXHLevel1 5 12 5" xfId="13851" xr:uid="{00000000-0005-0000-0000-0000A8560000}"/>
    <cellStyle name="SAPBEXHLevel1 5 12 5 2" xfId="29439" xr:uid="{00000000-0005-0000-0000-0000A9560000}"/>
    <cellStyle name="SAPBEXHLevel1 5 12 6" xfId="16589" xr:uid="{00000000-0005-0000-0000-0000AA560000}"/>
    <cellStyle name="SAPBEXHLevel1 5 12 6 2" xfId="31727" xr:uid="{00000000-0005-0000-0000-0000AB560000}"/>
    <cellStyle name="SAPBEXHLevel1 5 12 7" xfId="19199" xr:uid="{00000000-0005-0000-0000-0000AC560000}"/>
    <cellStyle name="SAPBEXHLevel1 5 12 7 2" xfId="34146" xr:uid="{00000000-0005-0000-0000-0000AD560000}"/>
    <cellStyle name="SAPBEXHLevel1 5 13" xfId="3242" xr:uid="{00000000-0005-0000-0000-0000AE560000}"/>
    <cellStyle name="SAPBEXHLevel1 5 13 2" xfId="4282" xr:uid="{00000000-0005-0000-0000-0000AF560000}"/>
    <cellStyle name="SAPBEXHLevel1 5 13 2 2" xfId="9437" xr:uid="{00000000-0005-0000-0000-0000B0560000}"/>
    <cellStyle name="SAPBEXHLevel1 5 13 2 2 2" xfId="25428" xr:uid="{00000000-0005-0000-0000-0000B1560000}"/>
    <cellStyle name="SAPBEXHLevel1 5 13 2 3" xfId="12255" xr:uid="{00000000-0005-0000-0000-0000B2560000}"/>
    <cellStyle name="SAPBEXHLevel1 5 13 2 3 2" xfId="28099" xr:uid="{00000000-0005-0000-0000-0000B3560000}"/>
    <cellStyle name="SAPBEXHLevel1 5 13 2 4" xfId="11815" xr:uid="{00000000-0005-0000-0000-0000B4560000}"/>
    <cellStyle name="SAPBEXHLevel1 5 13 2 4 2" xfId="27666" xr:uid="{00000000-0005-0000-0000-0000B5560000}"/>
    <cellStyle name="SAPBEXHLevel1 5 13 2 5" xfId="17578" xr:uid="{00000000-0005-0000-0000-0000B6560000}"/>
    <cellStyle name="SAPBEXHLevel1 5 13 2 5 2" xfId="32694" xr:uid="{00000000-0005-0000-0000-0000B7560000}"/>
    <cellStyle name="SAPBEXHLevel1 5 13 2 6" xfId="20186" xr:uid="{00000000-0005-0000-0000-0000B8560000}"/>
    <cellStyle name="SAPBEXHLevel1 5 13 2 6 2" xfId="35123" xr:uid="{00000000-0005-0000-0000-0000B9560000}"/>
    <cellStyle name="SAPBEXHLevel1 5 13 2 7" xfId="21692" xr:uid="{00000000-0005-0000-0000-0000BA560000}"/>
    <cellStyle name="SAPBEXHLevel1 5 13 2 7 2" xfId="36614" xr:uid="{00000000-0005-0000-0000-0000BB560000}"/>
    <cellStyle name="SAPBEXHLevel1 5 13 3" xfId="8411" xr:uid="{00000000-0005-0000-0000-0000BC560000}"/>
    <cellStyle name="SAPBEXHLevel1 5 13 3 2" xfId="24440" xr:uid="{00000000-0005-0000-0000-0000BD560000}"/>
    <cellStyle name="SAPBEXHLevel1 5 13 4" xfId="11238" xr:uid="{00000000-0005-0000-0000-0000BE560000}"/>
    <cellStyle name="SAPBEXHLevel1 5 13 4 2" xfId="27105" xr:uid="{00000000-0005-0000-0000-0000BF560000}"/>
    <cellStyle name="SAPBEXHLevel1 5 13 5" xfId="15013" xr:uid="{00000000-0005-0000-0000-0000C0560000}"/>
    <cellStyle name="SAPBEXHLevel1 5 13 5 2" xfId="30460" xr:uid="{00000000-0005-0000-0000-0000C1560000}"/>
    <cellStyle name="SAPBEXHLevel1 5 13 6" xfId="16590" xr:uid="{00000000-0005-0000-0000-0000C2560000}"/>
    <cellStyle name="SAPBEXHLevel1 5 13 6 2" xfId="31728" xr:uid="{00000000-0005-0000-0000-0000C3560000}"/>
    <cellStyle name="SAPBEXHLevel1 5 13 7" xfId="19200" xr:uid="{00000000-0005-0000-0000-0000C4560000}"/>
    <cellStyle name="SAPBEXHLevel1 5 13 7 2" xfId="34147" xr:uid="{00000000-0005-0000-0000-0000C5560000}"/>
    <cellStyle name="SAPBEXHLevel1 5 14" xfId="3243" xr:uid="{00000000-0005-0000-0000-0000C6560000}"/>
    <cellStyle name="SAPBEXHLevel1 5 14 2" xfId="4281" xr:uid="{00000000-0005-0000-0000-0000C7560000}"/>
    <cellStyle name="SAPBEXHLevel1 5 14 2 2" xfId="9436" xr:uid="{00000000-0005-0000-0000-0000C8560000}"/>
    <cellStyle name="SAPBEXHLevel1 5 14 2 2 2" xfId="25427" xr:uid="{00000000-0005-0000-0000-0000C9560000}"/>
    <cellStyle name="SAPBEXHLevel1 5 14 2 3" xfId="12254" xr:uid="{00000000-0005-0000-0000-0000CA560000}"/>
    <cellStyle name="SAPBEXHLevel1 5 14 2 3 2" xfId="28098" xr:uid="{00000000-0005-0000-0000-0000CB560000}"/>
    <cellStyle name="SAPBEXHLevel1 5 14 2 4" xfId="6743" xr:uid="{00000000-0005-0000-0000-0000CC560000}"/>
    <cellStyle name="SAPBEXHLevel1 5 14 2 4 2" xfId="23222" xr:uid="{00000000-0005-0000-0000-0000CD560000}"/>
    <cellStyle name="SAPBEXHLevel1 5 14 2 5" xfId="17577" xr:uid="{00000000-0005-0000-0000-0000CE560000}"/>
    <cellStyle name="SAPBEXHLevel1 5 14 2 5 2" xfId="32693" xr:uid="{00000000-0005-0000-0000-0000CF560000}"/>
    <cellStyle name="SAPBEXHLevel1 5 14 2 6" xfId="20185" xr:uid="{00000000-0005-0000-0000-0000D0560000}"/>
    <cellStyle name="SAPBEXHLevel1 5 14 2 6 2" xfId="35122" xr:uid="{00000000-0005-0000-0000-0000D1560000}"/>
    <cellStyle name="SAPBEXHLevel1 5 14 2 7" xfId="21557" xr:uid="{00000000-0005-0000-0000-0000D2560000}"/>
    <cellStyle name="SAPBEXHLevel1 5 14 2 7 2" xfId="36483" xr:uid="{00000000-0005-0000-0000-0000D3560000}"/>
    <cellStyle name="SAPBEXHLevel1 5 14 3" xfId="8412" xr:uid="{00000000-0005-0000-0000-0000D4560000}"/>
    <cellStyle name="SAPBEXHLevel1 5 14 3 2" xfId="24441" xr:uid="{00000000-0005-0000-0000-0000D5560000}"/>
    <cellStyle name="SAPBEXHLevel1 5 14 4" xfId="11239" xr:uid="{00000000-0005-0000-0000-0000D6560000}"/>
    <cellStyle name="SAPBEXHLevel1 5 14 4 2" xfId="27106" xr:uid="{00000000-0005-0000-0000-0000D7560000}"/>
    <cellStyle name="SAPBEXHLevel1 5 14 5" xfId="13852" xr:uid="{00000000-0005-0000-0000-0000D8560000}"/>
    <cellStyle name="SAPBEXHLevel1 5 14 5 2" xfId="29440" xr:uid="{00000000-0005-0000-0000-0000D9560000}"/>
    <cellStyle name="SAPBEXHLevel1 5 14 6" xfId="16591" xr:uid="{00000000-0005-0000-0000-0000DA560000}"/>
    <cellStyle name="SAPBEXHLevel1 5 14 6 2" xfId="31729" xr:uid="{00000000-0005-0000-0000-0000DB560000}"/>
    <cellStyle name="SAPBEXHLevel1 5 14 7" xfId="19201" xr:uid="{00000000-0005-0000-0000-0000DC560000}"/>
    <cellStyle name="SAPBEXHLevel1 5 14 7 2" xfId="34148" xr:uid="{00000000-0005-0000-0000-0000DD560000}"/>
    <cellStyle name="SAPBEXHLevel1 5 15" xfId="3244" xr:uid="{00000000-0005-0000-0000-0000DE560000}"/>
    <cellStyle name="SAPBEXHLevel1 5 15 2" xfId="4280" xr:uid="{00000000-0005-0000-0000-0000DF560000}"/>
    <cellStyle name="SAPBEXHLevel1 5 15 2 2" xfId="9435" xr:uid="{00000000-0005-0000-0000-0000E0560000}"/>
    <cellStyle name="SAPBEXHLevel1 5 15 2 2 2" xfId="25426" xr:uid="{00000000-0005-0000-0000-0000E1560000}"/>
    <cellStyle name="SAPBEXHLevel1 5 15 2 3" xfId="12253" xr:uid="{00000000-0005-0000-0000-0000E2560000}"/>
    <cellStyle name="SAPBEXHLevel1 5 15 2 3 2" xfId="28097" xr:uid="{00000000-0005-0000-0000-0000E3560000}"/>
    <cellStyle name="SAPBEXHLevel1 5 15 2 4" xfId="13011" xr:uid="{00000000-0005-0000-0000-0000E4560000}"/>
    <cellStyle name="SAPBEXHLevel1 5 15 2 4 2" xfId="28811" xr:uid="{00000000-0005-0000-0000-0000E5560000}"/>
    <cellStyle name="SAPBEXHLevel1 5 15 2 5" xfId="17576" xr:uid="{00000000-0005-0000-0000-0000E6560000}"/>
    <cellStyle name="SAPBEXHLevel1 5 15 2 5 2" xfId="32692" xr:uid="{00000000-0005-0000-0000-0000E7560000}"/>
    <cellStyle name="SAPBEXHLevel1 5 15 2 6" xfId="20184" xr:uid="{00000000-0005-0000-0000-0000E8560000}"/>
    <cellStyle name="SAPBEXHLevel1 5 15 2 6 2" xfId="35121" xr:uid="{00000000-0005-0000-0000-0000E9560000}"/>
    <cellStyle name="SAPBEXHLevel1 5 15 2 7" xfId="21693" xr:uid="{00000000-0005-0000-0000-0000EA560000}"/>
    <cellStyle name="SAPBEXHLevel1 5 15 2 7 2" xfId="36615" xr:uid="{00000000-0005-0000-0000-0000EB560000}"/>
    <cellStyle name="SAPBEXHLevel1 5 15 3" xfId="8413" xr:uid="{00000000-0005-0000-0000-0000EC560000}"/>
    <cellStyle name="SAPBEXHLevel1 5 15 3 2" xfId="24442" xr:uid="{00000000-0005-0000-0000-0000ED560000}"/>
    <cellStyle name="SAPBEXHLevel1 5 15 4" xfId="11240" xr:uid="{00000000-0005-0000-0000-0000EE560000}"/>
    <cellStyle name="SAPBEXHLevel1 5 15 4 2" xfId="27107" xr:uid="{00000000-0005-0000-0000-0000EF560000}"/>
    <cellStyle name="SAPBEXHLevel1 5 15 5" xfId="15012" xr:uid="{00000000-0005-0000-0000-0000F0560000}"/>
    <cellStyle name="SAPBEXHLevel1 5 15 5 2" xfId="30459" xr:uid="{00000000-0005-0000-0000-0000F1560000}"/>
    <cellStyle name="SAPBEXHLevel1 5 15 6" xfId="16592" xr:uid="{00000000-0005-0000-0000-0000F2560000}"/>
    <cellStyle name="SAPBEXHLevel1 5 15 6 2" xfId="31730" xr:uid="{00000000-0005-0000-0000-0000F3560000}"/>
    <cellStyle name="SAPBEXHLevel1 5 15 7" xfId="19202" xr:uid="{00000000-0005-0000-0000-0000F4560000}"/>
    <cellStyle name="SAPBEXHLevel1 5 15 7 2" xfId="34149" xr:uid="{00000000-0005-0000-0000-0000F5560000}"/>
    <cellStyle name="SAPBEXHLevel1 5 16" xfId="3245" xr:uid="{00000000-0005-0000-0000-0000F6560000}"/>
    <cellStyle name="SAPBEXHLevel1 5 16 2" xfId="4279" xr:uid="{00000000-0005-0000-0000-0000F7560000}"/>
    <cellStyle name="SAPBEXHLevel1 5 16 2 2" xfId="9434" xr:uid="{00000000-0005-0000-0000-0000F8560000}"/>
    <cellStyle name="SAPBEXHLevel1 5 16 2 2 2" xfId="25425" xr:uid="{00000000-0005-0000-0000-0000F9560000}"/>
    <cellStyle name="SAPBEXHLevel1 5 16 2 3" xfId="12252" xr:uid="{00000000-0005-0000-0000-0000FA560000}"/>
    <cellStyle name="SAPBEXHLevel1 5 16 2 3 2" xfId="28096" xr:uid="{00000000-0005-0000-0000-0000FB560000}"/>
    <cellStyle name="SAPBEXHLevel1 5 16 2 4" xfId="13036" xr:uid="{00000000-0005-0000-0000-0000FC560000}"/>
    <cellStyle name="SAPBEXHLevel1 5 16 2 4 2" xfId="28833" xr:uid="{00000000-0005-0000-0000-0000FD560000}"/>
    <cellStyle name="SAPBEXHLevel1 5 16 2 5" xfId="17575" xr:uid="{00000000-0005-0000-0000-0000FE560000}"/>
    <cellStyle name="SAPBEXHLevel1 5 16 2 5 2" xfId="32691" xr:uid="{00000000-0005-0000-0000-0000FF560000}"/>
    <cellStyle name="SAPBEXHLevel1 5 16 2 6" xfId="20183" xr:uid="{00000000-0005-0000-0000-000000570000}"/>
    <cellStyle name="SAPBEXHLevel1 5 16 2 6 2" xfId="35120" xr:uid="{00000000-0005-0000-0000-000001570000}"/>
    <cellStyle name="SAPBEXHLevel1 5 16 2 7" xfId="21694" xr:uid="{00000000-0005-0000-0000-000002570000}"/>
    <cellStyle name="SAPBEXHLevel1 5 16 2 7 2" xfId="36616" xr:uid="{00000000-0005-0000-0000-000003570000}"/>
    <cellStyle name="SAPBEXHLevel1 5 16 3" xfId="8414" xr:uid="{00000000-0005-0000-0000-000004570000}"/>
    <cellStyle name="SAPBEXHLevel1 5 16 3 2" xfId="24443" xr:uid="{00000000-0005-0000-0000-000005570000}"/>
    <cellStyle name="SAPBEXHLevel1 5 16 4" xfId="11241" xr:uid="{00000000-0005-0000-0000-000006570000}"/>
    <cellStyle name="SAPBEXHLevel1 5 16 4 2" xfId="27108" xr:uid="{00000000-0005-0000-0000-000007570000}"/>
    <cellStyle name="SAPBEXHLevel1 5 16 5" xfId="13853" xr:uid="{00000000-0005-0000-0000-000008570000}"/>
    <cellStyle name="SAPBEXHLevel1 5 16 5 2" xfId="29441" xr:uid="{00000000-0005-0000-0000-000009570000}"/>
    <cellStyle name="SAPBEXHLevel1 5 16 6" xfId="16593" xr:uid="{00000000-0005-0000-0000-00000A570000}"/>
    <cellStyle name="SAPBEXHLevel1 5 16 6 2" xfId="31731" xr:uid="{00000000-0005-0000-0000-00000B570000}"/>
    <cellStyle name="SAPBEXHLevel1 5 16 7" xfId="19203" xr:uid="{00000000-0005-0000-0000-00000C570000}"/>
    <cellStyle name="SAPBEXHLevel1 5 16 7 2" xfId="34150" xr:uid="{00000000-0005-0000-0000-00000D570000}"/>
    <cellStyle name="SAPBEXHLevel1 5 17" xfId="3238" xr:uid="{00000000-0005-0000-0000-00000E570000}"/>
    <cellStyle name="SAPBEXHLevel1 5 17 2" xfId="8407" xr:uid="{00000000-0005-0000-0000-00000F570000}"/>
    <cellStyle name="SAPBEXHLevel1 5 17 2 2" xfId="24436" xr:uid="{00000000-0005-0000-0000-000010570000}"/>
    <cellStyle name="SAPBEXHLevel1 5 17 3" xfId="11234" xr:uid="{00000000-0005-0000-0000-000011570000}"/>
    <cellStyle name="SAPBEXHLevel1 5 17 3 2" xfId="27101" xr:uid="{00000000-0005-0000-0000-000012570000}"/>
    <cellStyle name="SAPBEXHLevel1 5 17 4" xfId="15015" xr:uid="{00000000-0005-0000-0000-000013570000}"/>
    <cellStyle name="SAPBEXHLevel1 5 17 4 2" xfId="30462" xr:uid="{00000000-0005-0000-0000-000014570000}"/>
    <cellStyle name="SAPBEXHLevel1 5 17 5" xfId="16586" xr:uid="{00000000-0005-0000-0000-000015570000}"/>
    <cellStyle name="SAPBEXHLevel1 5 17 5 2" xfId="31724" xr:uid="{00000000-0005-0000-0000-000016570000}"/>
    <cellStyle name="SAPBEXHLevel1 5 17 6" xfId="19196" xr:uid="{00000000-0005-0000-0000-000017570000}"/>
    <cellStyle name="SAPBEXHLevel1 5 17 6 2" xfId="34143" xr:uid="{00000000-0005-0000-0000-000018570000}"/>
    <cellStyle name="SAPBEXHLevel1 5 17 7" xfId="21359" xr:uid="{00000000-0005-0000-0000-000019570000}"/>
    <cellStyle name="SAPBEXHLevel1 5 17 7 2" xfId="36285" xr:uid="{00000000-0005-0000-0000-00001A570000}"/>
    <cellStyle name="SAPBEXHLevel1 5 17 8" xfId="6344" xr:uid="{00000000-0005-0000-0000-00001B570000}"/>
    <cellStyle name="SAPBEXHLevel1 5 18" xfId="4286" xr:uid="{00000000-0005-0000-0000-00001C570000}"/>
    <cellStyle name="SAPBEXHLevel1 5 18 2" xfId="9441" xr:uid="{00000000-0005-0000-0000-00001D570000}"/>
    <cellStyle name="SAPBEXHLevel1 5 18 2 2" xfId="25432" xr:uid="{00000000-0005-0000-0000-00001E570000}"/>
    <cellStyle name="SAPBEXHLevel1 5 18 3" xfId="12259" xr:uid="{00000000-0005-0000-0000-00001F570000}"/>
    <cellStyle name="SAPBEXHLevel1 5 18 3 2" xfId="28103" xr:uid="{00000000-0005-0000-0000-000020570000}"/>
    <cellStyle name="SAPBEXHLevel1 5 18 4" xfId="13637" xr:uid="{00000000-0005-0000-0000-000021570000}"/>
    <cellStyle name="SAPBEXHLevel1 5 18 4 2" xfId="29258" xr:uid="{00000000-0005-0000-0000-000022570000}"/>
    <cellStyle name="SAPBEXHLevel1 5 18 5" xfId="17582" xr:uid="{00000000-0005-0000-0000-000023570000}"/>
    <cellStyle name="SAPBEXHLevel1 5 18 5 2" xfId="32698" xr:uid="{00000000-0005-0000-0000-000024570000}"/>
    <cellStyle name="SAPBEXHLevel1 5 18 6" xfId="20190" xr:uid="{00000000-0005-0000-0000-000025570000}"/>
    <cellStyle name="SAPBEXHLevel1 5 18 6 2" xfId="35127" xr:uid="{00000000-0005-0000-0000-000026570000}"/>
    <cellStyle name="SAPBEXHLevel1 5 18 7" xfId="21690" xr:uid="{00000000-0005-0000-0000-000027570000}"/>
    <cellStyle name="SAPBEXHLevel1 5 18 7 2" xfId="36612" xr:uid="{00000000-0005-0000-0000-000028570000}"/>
    <cellStyle name="SAPBEXHLevel1 5 19" xfId="5412" xr:uid="{00000000-0005-0000-0000-000029570000}"/>
    <cellStyle name="SAPBEXHLevel1 5 19 2" xfId="37565" xr:uid="{00000000-0005-0000-0000-00002A570000}"/>
    <cellStyle name="SAPBEXHLevel1 5 2" xfId="855" xr:uid="{00000000-0005-0000-0000-00002B570000}"/>
    <cellStyle name="SAPBEXHLevel1 5 2 10" xfId="5651" xr:uid="{00000000-0005-0000-0000-00002C570000}"/>
    <cellStyle name="SAPBEXHLevel1 5 2 11" xfId="22464" xr:uid="{00000000-0005-0000-0000-00002D570000}"/>
    <cellStyle name="SAPBEXHLevel1 5 2 2" xfId="3247" xr:uid="{00000000-0005-0000-0000-00002E570000}"/>
    <cellStyle name="SAPBEXHLevel1 5 2 2 2" xfId="4277" xr:uid="{00000000-0005-0000-0000-00002F570000}"/>
    <cellStyle name="SAPBEXHLevel1 5 2 2 2 2" xfId="9432" xr:uid="{00000000-0005-0000-0000-000030570000}"/>
    <cellStyle name="SAPBEXHLevel1 5 2 2 2 2 2" xfId="25423" xr:uid="{00000000-0005-0000-0000-000031570000}"/>
    <cellStyle name="SAPBEXHLevel1 5 2 2 2 3" xfId="12250" xr:uid="{00000000-0005-0000-0000-000032570000}"/>
    <cellStyle name="SAPBEXHLevel1 5 2 2 2 3 2" xfId="28094" xr:uid="{00000000-0005-0000-0000-000033570000}"/>
    <cellStyle name="SAPBEXHLevel1 5 2 2 2 4" xfId="14521" xr:uid="{00000000-0005-0000-0000-000034570000}"/>
    <cellStyle name="SAPBEXHLevel1 5 2 2 2 4 2" xfId="30024" xr:uid="{00000000-0005-0000-0000-000035570000}"/>
    <cellStyle name="SAPBEXHLevel1 5 2 2 2 5" xfId="17573" xr:uid="{00000000-0005-0000-0000-000036570000}"/>
    <cellStyle name="SAPBEXHLevel1 5 2 2 2 5 2" xfId="32689" xr:uid="{00000000-0005-0000-0000-000037570000}"/>
    <cellStyle name="SAPBEXHLevel1 5 2 2 2 6" xfId="20181" xr:uid="{00000000-0005-0000-0000-000038570000}"/>
    <cellStyle name="SAPBEXHLevel1 5 2 2 2 6 2" xfId="35118" xr:uid="{00000000-0005-0000-0000-000039570000}"/>
    <cellStyle name="SAPBEXHLevel1 5 2 2 2 7" xfId="22074" xr:uid="{00000000-0005-0000-0000-00003A570000}"/>
    <cellStyle name="SAPBEXHLevel1 5 2 2 2 7 2" xfId="36991" xr:uid="{00000000-0005-0000-0000-00003B570000}"/>
    <cellStyle name="SAPBEXHLevel1 5 2 2 3" xfId="8416" xr:uid="{00000000-0005-0000-0000-00003C570000}"/>
    <cellStyle name="SAPBEXHLevel1 5 2 2 3 2" xfId="24445" xr:uid="{00000000-0005-0000-0000-00003D570000}"/>
    <cellStyle name="SAPBEXHLevel1 5 2 2 4" xfId="11243" xr:uid="{00000000-0005-0000-0000-00003E570000}"/>
    <cellStyle name="SAPBEXHLevel1 5 2 2 4 2" xfId="27110" xr:uid="{00000000-0005-0000-0000-00003F570000}"/>
    <cellStyle name="SAPBEXHLevel1 5 2 2 5" xfId="14304" xr:uid="{00000000-0005-0000-0000-000040570000}"/>
    <cellStyle name="SAPBEXHLevel1 5 2 2 5 2" xfId="29827" xr:uid="{00000000-0005-0000-0000-000041570000}"/>
    <cellStyle name="SAPBEXHLevel1 5 2 2 6" xfId="16595" xr:uid="{00000000-0005-0000-0000-000042570000}"/>
    <cellStyle name="SAPBEXHLevel1 5 2 2 6 2" xfId="31733" xr:uid="{00000000-0005-0000-0000-000043570000}"/>
    <cellStyle name="SAPBEXHLevel1 5 2 2 7" xfId="19205" xr:uid="{00000000-0005-0000-0000-000044570000}"/>
    <cellStyle name="SAPBEXHLevel1 5 2 2 7 2" xfId="34152" xr:uid="{00000000-0005-0000-0000-000045570000}"/>
    <cellStyle name="SAPBEXHLevel1 5 2 3" xfId="3246" xr:uid="{00000000-0005-0000-0000-000046570000}"/>
    <cellStyle name="SAPBEXHLevel1 5 2 3 2" xfId="8415" xr:uid="{00000000-0005-0000-0000-000047570000}"/>
    <cellStyle name="SAPBEXHLevel1 5 2 3 2 2" xfId="24444" xr:uid="{00000000-0005-0000-0000-000048570000}"/>
    <cellStyle name="SAPBEXHLevel1 5 2 3 3" xfId="11242" xr:uid="{00000000-0005-0000-0000-000049570000}"/>
    <cellStyle name="SAPBEXHLevel1 5 2 3 3 2" xfId="27109" xr:uid="{00000000-0005-0000-0000-00004A570000}"/>
    <cellStyle name="SAPBEXHLevel1 5 2 3 4" xfId="14624" xr:uid="{00000000-0005-0000-0000-00004B570000}"/>
    <cellStyle name="SAPBEXHLevel1 5 2 3 4 2" xfId="30125" xr:uid="{00000000-0005-0000-0000-00004C570000}"/>
    <cellStyle name="SAPBEXHLevel1 5 2 3 5" xfId="16594" xr:uid="{00000000-0005-0000-0000-00004D570000}"/>
    <cellStyle name="SAPBEXHLevel1 5 2 3 5 2" xfId="31732" xr:uid="{00000000-0005-0000-0000-00004E570000}"/>
    <cellStyle name="SAPBEXHLevel1 5 2 3 6" xfId="19204" xr:uid="{00000000-0005-0000-0000-00004F570000}"/>
    <cellStyle name="SAPBEXHLevel1 5 2 3 6 2" xfId="34151" xr:uid="{00000000-0005-0000-0000-000050570000}"/>
    <cellStyle name="SAPBEXHLevel1 5 2 3 7" xfId="21367" xr:uid="{00000000-0005-0000-0000-000051570000}"/>
    <cellStyle name="SAPBEXHLevel1 5 2 3 7 2" xfId="36293" xr:uid="{00000000-0005-0000-0000-000052570000}"/>
    <cellStyle name="SAPBEXHLevel1 5 2 3 8" xfId="6345" xr:uid="{00000000-0005-0000-0000-000053570000}"/>
    <cellStyle name="SAPBEXHLevel1 5 2 4" xfId="4278" xr:uid="{00000000-0005-0000-0000-000054570000}"/>
    <cellStyle name="SAPBEXHLevel1 5 2 4 2" xfId="9433" xr:uid="{00000000-0005-0000-0000-000055570000}"/>
    <cellStyle name="SAPBEXHLevel1 5 2 4 2 2" xfId="25424" xr:uid="{00000000-0005-0000-0000-000056570000}"/>
    <cellStyle name="SAPBEXHLevel1 5 2 4 3" xfId="12251" xr:uid="{00000000-0005-0000-0000-000057570000}"/>
    <cellStyle name="SAPBEXHLevel1 5 2 4 3 2" xfId="28095" xr:uid="{00000000-0005-0000-0000-000058570000}"/>
    <cellStyle name="SAPBEXHLevel1 5 2 4 4" xfId="14417" xr:uid="{00000000-0005-0000-0000-000059570000}"/>
    <cellStyle name="SAPBEXHLevel1 5 2 4 4 2" xfId="29936" xr:uid="{00000000-0005-0000-0000-00005A570000}"/>
    <cellStyle name="SAPBEXHLevel1 5 2 4 5" xfId="17574" xr:uid="{00000000-0005-0000-0000-00005B570000}"/>
    <cellStyle name="SAPBEXHLevel1 5 2 4 5 2" xfId="32690" xr:uid="{00000000-0005-0000-0000-00005C570000}"/>
    <cellStyle name="SAPBEXHLevel1 5 2 4 6" xfId="20182" xr:uid="{00000000-0005-0000-0000-00005D570000}"/>
    <cellStyle name="SAPBEXHLevel1 5 2 4 6 2" xfId="35119" xr:uid="{00000000-0005-0000-0000-00005E570000}"/>
    <cellStyle name="SAPBEXHLevel1 5 2 4 7" xfId="21695" xr:uid="{00000000-0005-0000-0000-00005F570000}"/>
    <cellStyle name="SAPBEXHLevel1 5 2 4 7 2" xfId="36617" xr:uid="{00000000-0005-0000-0000-000060570000}"/>
    <cellStyle name="SAPBEXHLevel1 5 2 5" xfId="5411" xr:uid="{00000000-0005-0000-0000-000061570000}"/>
    <cellStyle name="SAPBEXHLevel1 5 2 5 2" xfId="37564" xr:uid="{00000000-0005-0000-0000-000062570000}"/>
    <cellStyle name="SAPBEXHLevel1 5 2 6" xfId="7637" xr:uid="{00000000-0005-0000-0000-000063570000}"/>
    <cellStyle name="SAPBEXHLevel1 5 2 7" xfId="7557" xr:uid="{00000000-0005-0000-0000-000064570000}"/>
    <cellStyle name="SAPBEXHLevel1 5 2 8" xfId="15424" xr:uid="{00000000-0005-0000-0000-000065570000}"/>
    <cellStyle name="SAPBEXHLevel1 5 2 9" xfId="14182" xr:uid="{00000000-0005-0000-0000-000066570000}"/>
    <cellStyle name="SAPBEXHLevel1 5 20" xfId="7636" xr:uid="{00000000-0005-0000-0000-000067570000}"/>
    <cellStyle name="SAPBEXHLevel1 5 21" xfId="13363" xr:uid="{00000000-0005-0000-0000-000068570000}"/>
    <cellStyle name="SAPBEXHLevel1 5 22" xfId="5890" xr:uid="{00000000-0005-0000-0000-000069570000}"/>
    <cellStyle name="SAPBEXHLevel1 5 23" xfId="13215" xr:uid="{00000000-0005-0000-0000-00006A570000}"/>
    <cellStyle name="SAPBEXHLevel1 5 24" xfId="15707" xr:uid="{00000000-0005-0000-0000-00006B570000}"/>
    <cellStyle name="SAPBEXHLevel1 5 25" xfId="6106" xr:uid="{00000000-0005-0000-0000-00006C570000}"/>
    <cellStyle name="SAPBEXHLevel1 5 26" xfId="22463" xr:uid="{00000000-0005-0000-0000-00006D570000}"/>
    <cellStyle name="SAPBEXHLevel1 5 3" xfId="3248" xr:uid="{00000000-0005-0000-0000-00006E570000}"/>
    <cellStyle name="SAPBEXHLevel1 5 3 10" xfId="37915" xr:uid="{00000000-0005-0000-0000-00006F570000}"/>
    <cellStyle name="SAPBEXHLevel1 5 3 2" xfId="3249" xr:uid="{00000000-0005-0000-0000-000070570000}"/>
    <cellStyle name="SAPBEXHLevel1 5 3 2 2" xfId="4275" xr:uid="{00000000-0005-0000-0000-000071570000}"/>
    <cellStyle name="SAPBEXHLevel1 5 3 2 2 2" xfId="9430" xr:uid="{00000000-0005-0000-0000-000072570000}"/>
    <cellStyle name="SAPBEXHLevel1 5 3 2 2 2 2" xfId="25421" xr:uid="{00000000-0005-0000-0000-000073570000}"/>
    <cellStyle name="SAPBEXHLevel1 5 3 2 2 3" xfId="12248" xr:uid="{00000000-0005-0000-0000-000074570000}"/>
    <cellStyle name="SAPBEXHLevel1 5 3 2 2 3 2" xfId="28092" xr:uid="{00000000-0005-0000-0000-000075570000}"/>
    <cellStyle name="SAPBEXHLevel1 5 3 2 2 4" xfId="14522" xr:uid="{00000000-0005-0000-0000-000076570000}"/>
    <cellStyle name="SAPBEXHLevel1 5 3 2 2 4 2" xfId="30025" xr:uid="{00000000-0005-0000-0000-000077570000}"/>
    <cellStyle name="SAPBEXHLevel1 5 3 2 2 5" xfId="17571" xr:uid="{00000000-0005-0000-0000-000078570000}"/>
    <cellStyle name="SAPBEXHLevel1 5 3 2 2 5 2" xfId="32687" xr:uid="{00000000-0005-0000-0000-000079570000}"/>
    <cellStyle name="SAPBEXHLevel1 5 3 2 2 6" xfId="20179" xr:uid="{00000000-0005-0000-0000-00007A570000}"/>
    <cellStyle name="SAPBEXHLevel1 5 3 2 2 6 2" xfId="35116" xr:uid="{00000000-0005-0000-0000-00007B570000}"/>
    <cellStyle name="SAPBEXHLevel1 5 3 2 2 7" xfId="21971" xr:uid="{00000000-0005-0000-0000-00007C570000}"/>
    <cellStyle name="SAPBEXHLevel1 5 3 2 2 7 2" xfId="36890" xr:uid="{00000000-0005-0000-0000-00007D570000}"/>
    <cellStyle name="SAPBEXHLevel1 5 3 2 3" xfId="8418" xr:uid="{00000000-0005-0000-0000-00007E570000}"/>
    <cellStyle name="SAPBEXHLevel1 5 3 2 3 2" xfId="24447" xr:uid="{00000000-0005-0000-0000-00007F570000}"/>
    <cellStyle name="SAPBEXHLevel1 5 3 2 4" xfId="11245" xr:uid="{00000000-0005-0000-0000-000080570000}"/>
    <cellStyle name="SAPBEXHLevel1 5 3 2 4 2" xfId="27112" xr:uid="{00000000-0005-0000-0000-000081570000}"/>
    <cellStyle name="SAPBEXHLevel1 5 3 2 5" xfId="14496" xr:uid="{00000000-0005-0000-0000-000082570000}"/>
    <cellStyle name="SAPBEXHLevel1 5 3 2 5 2" xfId="30012" xr:uid="{00000000-0005-0000-0000-000083570000}"/>
    <cellStyle name="SAPBEXHLevel1 5 3 2 6" xfId="16597" xr:uid="{00000000-0005-0000-0000-000084570000}"/>
    <cellStyle name="SAPBEXHLevel1 5 3 2 6 2" xfId="31735" xr:uid="{00000000-0005-0000-0000-000085570000}"/>
    <cellStyle name="SAPBEXHLevel1 5 3 2 7" xfId="19207" xr:uid="{00000000-0005-0000-0000-000086570000}"/>
    <cellStyle name="SAPBEXHLevel1 5 3 2 7 2" xfId="34154" xr:uid="{00000000-0005-0000-0000-000087570000}"/>
    <cellStyle name="SAPBEXHLevel1 5 3 3" xfId="4276" xr:uid="{00000000-0005-0000-0000-000088570000}"/>
    <cellStyle name="SAPBEXHLevel1 5 3 3 2" xfId="9431" xr:uid="{00000000-0005-0000-0000-000089570000}"/>
    <cellStyle name="SAPBEXHLevel1 5 3 3 2 2" xfId="25422" xr:uid="{00000000-0005-0000-0000-00008A570000}"/>
    <cellStyle name="SAPBEXHLevel1 5 3 3 3" xfId="12249" xr:uid="{00000000-0005-0000-0000-00008B570000}"/>
    <cellStyle name="SAPBEXHLevel1 5 3 3 3 2" xfId="28093" xr:uid="{00000000-0005-0000-0000-00008C570000}"/>
    <cellStyle name="SAPBEXHLevel1 5 3 3 4" xfId="14416" xr:uid="{00000000-0005-0000-0000-00008D570000}"/>
    <cellStyle name="SAPBEXHLevel1 5 3 3 4 2" xfId="29935" xr:uid="{00000000-0005-0000-0000-00008E570000}"/>
    <cellStyle name="SAPBEXHLevel1 5 3 3 5" xfId="17572" xr:uid="{00000000-0005-0000-0000-00008F570000}"/>
    <cellStyle name="SAPBEXHLevel1 5 3 3 5 2" xfId="32688" xr:uid="{00000000-0005-0000-0000-000090570000}"/>
    <cellStyle name="SAPBEXHLevel1 5 3 3 6" xfId="20180" xr:uid="{00000000-0005-0000-0000-000091570000}"/>
    <cellStyle name="SAPBEXHLevel1 5 3 3 6 2" xfId="35117" xr:uid="{00000000-0005-0000-0000-000092570000}"/>
    <cellStyle name="SAPBEXHLevel1 5 3 3 7" xfId="21696" xr:uid="{00000000-0005-0000-0000-000093570000}"/>
    <cellStyle name="SAPBEXHLevel1 5 3 3 7 2" xfId="36618" xr:uid="{00000000-0005-0000-0000-000094570000}"/>
    <cellStyle name="SAPBEXHLevel1 5 3 4" xfId="8417" xr:uid="{00000000-0005-0000-0000-000095570000}"/>
    <cellStyle name="SAPBEXHLevel1 5 3 4 2" xfId="24446" xr:uid="{00000000-0005-0000-0000-000096570000}"/>
    <cellStyle name="SAPBEXHLevel1 5 3 5" xfId="11244" xr:uid="{00000000-0005-0000-0000-000097570000}"/>
    <cellStyle name="SAPBEXHLevel1 5 3 5 2" xfId="27111" xr:uid="{00000000-0005-0000-0000-000098570000}"/>
    <cellStyle name="SAPBEXHLevel1 5 3 6" xfId="14464" xr:uid="{00000000-0005-0000-0000-000099570000}"/>
    <cellStyle name="SAPBEXHLevel1 5 3 6 2" xfId="29981" xr:uid="{00000000-0005-0000-0000-00009A570000}"/>
    <cellStyle name="SAPBEXHLevel1 5 3 7" xfId="16596" xr:uid="{00000000-0005-0000-0000-00009B570000}"/>
    <cellStyle name="SAPBEXHLevel1 5 3 7 2" xfId="31734" xr:uid="{00000000-0005-0000-0000-00009C570000}"/>
    <cellStyle name="SAPBEXHLevel1 5 3 8" xfId="19206" xr:uid="{00000000-0005-0000-0000-00009D570000}"/>
    <cellStyle name="SAPBEXHLevel1 5 3 8 2" xfId="34153" xr:uid="{00000000-0005-0000-0000-00009E570000}"/>
    <cellStyle name="SAPBEXHLevel1 5 3 9" xfId="22207" xr:uid="{00000000-0005-0000-0000-00009F570000}"/>
    <cellStyle name="SAPBEXHLevel1 5 4" xfId="3250" xr:uid="{00000000-0005-0000-0000-0000A0570000}"/>
    <cellStyle name="SAPBEXHLevel1 5 4 2" xfId="3251" xr:uid="{00000000-0005-0000-0000-0000A1570000}"/>
    <cellStyle name="SAPBEXHLevel1 5 4 2 2" xfId="4274" xr:uid="{00000000-0005-0000-0000-0000A2570000}"/>
    <cellStyle name="SAPBEXHLevel1 5 4 2 2 2" xfId="9429" xr:uid="{00000000-0005-0000-0000-0000A3570000}"/>
    <cellStyle name="SAPBEXHLevel1 5 4 2 2 2 2" xfId="25420" xr:uid="{00000000-0005-0000-0000-0000A4570000}"/>
    <cellStyle name="SAPBEXHLevel1 5 4 2 2 3" xfId="12247" xr:uid="{00000000-0005-0000-0000-0000A5570000}"/>
    <cellStyle name="SAPBEXHLevel1 5 4 2 2 3 2" xfId="28091" xr:uid="{00000000-0005-0000-0000-0000A6570000}"/>
    <cellStyle name="SAPBEXHLevel1 5 4 2 2 4" xfId="14415" xr:uid="{00000000-0005-0000-0000-0000A7570000}"/>
    <cellStyle name="SAPBEXHLevel1 5 4 2 2 4 2" xfId="29934" xr:uid="{00000000-0005-0000-0000-0000A8570000}"/>
    <cellStyle name="SAPBEXHLevel1 5 4 2 2 5" xfId="17570" xr:uid="{00000000-0005-0000-0000-0000A9570000}"/>
    <cellStyle name="SAPBEXHLevel1 5 4 2 2 5 2" xfId="32686" xr:uid="{00000000-0005-0000-0000-0000AA570000}"/>
    <cellStyle name="SAPBEXHLevel1 5 4 2 2 6" xfId="20178" xr:uid="{00000000-0005-0000-0000-0000AB570000}"/>
    <cellStyle name="SAPBEXHLevel1 5 4 2 2 6 2" xfId="35115" xr:uid="{00000000-0005-0000-0000-0000AC570000}"/>
    <cellStyle name="SAPBEXHLevel1 5 4 2 2 7" xfId="21554" xr:uid="{00000000-0005-0000-0000-0000AD570000}"/>
    <cellStyle name="SAPBEXHLevel1 5 4 2 2 7 2" xfId="36480" xr:uid="{00000000-0005-0000-0000-0000AE570000}"/>
    <cellStyle name="SAPBEXHLevel1 5 4 2 3" xfId="8420" xr:uid="{00000000-0005-0000-0000-0000AF570000}"/>
    <cellStyle name="SAPBEXHLevel1 5 4 2 3 2" xfId="24449" xr:uid="{00000000-0005-0000-0000-0000B0570000}"/>
    <cellStyle name="SAPBEXHLevel1 5 4 2 4" xfId="11247" xr:uid="{00000000-0005-0000-0000-0000B1570000}"/>
    <cellStyle name="SAPBEXHLevel1 5 4 2 4 2" xfId="27114" xr:uid="{00000000-0005-0000-0000-0000B2570000}"/>
    <cellStyle name="SAPBEXHLevel1 5 4 2 5" xfId="6941" xr:uid="{00000000-0005-0000-0000-0000B3570000}"/>
    <cellStyle name="SAPBEXHLevel1 5 4 2 5 2" xfId="23345" xr:uid="{00000000-0005-0000-0000-0000B4570000}"/>
    <cellStyle name="SAPBEXHLevel1 5 4 2 6" xfId="16599" xr:uid="{00000000-0005-0000-0000-0000B5570000}"/>
    <cellStyle name="SAPBEXHLevel1 5 4 2 6 2" xfId="31737" xr:uid="{00000000-0005-0000-0000-0000B6570000}"/>
    <cellStyle name="SAPBEXHLevel1 5 4 2 7" xfId="19209" xr:uid="{00000000-0005-0000-0000-0000B7570000}"/>
    <cellStyle name="SAPBEXHLevel1 5 4 2 7 2" xfId="34156" xr:uid="{00000000-0005-0000-0000-0000B8570000}"/>
    <cellStyle name="SAPBEXHLevel1 5 4 3" xfId="3493" xr:uid="{00000000-0005-0000-0000-0000B9570000}"/>
    <cellStyle name="SAPBEXHLevel1 5 4 3 2" xfId="8661" xr:uid="{00000000-0005-0000-0000-0000BA570000}"/>
    <cellStyle name="SAPBEXHLevel1 5 4 3 2 2" xfId="24690" xr:uid="{00000000-0005-0000-0000-0000BB570000}"/>
    <cellStyle name="SAPBEXHLevel1 5 4 3 3" xfId="11488" xr:uid="{00000000-0005-0000-0000-0000BC570000}"/>
    <cellStyle name="SAPBEXHLevel1 5 4 3 3 2" xfId="27355" xr:uid="{00000000-0005-0000-0000-0000BD570000}"/>
    <cellStyle name="SAPBEXHLevel1 5 4 3 4" xfId="14616" xr:uid="{00000000-0005-0000-0000-0000BE570000}"/>
    <cellStyle name="SAPBEXHLevel1 5 4 3 4 2" xfId="30117" xr:uid="{00000000-0005-0000-0000-0000BF570000}"/>
    <cellStyle name="SAPBEXHLevel1 5 4 3 5" xfId="16840" xr:uid="{00000000-0005-0000-0000-0000C0570000}"/>
    <cellStyle name="SAPBEXHLevel1 5 4 3 5 2" xfId="31978" xr:uid="{00000000-0005-0000-0000-0000C1570000}"/>
    <cellStyle name="SAPBEXHLevel1 5 4 3 6" xfId="19450" xr:uid="{00000000-0005-0000-0000-0000C2570000}"/>
    <cellStyle name="SAPBEXHLevel1 5 4 3 6 2" xfId="34397" xr:uid="{00000000-0005-0000-0000-0000C3570000}"/>
    <cellStyle name="SAPBEXHLevel1 5 4 3 7" xfId="21156" xr:uid="{00000000-0005-0000-0000-0000C4570000}"/>
    <cellStyle name="SAPBEXHLevel1 5 4 3 7 2" xfId="36082" xr:uid="{00000000-0005-0000-0000-0000C5570000}"/>
    <cellStyle name="SAPBEXHLevel1 5 4 4" xfId="8419" xr:uid="{00000000-0005-0000-0000-0000C6570000}"/>
    <cellStyle name="SAPBEXHLevel1 5 4 4 2" xfId="24448" xr:uid="{00000000-0005-0000-0000-0000C7570000}"/>
    <cellStyle name="SAPBEXHLevel1 5 4 5" xfId="11246" xr:uid="{00000000-0005-0000-0000-0000C8570000}"/>
    <cellStyle name="SAPBEXHLevel1 5 4 5 2" xfId="27113" xr:uid="{00000000-0005-0000-0000-0000C9570000}"/>
    <cellStyle name="SAPBEXHLevel1 5 4 6" xfId="15131" xr:uid="{00000000-0005-0000-0000-0000CA570000}"/>
    <cellStyle name="SAPBEXHLevel1 5 4 6 2" xfId="30553" xr:uid="{00000000-0005-0000-0000-0000CB570000}"/>
    <cellStyle name="SAPBEXHLevel1 5 4 7" xfId="16598" xr:uid="{00000000-0005-0000-0000-0000CC570000}"/>
    <cellStyle name="SAPBEXHLevel1 5 4 7 2" xfId="31736" xr:uid="{00000000-0005-0000-0000-0000CD570000}"/>
    <cellStyle name="SAPBEXHLevel1 5 4 8" xfId="19208" xr:uid="{00000000-0005-0000-0000-0000CE570000}"/>
    <cellStyle name="SAPBEXHLevel1 5 4 8 2" xfId="34155" xr:uid="{00000000-0005-0000-0000-0000CF570000}"/>
    <cellStyle name="SAPBEXHLevel1 5 5" xfId="3252" xr:uid="{00000000-0005-0000-0000-0000D0570000}"/>
    <cellStyle name="SAPBEXHLevel1 5 5 2" xfId="3253" xr:uid="{00000000-0005-0000-0000-0000D1570000}"/>
    <cellStyle name="SAPBEXHLevel1 5 5 2 2" xfId="4272" xr:uid="{00000000-0005-0000-0000-0000D2570000}"/>
    <cellStyle name="SAPBEXHLevel1 5 5 2 2 2" xfId="9427" xr:uid="{00000000-0005-0000-0000-0000D3570000}"/>
    <cellStyle name="SAPBEXHLevel1 5 5 2 2 2 2" xfId="25418" xr:uid="{00000000-0005-0000-0000-0000D4570000}"/>
    <cellStyle name="SAPBEXHLevel1 5 5 2 2 3" xfId="12245" xr:uid="{00000000-0005-0000-0000-0000D5570000}"/>
    <cellStyle name="SAPBEXHLevel1 5 5 2 2 3 2" xfId="28089" xr:uid="{00000000-0005-0000-0000-0000D6570000}"/>
    <cellStyle name="SAPBEXHLevel1 5 5 2 2 4" xfId="14414" xr:uid="{00000000-0005-0000-0000-0000D7570000}"/>
    <cellStyle name="SAPBEXHLevel1 5 5 2 2 4 2" xfId="29933" xr:uid="{00000000-0005-0000-0000-0000D8570000}"/>
    <cellStyle name="SAPBEXHLevel1 5 5 2 2 5" xfId="17568" xr:uid="{00000000-0005-0000-0000-0000D9570000}"/>
    <cellStyle name="SAPBEXHLevel1 5 5 2 2 5 2" xfId="32684" xr:uid="{00000000-0005-0000-0000-0000DA570000}"/>
    <cellStyle name="SAPBEXHLevel1 5 5 2 2 6" xfId="20176" xr:uid="{00000000-0005-0000-0000-0000DB570000}"/>
    <cellStyle name="SAPBEXHLevel1 5 5 2 2 6 2" xfId="35113" xr:uid="{00000000-0005-0000-0000-0000DC570000}"/>
    <cellStyle name="SAPBEXHLevel1 5 5 2 2 7" xfId="21972" xr:uid="{00000000-0005-0000-0000-0000DD570000}"/>
    <cellStyle name="SAPBEXHLevel1 5 5 2 2 7 2" xfId="36891" xr:uid="{00000000-0005-0000-0000-0000DE570000}"/>
    <cellStyle name="SAPBEXHLevel1 5 5 2 3" xfId="8422" xr:uid="{00000000-0005-0000-0000-0000DF570000}"/>
    <cellStyle name="SAPBEXHLevel1 5 5 2 3 2" xfId="24451" xr:uid="{00000000-0005-0000-0000-0000E0570000}"/>
    <cellStyle name="SAPBEXHLevel1 5 5 2 4" xfId="11249" xr:uid="{00000000-0005-0000-0000-0000E1570000}"/>
    <cellStyle name="SAPBEXHLevel1 5 5 2 4 2" xfId="27116" xr:uid="{00000000-0005-0000-0000-0000E2570000}"/>
    <cellStyle name="SAPBEXHLevel1 5 5 2 5" xfId="13270" xr:uid="{00000000-0005-0000-0000-0000E3570000}"/>
    <cellStyle name="SAPBEXHLevel1 5 5 2 5 2" xfId="29015" xr:uid="{00000000-0005-0000-0000-0000E4570000}"/>
    <cellStyle name="SAPBEXHLevel1 5 5 2 6" xfId="16601" xr:uid="{00000000-0005-0000-0000-0000E5570000}"/>
    <cellStyle name="SAPBEXHLevel1 5 5 2 6 2" xfId="31739" xr:uid="{00000000-0005-0000-0000-0000E6570000}"/>
    <cellStyle name="SAPBEXHLevel1 5 5 2 7" xfId="19211" xr:uid="{00000000-0005-0000-0000-0000E7570000}"/>
    <cellStyle name="SAPBEXHLevel1 5 5 2 7 2" xfId="34158" xr:uid="{00000000-0005-0000-0000-0000E8570000}"/>
    <cellStyle name="SAPBEXHLevel1 5 5 3" xfId="4273" xr:uid="{00000000-0005-0000-0000-0000E9570000}"/>
    <cellStyle name="SAPBEXHLevel1 5 5 3 2" xfId="9428" xr:uid="{00000000-0005-0000-0000-0000EA570000}"/>
    <cellStyle name="SAPBEXHLevel1 5 5 3 2 2" xfId="25419" xr:uid="{00000000-0005-0000-0000-0000EB570000}"/>
    <cellStyle name="SAPBEXHLevel1 5 5 3 3" xfId="12246" xr:uid="{00000000-0005-0000-0000-0000EC570000}"/>
    <cellStyle name="SAPBEXHLevel1 5 5 3 3 2" xfId="28090" xr:uid="{00000000-0005-0000-0000-0000ED570000}"/>
    <cellStyle name="SAPBEXHLevel1 5 5 3 4" xfId="14523" xr:uid="{00000000-0005-0000-0000-0000EE570000}"/>
    <cellStyle name="SAPBEXHLevel1 5 5 3 4 2" xfId="30026" xr:uid="{00000000-0005-0000-0000-0000EF570000}"/>
    <cellStyle name="SAPBEXHLevel1 5 5 3 5" xfId="17569" xr:uid="{00000000-0005-0000-0000-0000F0570000}"/>
    <cellStyle name="SAPBEXHLevel1 5 5 3 5 2" xfId="32685" xr:uid="{00000000-0005-0000-0000-0000F1570000}"/>
    <cellStyle name="SAPBEXHLevel1 5 5 3 6" xfId="20177" xr:uid="{00000000-0005-0000-0000-0000F2570000}"/>
    <cellStyle name="SAPBEXHLevel1 5 5 3 6 2" xfId="35114" xr:uid="{00000000-0005-0000-0000-0000F3570000}"/>
    <cellStyle name="SAPBEXHLevel1 5 5 3 7" xfId="21216" xr:uid="{00000000-0005-0000-0000-0000F4570000}"/>
    <cellStyle name="SAPBEXHLevel1 5 5 3 7 2" xfId="36142" xr:uid="{00000000-0005-0000-0000-0000F5570000}"/>
    <cellStyle name="SAPBEXHLevel1 5 5 4" xfId="8421" xr:uid="{00000000-0005-0000-0000-0000F6570000}"/>
    <cellStyle name="SAPBEXHLevel1 5 5 4 2" xfId="24450" xr:uid="{00000000-0005-0000-0000-0000F7570000}"/>
    <cellStyle name="SAPBEXHLevel1 5 5 5" xfId="11248" xr:uid="{00000000-0005-0000-0000-0000F8570000}"/>
    <cellStyle name="SAPBEXHLevel1 5 5 5 2" xfId="27115" xr:uid="{00000000-0005-0000-0000-0000F9570000}"/>
    <cellStyle name="SAPBEXHLevel1 5 5 6" xfId="14465" xr:uid="{00000000-0005-0000-0000-0000FA570000}"/>
    <cellStyle name="SAPBEXHLevel1 5 5 6 2" xfId="29982" xr:uid="{00000000-0005-0000-0000-0000FB570000}"/>
    <cellStyle name="SAPBEXHLevel1 5 5 7" xfId="16600" xr:uid="{00000000-0005-0000-0000-0000FC570000}"/>
    <cellStyle name="SAPBEXHLevel1 5 5 7 2" xfId="31738" xr:uid="{00000000-0005-0000-0000-0000FD570000}"/>
    <cellStyle name="SAPBEXHLevel1 5 5 8" xfId="19210" xr:uid="{00000000-0005-0000-0000-0000FE570000}"/>
    <cellStyle name="SAPBEXHLevel1 5 5 8 2" xfId="34157" xr:uid="{00000000-0005-0000-0000-0000FF570000}"/>
    <cellStyle name="SAPBEXHLevel1 5 6" xfId="3254" xr:uid="{00000000-0005-0000-0000-000000580000}"/>
    <cellStyle name="SAPBEXHLevel1 5 6 2" xfId="3255" xr:uid="{00000000-0005-0000-0000-000001580000}"/>
    <cellStyle name="SAPBEXHLevel1 5 6 2 2" xfId="4270" xr:uid="{00000000-0005-0000-0000-000002580000}"/>
    <cellStyle name="SAPBEXHLevel1 5 6 2 2 2" xfId="9425" xr:uid="{00000000-0005-0000-0000-000003580000}"/>
    <cellStyle name="SAPBEXHLevel1 5 6 2 2 2 2" xfId="25416" xr:uid="{00000000-0005-0000-0000-000004580000}"/>
    <cellStyle name="SAPBEXHLevel1 5 6 2 2 3" xfId="12243" xr:uid="{00000000-0005-0000-0000-000005580000}"/>
    <cellStyle name="SAPBEXHLevel1 5 6 2 2 3 2" xfId="28087" xr:uid="{00000000-0005-0000-0000-000006580000}"/>
    <cellStyle name="SAPBEXHLevel1 5 6 2 2 4" xfId="14524" xr:uid="{00000000-0005-0000-0000-000007580000}"/>
    <cellStyle name="SAPBEXHLevel1 5 6 2 2 4 2" xfId="30027" xr:uid="{00000000-0005-0000-0000-000008580000}"/>
    <cellStyle name="SAPBEXHLevel1 5 6 2 2 5" xfId="17566" xr:uid="{00000000-0005-0000-0000-000009580000}"/>
    <cellStyle name="SAPBEXHLevel1 5 6 2 2 5 2" xfId="32682" xr:uid="{00000000-0005-0000-0000-00000A580000}"/>
    <cellStyle name="SAPBEXHLevel1 5 6 2 2 6" xfId="20174" xr:uid="{00000000-0005-0000-0000-00000B580000}"/>
    <cellStyle name="SAPBEXHLevel1 5 6 2 2 6 2" xfId="35111" xr:uid="{00000000-0005-0000-0000-00000C580000}"/>
    <cellStyle name="SAPBEXHLevel1 5 6 2 2 7" xfId="21697" xr:uid="{00000000-0005-0000-0000-00000D580000}"/>
    <cellStyle name="SAPBEXHLevel1 5 6 2 2 7 2" xfId="36619" xr:uid="{00000000-0005-0000-0000-00000E580000}"/>
    <cellStyle name="SAPBEXHLevel1 5 6 2 3" xfId="8424" xr:uid="{00000000-0005-0000-0000-00000F580000}"/>
    <cellStyle name="SAPBEXHLevel1 5 6 2 3 2" xfId="24453" xr:uid="{00000000-0005-0000-0000-000010580000}"/>
    <cellStyle name="SAPBEXHLevel1 5 6 2 4" xfId="11251" xr:uid="{00000000-0005-0000-0000-000011580000}"/>
    <cellStyle name="SAPBEXHLevel1 5 6 2 4 2" xfId="27118" xr:uid="{00000000-0005-0000-0000-000012580000}"/>
    <cellStyle name="SAPBEXHLevel1 5 6 2 5" xfId="13570" xr:uid="{00000000-0005-0000-0000-000013580000}"/>
    <cellStyle name="SAPBEXHLevel1 5 6 2 5 2" xfId="29194" xr:uid="{00000000-0005-0000-0000-000014580000}"/>
    <cellStyle name="SAPBEXHLevel1 5 6 2 6" xfId="16603" xr:uid="{00000000-0005-0000-0000-000015580000}"/>
    <cellStyle name="SAPBEXHLevel1 5 6 2 6 2" xfId="31741" xr:uid="{00000000-0005-0000-0000-000016580000}"/>
    <cellStyle name="SAPBEXHLevel1 5 6 2 7" xfId="19213" xr:uid="{00000000-0005-0000-0000-000017580000}"/>
    <cellStyle name="SAPBEXHLevel1 5 6 2 7 2" xfId="34160" xr:uid="{00000000-0005-0000-0000-000018580000}"/>
    <cellStyle name="SAPBEXHLevel1 5 6 3" xfId="4271" xr:uid="{00000000-0005-0000-0000-000019580000}"/>
    <cellStyle name="SAPBEXHLevel1 5 6 3 2" xfId="9426" xr:uid="{00000000-0005-0000-0000-00001A580000}"/>
    <cellStyle name="SAPBEXHLevel1 5 6 3 2 2" xfId="25417" xr:uid="{00000000-0005-0000-0000-00001B580000}"/>
    <cellStyle name="SAPBEXHLevel1 5 6 3 3" xfId="12244" xr:uid="{00000000-0005-0000-0000-00001C580000}"/>
    <cellStyle name="SAPBEXHLevel1 5 6 3 3 2" xfId="28088" xr:uid="{00000000-0005-0000-0000-00001D580000}"/>
    <cellStyle name="SAPBEXHLevel1 5 6 3 4" xfId="10307" xr:uid="{00000000-0005-0000-0000-00001E580000}"/>
    <cellStyle name="SAPBEXHLevel1 5 6 3 4 2" xfId="26249" xr:uid="{00000000-0005-0000-0000-00001F580000}"/>
    <cellStyle name="SAPBEXHLevel1 5 6 3 5" xfId="17567" xr:uid="{00000000-0005-0000-0000-000020580000}"/>
    <cellStyle name="SAPBEXHLevel1 5 6 3 5 2" xfId="32683" xr:uid="{00000000-0005-0000-0000-000021580000}"/>
    <cellStyle name="SAPBEXHLevel1 5 6 3 6" xfId="20175" xr:uid="{00000000-0005-0000-0000-000022580000}"/>
    <cellStyle name="SAPBEXHLevel1 5 6 3 6 2" xfId="35112" xr:uid="{00000000-0005-0000-0000-000023580000}"/>
    <cellStyle name="SAPBEXHLevel1 5 6 3 7" xfId="21215" xr:uid="{00000000-0005-0000-0000-000024580000}"/>
    <cellStyle name="SAPBEXHLevel1 5 6 3 7 2" xfId="36141" xr:uid="{00000000-0005-0000-0000-000025580000}"/>
    <cellStyle name="SAPBEXHLevel1 5 6 4" xfId="8423" xr:uid="{00000000-0005-0000-0000-000026580000}"/>
    <cellStyle name="SAPBEXHLevel1 5 6 4 2" xfId="24452" xr:uid="{00000000-0005-0000-0000-000027580000}"/>
    <cellStyle name="SAPBEXHLevel1 5 6 5" xfId="11250" xr:uid="{00000000-0005-0000-0000-000028580000}"/>
    <cellStyle name="SAPBEXHLevel1 5 6 5 2" xfId="27117" xr:uid="{00000000-0005-0000-0000-000029580000}"/>
    <cellStyle name="SAPBEXHLevel1 5 6 6" xfId="13033" xr:uid="{00000000-0005-0000-0000-00002A580000}"/>
    <cellStyle name="SAPBEXHLevel1 5 6 6 2" xfId="28831" xr:uid="{00000000-0005-0000-0000-00002B580000}"/>
    <cellStyle name="SAPBEXHLevel1 5 6 7" xfId="16602" xr:uid="{00000000-0005-0000-0000-00002C580000}"/>
    <cellStyle name="SAPBEXHLevel1 5 6 7 2" xfId="31740" xr:uid="{00000000-0005-0000-0000-00002D580000}"/>
    <cellStyle name="SAPBEXHLevel1 5 6 8" xfId="19212" xr:uid="{00000000-0005-0000-0000-00002E580000}"/>
    <cellStyle name="SAPBEXHLevel1 5 6 8 2" xfId="34159" xr:uid="{00000000-0005-0000-0000-00002F580000}"/>
    <cellStyle name="SAPBEXHLevel1 5 7" xfId="3256" xr:uid="{00000000-0005-0000-0000-000030580000}"/>
    <cellStyle name="SAPBEXHLevel1 5 7 2" xfId="3257" xr:uid="{00000000-0005-0000-0000-000031580000}"/>
    <cellStyle name="SAPBEXHLevel1 5 7 2 2" xfId="4268" xr:uid="{00000000-0005-0000-0000-000032580000}"/>
    <cellStyle name="SAPBEXHLevel1 5 7 2 2 2" xfId="9423" xr:uid="{00000000-0005-0000-0000-000033580000}"/>
    <cellStyle name="SAPBEXHLevel1 5 7 2 2 2 2" xfId="25414" xr:uid="{00000000-0005-0000-0000-000034580000}"/>
    <cellStyle name="SAPBEXHLevel1 5 7 2 2 3" xfId="12241" xr:uid="{00000000-0005-0000-0000-000035580000}"/>
    <cellStyle name="SAPBEXHLevel1 5 7 2 2 3 2" xfId="28085" xr:uid="{00000000-0005-0000-0000-000036580000}"/>
    <cellStyle name="SAPBEXHLevel1 5 7 2 2 4" xfId="5953" xr:uid="{00000000-0005-0000-0000-000037580000}"/>
    <cellStyle name="SAPBEXHLevel1 5 7 2 2 4 2" xfId="22927" xr:uid="{00000000-0005-0000-0000-000038580000}"/>
    <cellStyle name="SAPBEXHLevel1 5 7 2 2 5" xfId="17564" xr:uid="{00000000-0005-0000-0000-000039580000}"/>
    <cellStyle name="SAPBEXHLevel1 5 7 2 2 5 2" xfId="32680" xr:uid="{00000000-0005-0000-0000-00003A580000}"/>
    <cellStyle name="SAPBEXHLevel1 5 7 2 2 6" xfId="20172" xr:uid="{00000000-0005-0000-0000-00003B580000}"/>
    <cellStyle name="SAPBEXHLevel1 5 7 2 2 6 2" xfId="35109" xr:uid="{00000000-0005-0000-0000-00003C580000}"/>
    <cellStyle name="SAPBEXHLevel1 5 7 2 2 7" xfId="21698" xr:uid="{00000000-0005-0000-0000-00003D580000}"/>
    <cellStyle name="SAPBEXHLevel1 5 7 2 2 7 2" xfId="36620" xr:uid="{00000000-0005-0000-0000-00003E580000}"/>
    <cellStyle name="SAPBEXHLevel1 5 7 2 3" xfId="8426" xr:uid="{00000000-0005-0000-0000-00003F580000}"/>
    <cellStyle name="SAPBEXHLevel1 5 7 2 3 2" xfId="24455" xr:uid="{00000000-0005-0000-0000-000040580000}"/>
    <cellStyle name="SAPBEXHLevel1 5 7 2 4" xfId="11253" xr:uid="{00000000-0005-0000-0000-000041580000}"/>
    <cellStyle name="SAPBEXHLevel1 5 7 2 4 2" xfId="27120" xr:uid="{00000000-0005-0000-0000-000042580000}"/>
    <cellStyle name="SAPBEXHLevel1 5 7 2 5" xfId="5897" xr:uid="{00000000-0005-0000-0000-000043580000}"/>
    <cellStyle name="SAPBEXHLevel1 5 7 2 5 2" xfId="22885" xr:uid="{00000000-0005-0000-0000-000044580000}"/>
    <cellStyle name="SAPBEXHLevel1 5 7 2 6" xfId="16605" xr:uid="{00000000-0005-0000-0000-000045580000}"/>
    <cellStyle name="SAPBEXHLevel1 5 7 2 6 2" xfId="31743" xr:uid="{00000000-0005-0000-0000-000046580000}"/>
    <cellStyle name="SAPBEXHLevel1 5 7 2 7" xfId="19215" xr:uid="{00000000-0005-0000-0000-000047580000}"/>
    <cellStyle name="SAPBEXHLevel1 5 7 2 7 2" xfId="34162" xr:uid="{00000000-0005-0000-0000-000048580000}"/>
    <cellStyle name="SAPBEXHLevel1 5 7 3" xfId="4269" xr:uid="{00000000-0005-0000-0000-000049580000}"/>
    <cellStyle name="SAPBEXHLevel1 5 7 3 2" xfId="9424" xr:uid="{00000000-0005-0000-0000-00004A580000}"/>
    <cellStyle name="SAPBEXHLevel1 5 7 3 2 2" xfId="25415" xr:uid="{00000000-0005-0000-0000-00004B580000}"/>
    <cellStyle name="SAPBEXHLevel1 5 7 3 3" xfId="12242" xr:uid="{00000000-0005-0000-0000-00004C580000}"/>
    <cellStyle name="SAPBEXHLevel1 5 7 3 3 2" xfId="28086" xr:uid="{00000000-0005-0000-0000-00004D580000}"/>
    <cellStyle name="SAPBEXHLevel1 5 7 3 4" xfId="14413" xr:uid="{00000000-0005-0000-0000-00004E580000}"/>
    <cellStyle name="SAPBEXHLevel1 5 7 3 4 2" xfId="29932" xr:uid="{00000000-0005-0000-0000-00004F580000}"/>
    <cellStyle name="SAPBEXHLevel1 5 7 3 5" xfId="17565" xr:uid="{00000000-0005-0000-0000-000050580000}"/>
    <cellStyle name="SAPBEXHLevel1 5 7 3 5 2" xfId="32681" xr:uid="{00000000-0005-0000-0000-000051580000}"/>
    <cellStyle name="SAPBEXHLevel1 5 7 3 6" xfId="20173" xr:uid="{00000000-0005-0000-0000-000052580000}"/>
    <cellStyle name="SAPBEXHLevel1 5 7 3 6 2" xfId="35110" xr:uid="{00000000-0005-0000-0000-000053580000}"/>
    <cellStyle name="SAPBEXHLevel1 5 7 3 7" xfId="21553" xr:uid="{00000000-0005-0000-0000-000054580000}"/>
    <cellStyle name="SAPBEXHLevel1 5 7 3 7 2" xfId="36479" xr:uid="{00000000-0005-0000-0000-000055580000}"/>
    <cellStyle name="SAPBEXHLevel1 5 7 4" xfId="8425" xr:uid="{00000000-0005-0000-0000-000056580000}"/>
    <cellStyle name="SAPBEXHLevel1 5 7 4 2" xfId="24454" xr:uid="{00000000-0005-0000-0000-000057580000}"/>
    <cellStyle name="SAPBEXHLevel1 5 7 5" xfId="11252" xr:uid="{00000000-0005-0000-0000-000058580000}"/>
    <cellStyle name="SAPBEXHLevel1 5 7 5 2" xfId="27119" xr:uid="{00000000-0005-0000-0000-000059580000}"/>
    <cellStyle name="SAPBEXHLevel1 5 7 6" xfId="15011" xr:uid="{00000000-0005-0000-0000-00005A580000}"/>
    <cellStyle name="SAPBEXHLevel1 5 7 6 2" xfId="30458" xr:uid="{00000000-0005-0000-0000-00005B580000}"/>
    <cellStyle name="SAPBEXHLevel1 5 7 7" xfId="16604" xr:uid="{00000000-0005-0000-0000-00005C580000}"/>
    <cellStyle name="SAPBEXHLevel1 5 7 7 2" xfId="31742" xr:uid="{00000000-0005-0000-0000-00005D580000}"/>
    <cellStyle name="SAPBEXHLevel1 5 7 8" xfId="19214" xr:uid="{00000000-0005-0000-0000-00005E580000}"/>
    <cellStyle name="SAPBEXHLevel1 5 7 8 2" xfId="34161" xr:uid="{00000000-0005-0000-0000-00005F580000}"/>
    <cellStyle name="SAPBEXHLevel1 5 8" xfId="3258" xr:uid="{00000000-0005-0000-0000-000060580000}"/>
    <cellStyle name="SAPBEXHLevel1 5 8 2" xfId="4267" xr:uid="{00000000-0005-0000-0000-000061580000}"/>
    <cellStyle name="SAPBEXHLevel1 5 8 2 2" xfId="9422" xr:uid="{00000000-0005-0000-0000-000062580000}"/>
    <cellStyle name="SAPBEXHLevel1 5 8 2 2 2" xfId="25413" xr:uid="{00000000-0005-0000-0000-000063580000}"/>
    <cellStyle name="SAPBEXHLevel1 5 8 2 3" xfId="12240" xr:uid="{00000000-0005-0000-0000-000064580000}"/>
    <cellStyle name="SAPBEXHLevel1 5 8 2 3 2" xfId="28084" xr:uid="{00000000-0005-0000-0000-000065580000}"/>
    <cellStyle name="SAPBEXHLevel1 5 8 2 4" xfId="14525" xr:uid="{00000000-0005-0000-0000-000066580000}"/>
    <cellStyle name="SAPBEXHLevel1 5 8 2 4 2" xfId="30028" xr:uid="{00000000-0005-0000-0000-000067580000}"/>
    <cellStyle name="SAPBEXHLevel1 5 8 2 5" xfId="17563" xr:uid="{00000000-0005-0000-0000-000068580000}"/>
    <cellStyle name="SAPBEXHLevel1 5 8 2 5 2" xfId="32679" xr:uid="{00000000-0005-0000-0000-000069580000}"/>
    <cellStyle name="SAPBEXHLevel1 5 8 2 6" xfId="20171" xr:uid="{00000000-0005-0000-0000-00006A580000}"/>
    <cellStyle name="SAPBEXHLevel1 5 8 2 6 2" xfId="35108" xr:uid="{00000000-0005-0000-0000-00006B580000}"/>
    <cellStyle name="SAPBEXHLevel1 5 8 2 7" xfId="21552" xr:uid="{00000000-0005-0000-0000-00006C580000}"/>
    <cellStyle name="SAPBEXHLevel1 5 8 2 7 2" xfId="36478" xr:uid="{00000000-0005-0000-0000-00006D580000}"/>
    <cellStyle name="SAPBEXHLevel1 5 8 3" xfId="8427" xr:uid="{00000000-0005-0000-0000-00006E580000}"/>
    <cellStyle name="SAPBEXHLevel1 5 8 3 2" xfId="24456" xr:uid="{00000000-0005-0000-0000-00006F580000}"/>
    <cellStyle name="SAPBEXHLevel1 5 8 4" xfId="11254" xr:uid="{00000000-0005-0000-0000-000070580000}"/>
    <cellStyle name="SAPBEXHLevel1 5 8 4 2" xfId="27121" xr:uid="{00000000-0005-0000-0000-000071580000}"/>
    <cellStyle name="SAPBEXHLevel1 5 8 5" xfId="13854" xr:uid="{00000000-0005-0000-0000-000072580000}"/>
    <cellStyle name="SAPBEXHLevel1 5 8 5 2" xfId="29442" xr:uid="{00000000-0005-0000-0000-000073580000}"/>
    <cellStyle name="SAPBEXHLevel1 5 8 6" xfId="16606" xr:uid="{00000000-0005-0000-0000-000074580000}"/>
    <cellStyle name="SAPBEXHLevel1 5 8 6 2" xfId="31744" xr:uid="{00000000-0005-0000-0000-000075580000}"/>
    <cellStyle name="SAPBEXHLevel1 5 8 7" xfId="19216" xr:uid="{00000000-0005-0000-0000-000076580000}"/>
    <cellStyle name="SAPBEXHLevel1 5 8 7 2" xfId="34163" xr:uid="{00000000-0005-0000-0000-000077580000}"/>
    <cellStyle name="SAPBEXHLevel1 5 9" xfId="3259" xr:uid="{00000000-0005-0000-0000-000078580000}"/>
    <cellStyle name="SAPBEXHLevel1 5 9 2" xfId="4266" xr:uid="{00000000-0005-0000-0000-000079580000}"/>
    <cellStyle name="SAPBEXHLevel1 5 9 2 2" xfId="9421" xr:uid="{00000000-0005-0000-0000-00007A580000}"/>
    <cellStyle name="SAPBEXHLevel1 5 9 2 2 2" xfId="25412" xr:uid="{00000000-0005-0000-0000-00007B580000}"/>
    <cellStyle name="SAPBEXHLevel1 5 9 2 3" xfId="12239" xr:uid="{00000000-0005-0000-0000-00007C580000}"/>
    <cellStyle name="SAPBEXHLevel1 5 9 2 3 2" xfId="28083" xr:uid="{00000000-0005-0000-0000-00007D580000}"/>
    <cellStyle name="SAPBEXHLevel1 5 9 2 4" xfId="10308" xr:uid="{00000000-0005-0000-0000-00007E580000}"/>
    <cellStyle name="SAPBEXHLevel1 5 9 2 4 2" xfId="26250" xr:uid="{00000000-0005-0000-0000-00007F580000}"/>
    <cellStyle name="SAPBEXHLevel1 5 9 2 5" xfId="17562" xr:uid="{00000000-0005-0000-0000-000080580000}"/>
    <cellStyle name="SAPBEXHLevel1 5 9 2 5 2" xfId="32678" xr:uid="{00000000-0005-0000-0000-000081580000}"/>
    <cellStyle name="SAPBEXHLevel1 5 9 2 6" xfId="20170" xr:uid="{00000000-0005-0000-0000-000082580000}"/>
    <cellStyle name="SAPBEXHLevel1 5 9 2 6 2" xfId="35107" xr:uid="{00000000-0005-0000-0000-000083580000}"/>
    <cellStyle name="SAPBEXHLevel1 5 9 2 7" xfId="21633" xr:uid="{00000000-0005-0000-0000-000084580000}"/>
    <cellStyle name="SAPBEXHLevel1 5 9 2 7 2" xfId="36559" xr:uid="{00000000-0005-0000-0000-000085580000}"/>
    <cellStyle name="SAPBEXHLevel1 5 9 3" xfId="8428" xr:uid="{00000000-0005-0000-0000-000086580000}"/>
    <cellStyle name="SAPBEXHLevel1 5 9 3 2" xfId="24457" xr:uid="{00000000-0005-0000-0000-000087580000}"/>
    <cellStyle name="SAPBEXHLevel1 5 9 4" xfId="11255" xr:uid="{00000000-0005-0000-0000-000088580000}"/>
    <cellStyle name="SAPBEXHLevel1 5 9 4 2" xfId="27122" xr:uid="{00000000-0005-0000-0000-000089580000}"/>
    <cellStyle name="SAPBEXHLevel1 5 9 5" xfId="7571" xr:uid="{00000000-0005-0000-0000-00008A580000}"/>
    <cellStyle name="SAPBEXHLevel1 5 9 5 2" xfId="23723" xr:uid="{00000000-0005-0000-0000-00008B580000}"/>
    <cellStyle name="SAPBEXHLevel1 5 9 6" xfId="16607" xr:uid="{00000000-0005-0000-0000-00008C580000}"/>
    <cellStyle name="SAPBEXHLevel1 5 9 6 2" xfId="31745" xr:uid="{00000000-0005-0000-0000-00008D580000}"/>
    <cellStyle name="SAPBEXHLevel1 5 9 7" xfId="19217" xr:uid="{00000000-0005-0000-0000-00008E580000}"/>
    <cellStyle name="SAPBEXHLevel1 5 9 7 2" xfId="34164" xr:uid="{00000000-0005-0000-0000-00008F580000}"/>
    <cellStyle name="SAPBEXHLevel1 6" xfId="856" xr:uid="{00000000-0005-0000-0000-000090580000}"/>
    <cellStyle name="SAPBEXHLevel1 6 10" xfId="15690" xr:uid="{00000000-0005-0000-0000-000091580000}"/>
    <cellStyle name="SAPBEXHLevel1 6 11" xfId="22465" xr:uid="{00000000-0005-0000-0000-000092580000}"/>
    <cellStyle name="SAPBEXHLevel1 6 2" xfId="857" xr:uid="{00000000-0005-0000-0000-000093580000}"/>
    <cellStyle name="SAPBEXHLevel1 6 2 10" xfId="22466" xr:uid="{00000000-0005-0000-0000-000094580000}"/>
    <cellStyle name="SAPBEXHLevel1 6 2 2" xfId="3261" xr:uid="{00000000-0005-0000-0000-000095580000}"/>
    <cellStyle name="SAPBEXHLevel1 6 2 2 2" xfId="8430" xr:uid="{00000000-0005-0000-0000-000096580000}"/>
    <cellStyle name="SAPBEXHLevel1 6 2 2 2 2" xfId="24459" xr:uid="{00000000-0005-0000-0000-000097580000}"/>
    <cellStyle name="SAPBEXHLevel1 6 2 2 3" xfId="11257" xr:uid="{00000000-0005-0000-0000-000098580000}"/>
    <cellStyle name="SAPBEXHLevel1 6 2 2 3 2" xfId="27124" xr:uid="{00000000-0005-0000-0000-000099580000}"/>
    <cellStyle name="SAPBEXHLevel1 6 2 2 4" xfId="13059" xr:uid="{00000000-0005-0000-0000-00009A580000}"/>
    <cellStyle name="SAPBEXHLevel1 6 2 2 4 2" xfId="28843" xr:uid="{00000000-0005-0000-0000-00009B580000}"/>
    <cellStyle name="SAPBEXHLevel1 6 2 2 5" xfId="16609" xr:uid="{00000000-0005-0000-0000-00009C580000}"/>
    <cellStyle name="SAPBEXHLevel1 6 2 2 5 2" xfId="31747" xr:uid="{00000000-0005-0000-0000-00009D580000}"/>
    <cellStyle name="SAPBEXHLevel1 6 2 2 6" xfId="19219" xr:uid="{00000000-0005-0000-0000-00009E580000}"/>
    <cellStyle name="SAPBEXHLevel1 6 2 2 6 2" xfId="34166" xr:uid="{00000000-0005-0000-0000-00009F580000}"/>
    <cellStyle name="SAPBEXHLevel1 6 2 2 7" xfId="21382" xr:uid="{00000000-0005-0000-0000-0000A0580000}"/>
    <cellStyle name="SAPBEXHLevel1 6 2 2 7 2" xfId="36308" xr:uid="{00000000-0005-0000-0000-0000A1580000}"/>
    <cellStyle name="SAPBEXHLevel1 6 2 2 8" xfId="6347" xr:uid="{00000000-0005-0000-0000-0000A2580000}"/>
    <cellStyle name="SAPBEXHLevel1 6 2 3" xfId="4264" xr:uid="{00000000-0005-0000-0000-0000A3580000}"/>
    <cellStyle name="SAPBEXHLevel1 6 2 3 2" xfId="9419" xr:uid="{00000000-0005-0000-0000-0000A4580000}"/>
    <cellStyle name="SAPBEXHLevel1 6 2 3 2 2" xfId="25410" xr:uid="{00000000-0005-0000-0000-0000A5580000}"/>
    <cellStyle name="SAPBEXHLevel1 6 2 3 3" xfId="12237" xr:uid="{00000000-0005-0000-0000-0000A6580000}"/>
    <cellStyle name="SAPBEXHLevel1 6 2 3 3 2" xfId="28081" xr:uid="{00000000-0005-0000-0000-0000A7580000}"/>
    <cellStyle name="SAPBEXHLevel1 6 2 3 4" xfId="5198" xr:uid="{00000000-0005-0000-0000-0000A8580000}"/>
    <cellStyle name="SAPBEXHLevel1 6 2 3 4 2" xfId="22531" xr:uid="{00000000-0005-0000-0000-0000A9580000}"/>
    <cellStyle name="SAPBEXHLevel1 6 2 3 5" xfId="17560" xr:uid="{00000000-0005-0000-0000-0000AA580000}"/>
    <cellStyle name="SAPBEXHLevel1 6 2 3 5 2" xfId="32676" xr:uid="{00000000-0005-0000-0000-0000AB580000}"/>
    <cellStyle name="SAPBEXHLevel1 6 2 3 6" xfId="20168" xr:uid="{00000000-0005-0000-0000-0000AC580000}"/>
    <cellStyle name="SAPBEXHLevel1 6 2 3 6 2" xfId="35105" xr:uid="{00000000-0005-0000-0000-0000AD580000}"/>
    <cellStyle name="SAPBEXHLevel1 6 2 3 7" xfId="21632" xr:uid="{00000000-0005-0000-0000-0000AE580000}"/>
    <cellStyle name="SAPBEXHLevel1 6 2 3 7 2" xfId="36558" xr:uid="{00000000-0005-0000-0000-0000AF580000}"/>
    <cellStyle name="SAPBEXHLevel1 6 2 4" xfId="5409" xr:uid="{00000000-0005-0000-0000-0000B0580000}"/>
    <cellStyle name="SAPBEXHLevel1 6 2 4 2" xfId="37563" xr:uid="{00000000-0005-0000-0000-0000B1580000}"/>
    <cellStyle name="SAPBEXHLevel1 6 2 5" xfId="5233" xr:uid="{00000000-0005-0000-0000-0000B2580000}"/>
    <cellStyle name="SAPBEXHLevel1 6 2 6" xfId="10606" xr:uid="{00000000-0005-0000-0000-0000B3580000}"/>
    <cellStyle name="SAPBEXHLevel1 6 2 7" xfId="5707" xr:uid="{00000000-0005-0000-0000-0000B4580000}"/>
    <cellStyle name="SAPBEXHLevel1 6 2 8" xfId="11803" xr:uid="{00000000-0005-0000-0000-0000B5580000}"/>
    <cellStyle name="SAPBEXHLevel1 6 2 9" xfId="6995" xr:uid="{00000000-0005-0000-0000-0000B6580000}"/>
    <cellStyle name="SAPBEXHLevel1 6 3" xfId="3260" xr:uid="{00000000-0005-0000-0000-0000B7580000}"/>
    <cellStyle name="SAPBEXHLevel1 6 3 2" xfId="8429" xr:uid="{00000000-0005-0000-0000-0000B8580000}"/>
    <cellStyle name="SAPBEXHLevel1 6 3 2 2" xfId="24458" xr:uid="{00000000-0005-0000-0000-0000B9580000}"/>
    <cellStyle name="SAPBEXHLevel1 6 3 3" xfId="11256" xr:uid="{00000000-0005-0000-0000-0000BA580000}"/>
    <cellStyle name="SAPBEXHLevel1 6 3 3 2" xfId="27123" xr:uid="{00000000-0005-0000-0000-0000BB580000}"/>
    <cellStyle name="SAPBEXHLevel1 6 3 4" xfId="14497" xr:uid="{00000000-0005-0000-0000-0000BC580000}"/>
    <cellStyle name="SAPBEXHLevel1 6 3 4 2" xfId="30013" xr:uid="{00000000-0005-0000-0000-0000BD580000}"/>
    <cellStyle name="SAPBEXHLevel1 6 3 5" xfId="16608" xr:uid="{00000000-0005-0000-0000-0000BE580000}"/>
    <cellStyle name="SAPBEXHLevel1 6 3 5 2" xfId="31746" xr:uid="{00000000-0005-0000-0000-0000BF580000}"/>
    <cellStyle name="SAPBEXHLevel1 6 3 6" xfId="19218" xr:uid="{00000000-0005-0000-0000-0000C0580000}"/>
    <cellStyle name="SAPBEXHLevel1 6 3 6 2" xfId="34165" xr:uid="{00000000-0005-0000-0000-0000C1580000}"/>
    <cellStyle name="SAPBEXHLevel1 6 3 7" xfId="21381" xr:uid="{00000000-0005-0000-0000-0000C2580000}"/>
    <cellStyle name="SAPBEXHLevel1 6 3 7 2" xfId="36307" xr:uid="{00000000-0005-0000-0000-0000C3580000}"/>
    <cellStyle name="SAPBEXHLevel1 6 3 8" xfId="6346" xr:uid="{00000000-0005-0000-0000-0000C4580000}"/>
    <cellStyle name="SAPBEXHLevel1 6 4" xfId="4265" xr:uid="{00000000-0005-0000-0000-0000C5580000}"/>
    <cellStyle name="SAPBEXHLevel1 6 4 2" xfId="9420" xr:uid="{00000000-0005-0000-0000-0000C6580000}"/>
    <cellStyle name="SAPBEXHLevel1 6 4 2 2" xfId="25411" xr:uid="{00000000-0005-0000-0000-0000C7580000}"/>
    <cellStyle name="SAPBEXHLevel1 6 4 3" xfId="12238" xr:uid="{00000000-0005-0000-0000-0000C8580000}"/>
    <cellStyle name="SAPBEXHLevel1 6 4 3 2" xfId="28082" xr:uid="{00000000-0005-0000-0000-0000C9580000}"/>
    <cellStyle name="SAPBEXHLevel1 6 4 4" xfId="5954" xr:uid="{00000000-0005-0000-0000-0000CA580000}"/>
    <cellStyle name="SAPBEXHLevel1 6 4 4 2" xfId="22928" xr:uid="{00000000-0005-0000-0000-0000CB580000}"/>
    <cellStyle name="SAPBEXHLevel1 6 4 5" xfId="17561" xr:uid="{00000000-0005-0000-0000-0000CC580000}"/>
    <cellStyle name="SAPBEXHLevel1 6 4 5 2" xfId="32677" xr:uid="{00000000-0005-0000-0000-0000CD580000}"/>
    <cellStyle name="SAPBEXHLevel1 6 4 6" xfId="20169" xr:uid="{00000000-0005-0000-0000-0000CE580000}"/>
    <cellStyle name="SAPBEXHLevel1 6 4 6 2" xfId="35106" xr:uid="{00000000-0005-0000-0000-0000CF580000}"/>
    <cellStyle name="SAPBEXHLevel1 6 4 7" xfId="18386" xr:uid="{00000000-0005-0000-0000-0000D0580000}"/>
    <cellStyle name="SAPBEXHLevel1 6 4 7 2" xfId="33447" xr:uid="{00000000-0005-0000-0000-0000D1580000}"/>
    <cellStyle name="SAPBEXHLevel1 6 5" xfId="5410" xr:uid="{00000000-0005-0000-0000-0000D2580000}"/>
    <cellStyle name="SAPBEXHLevel1 6 5 2" xfId="37116" xr:uid="{00000000-0005-0000-0000-0000D3580000}"/>
    <cellStyle name="SAPBEXHLevel1 6 6" xfId="7258" xr:uid="{00000000-0005-0000-0000-0000D4580000}"/>
    <cellStyle name="SAPBEXHLevel1 6 7" xfId="13365" xr:uid="{00000000-0005-0000-0000-0000D5580000}"/>
    <cellStyle name="SAPBEXHLevel1 6 8" xfId="10569" xr:uid="{00000000-0005-0000-0000-0000D6580000}"/>
    <cellStyle name="SAPBEXHLevel1 6 9" xfId="7046" xr:uid="{00000000-0005-0000-0000-0000D7580000}"/>
    <cellStyle name="SAPBEXHLevel1 7" xfId="858" xr:uid="{00000000-0005-0000-0000-0000D8580000}"/>
    <cellStyle name="SAPBEXHLevel1 7 10" xfId="15710" xr:uid="{00000000-0005-0000-0000-0000D9580000}"/>
    <cellStyle name="SAPBEXHLevel1 7 11" xfId="22467" xr:uid="{00000000-0005-0000-0000-0000DA580000}"/>
    <cellStyle name="SAPBEXHLevel1 7 2" xfId="859" xr:uid="{00000000-0005-0000-0000-0000DB580000}"/>
    <cellStyle name="SAPBEXHLevel1 7 2 10" xfId="22468" xr:uid="{00000000-0005-0000-0000-0000DC580000}"/>
    <cellStyle name="SAPBEXHLevel1 7 2 2" xfId="3263" xr:uid="{00000000-0005-0000-0000-0000DD580000}"/>
    <cellStyle name="SAPBEXHLevel1 7 2 2 2" xfId="8432" xr:uid="{00000000-0005-0000-0000-0000DE580000}"/>
    <cellStyle name="SAPBEXHLevel1 7 2 2 2 2" xfId="24461" xr:uid="{00000000-0005-0000-0000-0000DF580000}"/>
    <cellStyle name="SAPBEXHLevel1 7 2 2 3" xfId="11259" xr:uid="{00000000-0005-0000-0000-0000E0580000}"/>
    <cellStyle name="SAPBEXHLevel1 7 2 2 3 2" xfId="27126" xr:uid="{00000000-0005-0000-0000-0000E1580000}"/>
    <cellStyle name="SAPBEXHLevel1 7 2 2 4" xfId="7825" xr:uid="{00000000-0005-0000-0000-0000E2580000}"/>
    <cellStyle name="SAPBEXHLevel1 7 2 2 4 2" xfId="23856" xr:uid="{00000000-0005-0000-0000-0000E3580000}"/>
    <cellStyle name="SAPBEXHLevel1 7 2 2 5" xfId="16611" xr:uid="{00000000-0005-0000-0000-0000E4580000}"/>
    <cellStyle name="SAPBEXHLevel1 7 2 2 5 2" xfId="31749" xr:uid="{00000000-0005-0000-0000-0000E5580000}"/>
    <cellStyle name="SAPBEXHLevel1 7 2 2 6" xfId="19221" xr:uid="{00000000-0005-0000-0000-0000E6580000}"/>
    <cellStyle name="SAPBEXHLevel1 7 2 2 6 2" xfId="34168" xr:uid="{00000000-0005-0000-0000-0000E7580000}"/>
    <cellStyle name="SAPBEXHLevel1 7 2 2 7" xfId="21384" xr:uid="{00000000-0005-0000-0000-0000E8580000}"/>
    <cellStyle name="SAPBEXHLevel1 7 2 2 7 2" xfId="36310" xr:uid="{00000000-0005-0000-0000-0000E9580000}"/>
    <cellStyle name="SAPBEXHLevel1 7 2 2 8" xfId="6349" xr:uid="{00000000-0005-0000-0000-0000EA580000}"/>
    <cellStyle name="SAPBEXHLevel1 7 2 3" xfId="4262" xr:uid="{00000000-0005-0000-0000-0000EB580000}"/>
    <cellStyle name="SAPBEXHLevel1 7 2 3 2" xfId="9417" xr:uid="{00000000-0005-0000-0000-0000EC580000}"/>
    <cellStyle name="SAPBEXHLevel1 7 2 3 2 2" xfId="25408" xr:uid="{00000000-0005-0000-0000-0000ED580000}"/>
    <cellStyle name="SAPBEXHLevel1 7 2 3 3" xfId="12235" xr:uid="{00000000-0005-0000-0000-0000EE580000}"/>
    <cellStyle name="SAPBEXHLevel1 7 2 3 3 2" xfId="28079" xr:uid="{00000000-0005-0000-0000-0000EF580000}"/>
    <cellStyle name="SAPBEXHLevel1 7 2 3 4" xfId="14526" xr:uid="{00000000-0005-0000-0000-0000F0580000}"/>
    <cellStyle name="SAPBEXHLevel1 7 2 3 4 2" xfId="30029" xr:uid="{00000000-0005-0000-0000-0000F1580000}"/>
    <cellStyle name="SAPBEXHLevel1 7 2 3 5" xfId="17558" xr:uid="{00000000-0005-0000-0000-0000F2580000}"/>
    <cellStyle name="SAPBEXHLevel1 7 2 3 5 2" xfId="32674" xr:uid="{00000000-0005-0000-0000-0000F3580000}"/>
    <cellStyle name="SAPBEXHLevel1 7 2 3 6" xfId="20166" xr:uid="{00000000-0005-0000-0000-0000F4580000}"/>
    <cellStyle name="SAPBEXHLevel1 7 2 3 6 2" xfId="35103" xr:uid="{00000000-0005-0000-0000-0000F5580000}"/>
    <cellStyle name="SAPBEXHLevel1 7 2 3 7" xfId="21551" xr:uid="{00000000-0005-0000-0000-0000F6580000}"/>
    <cellStyle name="SAPBEXHLevel1 7 2 3 7 2" xfId="36477" xr:uid="{00000000-0005-0000-0000-0000F7580000}"/>
    <cellStyle name="SAPBEXHLevel1 7 2 4" xfId="5407" xr:uid="{00000000-0005-0000-0000-0000F8580000}"/>
    <cellStyle name="SAPBEXHLevel1 7 2 4 2" xfId="37561" xr:uid="{00000000-0005-0000-0000-0000F9580000}"/>
    <cellStyle name="SAPBEXHLevel1 7 2 5" xfId="7265" xr:uid="{00000000-0005-0000-0000-0000FA580000}"/>
    <cellStyle name="SAPBEXHLevel1 7 2 6" xfId="7323" xr:uid="{00000000-0005-0000-0000-0000FB580000}"/>
    <cellStyle name="SAPBEXHLevel1 7 2 7" xfId="5825" xr:uid="{00000000-0005-0000-0000-0000FC580000}"/>
    <cellStyle name="SAPBEXHLevel1 7 2 8" xfId="15863" xr:uid="{00000000-0005-0000-0000-0000FD580000}"/>
    <cellStyle name="SAPBEXHLevel1 7 2 9" xfId="15713" xr:uid="{00000000-0005-0000-0000-0000FE580000}"/>
    <cellStyle name="SAPBEXHLevel1 7 3" xfId="3262" xr:uid="{00000000-0005-0000-0000-0000FF580000}"/>
    <cellStyle name="SAPBEXHLevel1 7 3 2" xfId="8431" xr:uid="{00000000-0005-0000-0000-000000590000}"/>
    <cellStyle name="SAPBEXHLevel1 7 3 2 2" xfId="24460" xr:uid="{00000000-0005-0000-0000-000001590000}"/>
    <cellStyle name="SAPBEXHLevel1 7 3 3" xfId="11258" xr:uid="{00000000-0005-0000-0000-000002590000}"/>
    <cellStyle name="SAPBEXHLevel1 7 3 3 2" xfId="27125" xr:uid="{00000000-0005-0000-0000-000003590000}"/>
    <cellStyle name="SAPBEXHLevel1 7 3 4" xfId="15522" xr:uid="{00000000-0005-0000-0000-000004590000}"/>
    <cellStyle name="SAPBEXHLevel1 7 3 4 2" xfId="30877" xr:uid="{00000000-0005-0000-0000-000005590000}"/>
    <cellStyle name="SAPBEXHLevel1 7 3 5" xfId="16610" xr:uid="{00000000-0005-0000-0000-000006590000}"/>
    <cellStyle name="SAPBEXHLevel1 7 3 5 2" xfId="31748" xr:uid="{00000000-0005-0000-0000-000007590000}"/>
    <cellStyle name="SAPBEXHLevel1 7 3 6" xfId="19220" xr:uid="{00000000-0005-0000-0000-000008590000}"/>
    <cellStyle name="SAPBEXHLevel1 7 3 6 2" xfId="34167" xr:uid="{00000000-0005-0000-0000-000009590000}"/>
    <cellStyle name="SAPBEXHLevel1 7 3 7" xfId="21383" xr:uid="{00000000-0005-0000-0000-00000A590000}"/>
    <cellStyle name="SAPBEXHLevel1 7 3 7 2" xfId="36309" xr:uid="{00000000-0005-0000-0000-00000B590000}"/>
    <cellStyle name="SAPBEXHLevel1 7 3 8" xfId="6348" xr:uid="{00000000-0005-0000-0000-00000C590000}"/>
    <cellStyle name="SAPBEXHLevel1 7 4" xfId="4263" xr:uid="{00000000-0005-0000-0000-00000D590000}"/>
    <cellStyle name="SAPBEXHLevel1 7 4 2" xfId="9418" xr:uid="{00000000-0005-0000-0000-00000E590000}"/>
    <cellStyle name="SAPBEXHLevel1 7 4 2 2" xfId="25409" xr:uid="{00000000-0005-0000-0000-00000F590000}"/>
    <cellStyle name="SAPBEXHLevel1 7 4 3" xfId="12236" xr:uid="{00000000-0005-0000-0000-000010590000}"/>
    <cellStyle name="SAPBEXHLevel1 7 4 3 2" xfId="28080" xr:uid="{00000000-0005-0000-0000-000011590000}"/>
    <cellStyle name="SAPBEXHLevel1 7 4 4" xfId="10309" xr:uid="{00000000-0005-0000-0000-000012590000}"/>
    <cellStyle name="SAPBEXHLevel1 7 4 4 2" xfId="26251" xr:uid="{00000000-0005-0000-0000-000013590000}"/>
    <cellStyle name="SAPBEXHLevel1 7 4 5" xfId="17559" xr:uid="{00000000-0005-0000-0000-000014590000}"/>
    <cellStyle name="SAPBEXHLevel1 7 4 5 2" xfId="32675" xr:uid="{00000000-0005-0000-0000-000015590000}"/>
    <cellStyle name="SAPBEXHLevel1 7 4 6" xfId="20167" xr:uid="{00000000-0005-0000-0000-000016590000}"/>
    <cellStyle name="SAPBEXHLevel1 7 4 6 2" xfId="35104" xr:uid="{00000000-0005-0000-0000-000017590000}"/>
    <cellStyle name="SAPBEXHLevel1 7 4 7" xfId="21699" xr:uid="{00000000-0005-0000-0000-000018590000}"/>
    <cellStyle name="SAPBEXHLevel1 7 4 7 2" xfId="36621" xr:uid="{00000000-0005-0000-0000-000019590000}"/>
    <cellStyle name="SAPBEXHLevel1 7 5" xfId="5408" xr:uid="{00000000-0005-0000-0000-00001A590000}"/>
    <cellStyle name="SAPBEXHLevel1 7 5 2" xfId="37562" xr:uid="{00000000-0005-0000-0000-00001B590000}"/>
    <cellStyle name="SAPBEXHLevel1 7 6" xfId="7263" xr:uid="{00000000-0005-0000-0000-00001C590000}"/>
    <cellStyle name="SAPBEXHLevel1 7 7" xfId="13366" xr:uid="{00000000-0005-0000-0000-00001D590000}"/>
    <cellStyle name="SAPBEXHLevel1 7 8" xfId="6543" xr:uid="{00000000-0005-0000-0000-00001E590000}"/>
    <cellStyle name="SAPBEXHLevel1 7 9" xfId="6748" xr:uid="{00000000-0005-0000-0000-00001F590000}"/>
    <cellStyle name="SAPBEXHLevel1 8" xfId="860" xr:uid="{00000000-0005-0000-0000-000020590000}"/>
    <cellStyle name="SAPBEXHLevel1 8 10" xfId="15714" xr:uid="{00000000-0005-0000-0000-000021590000}"/>
    <cellStyle name="SAPBEXHLevel1 8 11" xfId="22469" xr:uid="{00000000-0005-0000-0000-000022590000}"/>
    <cellStyle name="SAPBEXHLevel1 8 2" xfId="861" xr:uid="{00000000-0005-0000-0000-000023590000}"/>
    <cellStyle name="SAPBEXHLevel1 8 2 10" xfId="22470" xr:uid="{00000000-0005-0000-0000-000024590000}"/>
    <cellStyle name="SAPBEXHLevel1 8 2 2" xfId="3265" xr:uid="{00000000-0005-0000-0000-000025590000}"/>
    <cellStyle name="SAPBEXHLevel1 8 2 2 2" xfId="8434" xr:uid="{00000000-0005-0000-0000-000026590000}"/>
    <cellStyle name="SAPBEXHLevel1 8 2 2 2 2" xfId="24463" xr:uid="{00000000-0005-0000-0000-000027590000}"/>
    <cellStyle name="SAPBEXHLevel1 8 2 2 3" xfId="11261" xr:uid="{00000000-0005-0000-0000-000028590000}"/>
    <cellStyle name="SAPBEXHLevel1 8 2 2 3 2" xfId="27128" xr:uid="{00000000-0005-0000-0000-000029590000}"/>
    <cellStyle name="SAPBEXHLevel1 8 2 2 4" xfId="15525" xr:uid="{00000000-0005-0000-0000-00002A590000}"/>
    <cellStyle name="SAPBEXHLevel1 8 2 2 4 2" xfId="30880" xr:uid="{00000000-0005-0000-0000-00002B590000}"/>
    <cellStyle name="SAPBEXHLevel1 8 2 2 5" xfId="16613" xr:uid="{00000000-0005-0000-0000-00002C590000}"/>
    <cellStyle name="SAPBEXHLevel1 8 2 2 5 2" xfId="31751" xr:uid="{00000000-0005-0000-0000-00002D590000}"/>
    <cellStyle name="SAPBEXHLevel1 8 2 2 6" xfId="19223" xr:uid="{00000000-0005-0000-0000-00002E590000}"/>
    <cellStyle name="SAPBEXHLevel1 8 2 2 6 2" xfId="34170" xr:uid="{00000000-0005-0000-0000-00002F590000}"/>
    <cellStyle name="SAPBEXHLevel1 8 2 2 7" xfId="21386" xr:uid="{00000000-0005-0000-0000-000030590000}"/>
    <cellStyle name="SAPBEXHLevel1 8 2 2 7 2" xfId="36312" xr:uid="{00000000-0005-0000-0000-000031590000}"/>
    <cellStyle name="SAPBEXHLevel1 8 2 2 8" xfId="6351" xr:uid="{00000000-0005-0000-0000-000032590000}"/>
    <cellStyle name="SAPBEXHLevel1 8 2 3" xfId="4260" xr:uid="{00000000-0005-0000-0000-000033590000}"/>
    <cellStyle name="SAPBEXHLevel1 8 2 3 2" xfId="9415" xr:uid="{00000000-0005-0000-0000-000034590000}"/>
    <cellStyle name="SAPBEXHLevel1 8 2 3 2 2" xfId="25406" xr:uid="{00000000-0005-0000-0000-000035590000}"/>
    <cellStyle name="SAPBEXHLevel1 8 2 3 3" xfId="12233" xr:uid="{00000000-0005-0000-0000-000036590000}"/>
    <cellStyle name="SAPBEXHLevel1 8 2 3 3 2" xfId="28077" xr:uid="{00000000-0005-0000-0000-000037590000}"/>
    <cellStyle name="SAPBEXHLevel1 8 2 3 4" xfId="14411" xr:uid="{00000000-0005-0000-0000-000038590000}"/>
    <cellStyle name="SAPBEXHLevel1 8 2 3 4 2" xfId="29930" xr:uid="{00000000-0005-0000-0000-000039590000}"/>
    <cellStyle name="SAPBEXHLevel1 8 2 3 5" xfId="17556" xr:uid="{00000000-0005-0000-0000-00003A590000}"/>
    <cellStyle name="SAPBEXHLevel1 8 2 3 5 2" xfId="32672" xr:uid="{00000000-0005-0000-0000-00003B590000}"/>
    <cellStyle name="SAPBEXHLevel1 8 2 3 6" xfId="20164" xr:uid="{00000000-0005-0000-0000-00003C590000}"/>
    <cellStyle name="SAPBEXHLevel1 8 2 3 6 2" xfId="35101" xr:uid="{00000000-0005-0000-0000-00003D590000}"/>
    <cellStyle name="SAPBEXHLevel1 8 2 3 7" xfId="21214" xr:uid="{00000000-0005-0000-0000-00003E590000}"/>
    <cellStyle name="SAPBEXHLevel1 8 2 3 7 2" xfId="36140" xr:uid="{00000000-0005-0000-0000-00003F590000}"/>
    <cellStyle name="SAPBEXHLevel1 8 2 4" xfId="5405" xr:uid="{00000000-0005-0000-0000-000040590000}"/>
    <cellStyle name="SAPBEXHLevel1 8 2 4 2" xfId="37559" xr:uid="{00000000-0005-0000-0000-000041590000}"/>
    <cellStyle name="SAPBEXHLevel1 8 2 5" xfId="7211" xr:uid="{00000000-0005-0000-0000-000042590000}"/>
    <cellStyle name="SAPBEXHLevel1 8 2 6" xfId="11827" xr:uid="{00000000-0005-0000-0000-000043590000}"/>
    <cellStyle name="SAPBEXHLevel1 8 2 7" xfId="5239" xr:uid="{00000000-0005-0000-0000-000044590000}"/>
    <cellStyle name="SAPBEXHLevel1 8 2 8" xfId="14152" xr:uid="{00000000-0005-0000-0000-000045590000}"/>
    <cellStyle name="SAPBEXHLevel1 8 2 9" xfId="5260" xr:uid="{00000000-0005-0000-0000-000046590000}"/>
    <cellStyle name="SAPBEXHLevel1 8 3" xfId="3264" xr:uid="{00000000-0005-0000-0000-000047590000}"/>
    <cellStyle name="SAPBEXHLevel1 8 3 2" xfId="8433" xr:uid="{00000000-0005-0000-0000-000048590000}"/>
    <cellStyle name="SAPBEXHLevel1 8 3 2 2" xfId="24462" xr:uid="{00000000-0005-0000-0000-000049590000}"/>
    <cellStyle name="SAPBEXHLevel1 8 3 3" xfId="11260" xr:uid="{00000000-0005-0000-0000-00004A590000}"/>
    <cellStyle name="SAPBEXHLevel1 8 3 3 2" xfId="27127" xr:uid="{00000000-0005-0000-0000-00004B590000}"/>
    <cellStyle name="SAPBEXHLevel1 8 3 4" xfId="13090" xr:uid="{00000000-0005-0000-0000-00004C590000}"/>
    <cellStyle name="SAPBEXHLevel1 8 3 4 2" xfId="28870" xr:uid="{00000000-0005-0000-0000-00004D590000}"/>
    <cellStyle name="SAPBEXHLevel1 8 3 5" xfId="16612" xr:uid="{00000000-0005-0000-0000-00004E590000}"/>
    <cellStyle name="SAPBEXHLevel1 8 3 5 2" xfId="31750" xr:uid="{00000000-0005-0000-0000-00004F590000}"/>
    <cellStyle name="SAPBEXHLevel1 8 3 6" xfId="19222" xr:uid="{00000000-0005-0000-0000-000050590000}"/>
    <cellStyle name="SAPBEXHLevel1 8 3 6 2" xfId="34169" xr:uid="{00000000-0005-0000-0000-000051590000}"/>
    <cellStyle name="SAPBEXHLevel1 8 3 7" xfId="21385" xr:uid="{00000000-0005-0000-0000-000052590000}"/>
    <cellStyle name="SAPBEXHLevel1 8 3 7 2" xfId="36311" xr:uid="{00000000-0005-0000-0000-000053590000}"/>
    <cellStyle name="SAPBEXHLevel1 8 3 8" xfId="6350" xr:uid="{00000000-0005-0000-0000-000054590000}"/>
    <cellStyle name="SAPBEXHLevel1 8 4" xfId="4261" xr:uid="{00000000-0005-0000-0000-000055590000}"/>
    <cellStyle name="SAPBEXHLevel1 8 4 2" xfId="9416" xr:uid="{00000000-0005-0000-0000-000056590000}"/>
    <cellStyle name="SAPBEXHLevel1 8 4 2 2" xfId="25407" xr:uid="{00000000-0005-0000-0000-000057590000}"/>
    <cellStyle name="SAPBEXHLevel1 8 4 3" xfId="12234" xr:uid="{00000000-0005-0000-0000-000058590000}"/>
    <cellStyle name="SAPBEXHLevel1 8 4 3 2" xfId="28078" xr:uid="{00000000-0005-0000-0000-000059590000}"/>
    <cellStyle name="SAPBEXHLevel1 8 4 4" xfId="14900" xr:uid="{00000000-0005-0000-0000-00005A590000}"/>
    <cellStyle name="SAPBEXHLevel1 8 4 4 2" xfId="30351" xr:uid="{00000000-0005-0000-0000-00005B590000}"/>
    <cellStyle name="SAPBEXHLevel1 8 4 5" xfId="17557" xr:uid="{00000000-0005-0000-0000-00005C590000}"/>
    <cellStyle name="SAPBEXHLevel1 8 4 5 2" xfId="32673" xr:uid="{00000000-0005-0000-0000-00005D590000}"/>
    <cellStyle name="SAPBEXHLevel1 8 4 6" xfId="20165" xr:uid="{00000000-0005-0000-0000-00005E590000}"/>
    <cellStyle name="SAPBEXHLevel1 8 4 6 2" xfId="35102" xr:uid="{00000000-0005-0000-0000-00005F590000}"/>
    <cellStyle name="SAPBEXHLevel1 8 4 7" xfId="21973" xr:uid="{00000000-0005-0000-0000-000060590000}"/>
    <cellStyle name="SAPBEXHLevel1 8 4 7 2" xfId="36892" xr:uid="{00000000-0005-0000-0000-000061590000}"/>
    <cellStyle name="SAPBEXHLevel1 8 5" xfId="5406" xr:uid="{00000000-0005-0000-0000-000062590000}"/>
    <cellStyle name="SAPBEXHLevel1 8 5 2" xfId="37560" xr:uid="{00000000-0005-0000-0000-000063590000}"/>
    <cellStyle name="SAPBEXHLevel1 8 6" xfId="7227" xr:uid="{00000000-0005-0000-0000-000064590000}"/>
    <cellStyle name="SAPBEXHLevel1 8 7" xfId="13367" xr:uid="{00000000-0005-0000-0000-000065590000}"/>
    <cellStyle name="SAPBEXHLevel1 8 8" xfId="6544" xr:uid="{00000000-0005-0000-0000-000066590000}"/>
    <cellStyle name="SAPBEXHLevel1 8 9" xfId="7047" xr:uid="{00000000-0005-0000-0000-000067590000}"/>
    <cellStyle name="SAPBEXHLevel1 9" xfId="862" xr:uid="{00000000-0005-0000-0000-000068590000}"/>
    <cellStyle name="SAPBEXHLevel1 9 10" xfId="6555" xr:uid="{00000000-0005-0000-0000-000069590000}"/>
    <cellStyle name="SAPBEXHLevel1 9 11" xfId="22471" xr:uid="{00000000-0005-0000-0000-00006A590000}"/>
    <cellStyle name="SAPBEXHLevel1 9 2" xfId="3267" xr:uid="{00000000-0005-0000-0000-00006B590000}"/>
    <cellStyle name="SAPBEXHLevel1 9 2 2" xfId="4258" xr:uid="{00000000-0005-0000-0000-00006C590000}"/>
    <cellStyle name="SAPBEXHLevel1 9 2 2 2" xfId="9413" xr:uid="{00000000-0005-0000-0000-00006D590000}"/>
    <cellStyle name="SAPBEXHLevel1 9 2 2 2 2" xfId="25404" xr:uid="{00000000-0005-0000-0000-00006E590000}"/>
    <cellStyle name="SAPBEXHLevel1 9 2 2 3" xfId="12231" xr:uid="{00000000-0005-0000-0000-00006F590000}"/>
    <cellStyle name="SAPBEXHLevel1 9 2 2 3 2" xfId="28075" xr:uid="{00000000-0005-0000-0000-000070590000}"/>
    <cellStyle name="SAPBEXHLevel1 9 2 2 4" xfId="14901" xr:uid="{00000000-0005-0000-0000-000071590000}"/>
    <cellStyle name="SAPBEXHLevel1 9 2 2 4 2" xfId="30352" xr:uid="{00000000-0005-0000-0000-000072590000}"/>
    <cellStyle name="SAPBEXHLevel1 9 2 2 5" xfId="17554" xr:uid="{00000000-0005-0000-0000-000073590000}"/>
    <cellStyle name="SAPBEXHLevel1 9 2 2 5 2" xfId="32670" xr:uid="{00000000-0005-0000-0000-000074590000}"/>
    <cellStyle name="SAPBEXHLevel1 9 2 2 6" xfId="20162" xr:uid="{00000000-0005-0000-0000-000075590000}"/>
    <cellStyle name="SAPBEXHLevel1 9 2 2 6 2" xfId="35099" xr:uid="{00000000-0005-0000-0000-000076590000}"/>
    <cellStyle name="SAPBEXHLevel1 9 2 2 7" xfId="21974" xr:uid="{00000000-0005-0000-0000-000077590000}"/>
    <cellStyle name="SAPBEXHLevel1 9 2 2 7 2" xfId="36893" xr:uid="{00000000-0005-0000-0000-000078590000}"/>
    <cellStyle name="SAPBEXHLevel1 9 2 3" xfId="8436" xr:uid="{00000000-0005-0000-0000-000079590000}"/>
    <cellStyle name="SAPBEXHLevel1 9 2 3 2" xfId="24465" xr:uid="{00000000-0005-0000-0000-00007A590000}"/>
    <cellStyle name="SAPBEXHLevel1 9 2 4" xfId="11263" xr:uid="{00000000-0005-0000-0000-00007B590000}"/>
    <cellStyle name="SAPBEXHLevel1 9 2 4 2" xfId="27130" xr:uid="{00000000-0005-0000-0000-00007C590000}"/>
    <cellStyle name="SAPBEXHLevel1 9 2 5" xfId="15529" xr:uid="{00000000-0005-0000-0000-00007D590000}"/>
    <cellStyle name="SAPBEXHLevel1 9 2 5 2" xfId="30884" xr:uid="{00000000-0005-0000-0000-00007E590000}"/>
    <cellStyle name="SAPBEXHLevel1 9 2 6" xfId="16615" xr:uid="{00000000-0005-0000-0000-00007F590000}"/>
    <cellStyle name="SAPBEXHLevel1 9 2 6 2" xfId="31753" xr:uid="{00000000-0005-0000-0000-000080590000}"/>
    <cellStyle name="SAPBEXHLevel1 9 2 7" xfId="19225" xr:uid="{00000000-0005-0000-0000-000081590000}"/>
    <cellStyle name="SAPBEXHLevel1 9 2 7 2" xfId="34172" xr:uid="{00000000-0005-0000-0000-000082590000}"/>
    <cellStyle name="SAPBEXHLevel1 9 3" xfId="3266" xr:uid="{00000000-0005-0000-0000-000083590000}"/>
    <cellStyle name="SAPBEXHLevel1 9 3 2" xfId="8435" xr:uid="{00000000-0005-0000-0000-000084590000}"/>
    <cellStyle name="SAPBEXHLevel1 9 3 2 2" xfId="24464" xr:uid="{00000000-0005-0000-0000-000085590000}"/>
    <cellStyle name="SAPBEXHLevel1 9 3 3" xfId="11262" xr:uid="{00000000-0005-0000-0000-000086590000}"/>
    <cellStyle name="SAPBEXHLevel1 9 3 3 2" xfId="27129" xr:uid="{00000000-0005-0000-0000-000087590000}"/>
    <cellStyle name="SAPBEXHLevel1 9 3 4" xfId="13098" xr:uid="{00000000-0005-0000-0000-000088590000}"/>
    <cellStyle name="SAPBEXHLevel1 9 3 4 2" xfId="28878" xr:uid="{00000000-0005-0000-0000-000089590000}"/>
    <cellStyle name="SAPBEXHLevel1 9 3 5" xfId="16614" xr:uid="{00000000-0005-0000-0000-00008A590000}"/>
    <cellStyle name="SAPBEXHLevel1 9 3 5 2" xfId="31752" xr:uid="{00000000-0005-0000-0000-00008B590000}"/>
    <cellStyle name="SAPBEXHLevel1 9 3 6" xfId="19224" xr:uid="{00000000-0005-0000-0000-00008C590000}"/>
    <cellStyle name="SAPBEXHLevel1 9 3 6 2" xfId="34171" xr:uid="{00000000-0005-0000-0000-00008D590000}"/>
    <cellStyle name="SAPBEXHLevel1 9 3 7" xfId="21387" xr:uid="{00000000-0005-0000-0000-00008E590000}"/>
    <cellStyle name="SAPBEXHLevel1 9 3 7 2" xfId="36313" xr:uid="{00000000-0005-0000-0000-00008F590000}"/>
    <cellStyle name="SAPBEXHLevel1 9 3 8" xfId="6352" xr:uid="{00000000-0005-0000-0000-000090590000}"/>
    <cellStyle name="SAPBEXHLevel1 9 4" xfId="4259" xr:uid="{00000000-0005-0000-0000-000091590000}"/>
    <cellStyle name="SAPBEXHLevel1 9 4 2" xfId="9414" xr:uid="{00000000-0005-0000-0000-000092590000}"/>
    <cellStyle name="SAPBEXHLevel1 9 4 2 2" xfId="25405" xr:uid="{00000000-0005-0000-0000-000093590000}"/>
    <cellStyle name="SAPBEXHLevel1 9 4 3" xfId="12232" xr:uid="{00000000-0005-0000-0000-000094590000}"/>
    <cellStyle name="SAPBEXHLevel1 9 4 3 2" xfId="28076" xr:uid="{00000000-0005-0000-0000-000095590000}"/>
    <cellStyle name="SAPBEXHLevel1 9 4 4" xfId="13975" xr:uid="{00000000-0005-0000-0000-000096590000}"/>
    <cellStyle name="SAPBEXHLevel1 9 4 4 2" xfId="29557" xr:uid="{00000000-0005-0000-0000-000097590000}"/>
    <cellStyle name="SAPBEXHLevel1 9 4 5" xfId="17555" xr:uid="{00000000-0005-0000-0000-000098590000}"/>
    <cellStyle name="SAPBEXHLevel1 9 4 5 2" xfId="32671" xr:uid="{00000000-0005-0000-0000-000099590000}"/>
    <cellStyle name="SAPBEXHLevel1 9 4 6" xfId="20163" xr:uid="{00000000-0005-0000-0000-00009A590000}"/>
    <cellStyle name="SAPBEXHLevel1 9 4 6 2" xfId="35100" xr:uid="{00000000-0005-0000-0000-00009B590000}"/>
    <cellStyle name="SAPBEXHLevel1 9 4 7" xfId="21700" xr:uid="{00000000-0005-0000-0000-00009C590000}"/>
    <cellStyle name="SAPBEXHLevel1 9 4 7 2" xfId="36622" xr:uid="{00000000-0005-0000-0000-00009D590000}"/>
    <cellStyle name="SAPBEXHLevel1 9 5" xfId="5404" xr:uid="{00000000-0005-0000-0000-00009E590000}"/>
    <cellStyle name="SAPBEXHLevel1 9 5 2" xfId="37558" xr:uid="{00000000-0005-0000-0000-00009F590000}"/>
    <cellStyle name="SAPBEXHLevel1 9 6" xfId="7255" xr:uid="{00000000-0005-0000-0000-0000A0590000}"/>
    <cellStyle name="SAPBEXHLevel1 9 7" xfId="13368" xr:uid="{00000000-0005-0000-0000-0000A1590000}"/>
    <cellStyle name="SAPBEXHLevel1 9 8" xfId="15380" xr:uid="{00000000-0005-0000-0000-0000A2590000}"/>
    <cellStyle name="SAPBEXHLevel1 9 9" xfId="14951" xr:uid="{00000000-0005-0000-0000-0000A3590000}"/>
    <cellStyle name="SAPBEXHLevel1_CC - Div XRef" xfId="1870" xr:uid="{00000000-0005-0000-0000-0000A4590000}"/>
    <cellStyle name="SAPBEXHLevel1X" xfId="94" xr:uid="{00000000-0005-0000-0000-0000A5590000}"/>
    <cellStyle name="SAPBEXHLevel1X 10" xfId="1871" xr:uid="{00000000-0005-0000-0000-0000A6590000}"/>
    <cellStyle name="SAPBEXHLevel1X 10 2" xfId="3269" xr:uid="{00000000-0005-0000-0000-0000A7590000}"/>
    <cellStyle name="SAPBEXHLevel1X 10 2 2" xfId="4256" xr:uid="{00000000-0005-0000-0000-0000A8590000}"/>
    <cellStyle name="SAPBEXHLevel1X 10 2 2 2" xfId="9411" xr:uid="{00000000-0005-0000-0000-0000A9590000}"/>
    <cellStyle name="SAPBEXHLevel1X 10 2 2 2 2" xfId="25402" xr:uid="{00000000-0005-0000-0000-0000AA590000}"/>
    <cellStyle name="SAPBEXHLevel1X 10 2 2 3" xfId="12229" xr:uid="{00000000-0005-0000-0000-0000AB590000}"/>
    <cellStyle name="SAPBEXHLevel1X 10 2 2 3 2" xfId="28073" xr:uid="{00000000-0005-0000-0000-0000AC590000}"/>
    <cellStyle name="SAPBEXHLevel1X 10 2 2 4" xfId="14527" xr:uid="{00000000-0005-0000-0000-0000AD590000}"/>
    <cellStyle name="SAPBEXHLevel1X 10 2 2 4 2" xfId="30030" xr:uid="{00000000-0005-0000-0000-0000AE590000}"/>
    <cellStyle name="SAPBEXHLevel1X 10 2 2 5" xfId="17552" xr:uid="{00000000-0005-0000-0000-0000AF590000}"/>
    <cellStyle name="SAPBEXHLevel1X 10 2 2 5 2" xfId="32668" xr:uid="{00000000-0005-0000-0000-0000B0590000}"/>
    <cellStyle name="SAPBEXHLevel1X 10 2 2 6" xfId="20160" xr:uid="{00000000-0005-0000-0000-0000B1590000}"/>
    <cellStyle name="SAPBEXHLevel1X 10 2 2 6 2" xfId="35097" xr:uid="{00000000-0005-0000-0000-0000B2590000}"/>
    <cellStyle name="SAPBEXHLevel1X 10 2 2 7" xfId="21550" xr:uid="{00000000-0005-0000-0000-0000B3590000}"/>
    <cellStyle name="SAPBEXHLevel1X 10 2 2 7 2" xfId="36476" xr:uid="{00000000-0005-0000-0000-0000B4590000}"/>
    <cellStyle name="SAPBEXHLevel1X 10 2 3" xfId="8438" xr:uid="{00000000-0005-0000-0000-0000B5590000}"/>
    <cellStyle name="SAPBEXHLevel1X 10 2 3 2" xfId="24467" xr:uid="{00000000-0005-0000-0000-0000B6590000}"/>
    <cellStyle name="SAPBEXHLevel1X 10 2 4" xfId="11265" xr:uid="{00000000-0005-0000-0000-0000B7590000}"/>
    <cellStyle name="SAPBEXHLevel1X 10 2 4 2" xfId="27132" xr:uid="{00000000-0005-0000-0000-0000B8590000}"/>
    <cellStyle name="SAPBEXHLevel1X 10 2 5" xfId="13052" xr:uid="{00000000-0005-0000-0000-0000B9590000}"/>
    <cellStyle name="SAPBEXHLevel1X 10 2 5 2" xfId="28839" xr:uid="{00000000-0005-0000-0000-0000BA590000}"/>
    <cellStyle name="SAPBEXHLevel1X 10 2 6" xfId="16617" xr:uid="{00000000-0005-0000-0000-0000BB590000}"/>
    <cellStyle name="SAPBEXHLevel1X 10 2 6 2" xfId="31755" xr:uid="{00000000-0005-0000-0000-0000BC590000}"/>
    <cellStyle name="SAPBEXHLevel1X 10 2 7" xfId="19227" xr:uid="{00000000-0005-0000-0000-0000BD590000}"/>
    <cellStyle name="SAPBEXHLevel1X 10 2 7 2" xfId="34174" xr:uid="{00000000-0005-0000-0000-0000BE590000}"/>
    <cellStyle name="SAPBEXHLevel1X 10 3" xfId="4257" xr:uid="{00000000-0005-0000-0000-0000BF590000}"/>
    <cellStyle name="SAPBEXHLevel1X 10 3 2" xfId="9412" xr:uid="{00000000-0005-0000-0000-0000C0590000}"/>
    <cellStyle name="SAPBEXHLevel1X 10 3 2 2" xfId="25403" xr:uid="{00000000-0005-0000-0000-0000C1590000}"/>
    <cellStyle name="SAPBEXHLevel1X 10 3 3" xfId="12230" xr:uid="{00000000-0005-0000-0000-0000C2590000}"/>
    <cellStyle name="SAPBEXHLevel1X 10 3 3 2" xfId="28074" xr:uid="{00000000-0005-0000-0000-0000C3590000}"/>
    <cellStyle name="SAPBEXHLevel1X 10 3 4" xfId="13974" xr:uid="{00000000-0005-0000-0000-0000C4590000}"/>
    <cellStyle name="SAPBEXHLevel1X 10 3 4 2" xfId="29556" xr:uid="{00000000-0005-0000-0000-0000C5590000}"/>
    <cellStyle name="SAPBEXHLevel1X 10 3 5" xfId="17553" xr:uid="{00000000-0005-0000-0000-0000C6590000}"/>
    <cellStyle name="SAPBEXHLevel1X 10 3 5 2" xfId="32669" xr:uid="{00000000-0005-0000-0000-0000C7590000}"/>
    <cellStyle name="SAPBEXHLevel1X 10 3 6" xfId="20161" xr:uid="{00000000-0005-0000-0000-0000C8590000}"/>
    <cellStyle name="SAPBEXHLevel1X 10 3 6 2" xfId="35098" xr:uid="{00000000-0005-0000-0000-0000C9590000}"/>
    <cellStyle name="SAPBEXHLevel1X 10 3 7" xfId="21213" xr:uid="{00000000-0005-0000-0000-0000CA590000}"/>
    <cellStyle name="SAPBEXHLevel1X 10 3 7 2" xfId="36139" xr:uid="{00000000-0005-0000-0000-0000CB590000}"/>
    <cellStyle name="SAPBEXHLevel1X 10 4" xfId="7133" xr:uid="{00000000-0005-0000-0000-0000CC590000}"/>
    <cellStyle name="SAPBEXHLevel1X 10 4 2" xfId="23421" xr:uid="{00000000-0005-0000-0000-0000CD590000}"/>
    <cellStyle name="SAPBEXHLevel1X 10 5" xfId="7528" xr:uid="{00000000-0005-0000-0000-0000CE590000}"/>
    <cellStyle name="SAPBEXHLevel1X 10 5 2" xfId="23698" xr:uid="{00000000-0005-0000-0000-0000CF590000}"/>
    <cellStyle name="SAPBEXHLevel1X 10 6" xfId="7362" xr:uid="{00000000-0005-0000-0000-0000D0590000}"/>
    <cellStyle name="SAPBEXHLevel1X 10 6 2" xfId="23565" xr:uid="{00000000-0005-0000-0000-0000D1590000}"/>
    <cellStyle name="SAPBEXHLevel1X 10 7" xfId="15077" xr:uid="{00000000-0005-0000-0000-0000D2590000}"/>
    <cellStyle name="SAPBEXHLevel1X 10 7 2" xfId="30522" xr:uid="{00000000-0005-0000-0000-0000D3590000}"/>
    <cellStyle name="SAPBEXHLevel1X 10 8" xfId="15762" xr:uid="{00000000-0005-0000-0000-0000D4590000}"/>
    <cellStyle name="SAPBEXHLevel1X 10 8 2" xfId="31028" xr:uid="{00000000-0005-0000-0000-0000D5590000}"/>
    <cellStyle name="SAPBEXHLevel1X 11" xfId="1872" xr:uid="{00000000-0005-0000-0000-0000D6590000}"/>
    <cellStyle name="SAPBEXHLevel1X 11 2" xfId="3271" xr:uid="{00000000-0005-0000-0000-0000D7590000}"/>
    <cellStyle name="SAPBEXHLevel1X 11 2 2" xfId="4254" xr:uid="{00000000-0005-0000-0000-0000D8590000}"/>
    <cellStyle name="SAPBEXHLevel1X 11 2 2 2" xfId="9409" xr:uid="{00000000-0005-0000-0000-0000D9590000}"/>
    <cellStyle name="SAPBEXHLevel1X 11 2 2 2 2" xfId="25400" xr:uid="{00000000-0005-0000-0000-0000DA590000}"/>
    <cellStyle name="SAPBEXHLevel1X 11 2 2 3" xfId="12227" xr:uid="{00000000-0005-0000-0000-0000DB590000}"/>
    <cellStyle name="SAPBEXHLevel1X 11 2 2 3 2" xfId="28071" xr:uid="{00000000-0005-0000-0000-0000DC590000}"/>
    <cellStyle name="SAPBEXHLevel1X 11 2 2 4" xfId="14528" xr:uid="{00000000-0005-0000-0000-0000DD590000}"/>
    <cellStyle name="SAPBEXHLevel1X 11 2 2 4 2" xfId="30031" xr:uid="{00000000-0005-0000-0000-0000DE590000}"/>
    <cellStyle name="SAPBEXHLevel1X 11 2 2 5" xfId="17550" xr:uid="{00000000-0005-0000-0000-0000DF590000}"/>
    <cellStyle name="SAPBEXHLevel1X 11 2 2 5 2" xfId="32666" xr:uid="{00000000-0005-0000-0000-0000E0590000}"/>
    <cellStyle name="SAPBEXHLevel1X 11 2 2 6" xfId="20158" xr:uid="{00000000-0005-0000-0000-0000E1590000}"/>
    <cellStyle name="SAPBEXHLevel1X 11 2 2 6 2" xfId="35095" xr:uid="{00000000-0005-0000-0000-0000E2590000}"/>
    <cellStyle name="SAPBEXHLevel1X 11 2 2 7" xfId="21212" xr:uid="{00000000-0005-0000-0000-0000E3590000}"/>
    <cellStyle name="SAPBEXHLevel1X 11 2 2 7 2" xfId="36138" xr:uid="{00000000-0005-0000-0000-0000E4590000}"/>
    <cellStyle name="SAPBEXHLevel1X 11 2 3" xfId="8440" xr:uid="{00000000-0005-0000-0000-0000E5590000}"/>
    <cellStyle name="SAPBEXHLevel1X 11 2 3 2" xfId="24469" xr:uid="{00000000-0005-0000-0000-0000E6590000}"/>
    <cellStyle name="SAPBEXHLevel1X 11 2 4" xfId="11267" xr:uid="{00000000-0005-0000-0000-0000E7590000}"/>
    <cellStyle name="SAPBEXHLevel1X 11 2 4 2" xfId="27134" xr:uid="{00000000-0005-0000-0000-0000E8590000}"/>
    <cellStyle name="SAPBEXHLevel1X 11 2 5" xfId="7826" xr:uid="{00000000-0005-0000-0000-0000E9590000}"/>
    <cellStyle name="SAPBEXHLevel1X 11 2 5 2" xfId="23857" xr:uid="{00000000-0005-0000-0000-0000EA590000}"/>
    <cellStyle name="SAPBEXHLevel1X 11 2 6" xfId="16619" xr:uid="{00000000-0005-0000-0000-0000EB590000}"/>
    <cellStyle name="SAPBEXHLevel1X 11 2 6 2" xfId="31757" xr:uid="{00000000-0005-0000-0000-0000EC590000}"/>
    <cellStyle name="SAPBEXHLevel1X 11 2 7" xfId="19229" xr:uid="{00000000-0005-0000-0000-0000ED590000}"/>
    <cellStyle name="SAPBEXHLevel1X 11 2 7 2" xfId="34176" xr:uid="{00000000-0005-0000-0000-0000EE590000}"/>
    <cellStyle name="SAPBEXHLevel1X 11 3" xfId="4255" xr:uid="{00000000-0005-0000-0000-0000EF590000}"/>
    <cellStyle name="SAPBEXHLevel1X 11 3 2" xfId="9410" xr:uid="{00000000-0005-0000-0000-0000F0590000}"/>
    <cellStyle name="SAPBEXHLevel1X 11 3 2 2" xfId="25401" xr:uid="{00000000-0005-0000-0000-0000F1590000}"/>
    <cellStyle name="SAPBEXHLevel1X 11 3 3" xfId="12228" xr:uid="{00000000-0005-0000-0000-0000F2590000}"/>
    <cellStyle name="SAPBEXHLevel1X 11 3 3 2" xfId="28072" xr:uid="{00000000-0005-0000-0000-0000F3590000}"/>
    <cellStyle name="SAPBEXHLevel1X 11 3 4" xfId="14410" xr:uid="{00000000-0005-0000-0000-0000F4590000}"/>
    <cellStyle name="SAPBEXHLevel1X 11 3 4 2" xfId="29929" xr:uid="{00000000-0005-0000-0000-0000F5590000}"/>
    <cellStyle name="SAPBEXHLevel1X 11 3 5" xfId="17551" xr:uid="{00000000-0005-0000-0000-0000F6590000}"/>
    <cellStyle name="SAPBEXHLevel1X 11 3 5 2" xfId="32667" xr:uid="{00000000-0005-0000-0000-0000F7590000}"/>
    <cellStyle name="SAPBEXHLevel1X 11 3 6" xfId="20159" xr:uid="{00000000-0005-0000-0000-0000F8590000}"/>
    <cellStyle name="SAPBEXHLevel1X 11 3 6 2" xfId="35096" xr:uid="{00000000-0005-0000-0000-0000F9590000}"/>
    <cellStyle name="SAPBEXHLevel1X 11 3 7" xfId="21975" xr:uid="{00000000-0005-0000-0000-0000FA590000}"/>
    <cellStyle name="SAPBEXHLevel1X 11 3 7 2" xfId="36894" xr:uid="{00000000-0005-0000-0000-0000FB590000}"/>
    <cellStyle name="SAPBEXHLevel1X 11 4" xfId="7134" xr:uid="{00000000-0005-0000-0000-0000FC590000}"/>
    <cellStyle name="SAPBEXHLevel1X 11 4 2" xfId="23422" xr:uid="{00000000-0005-0000-0000-0000FD590000}"/>
    <cellStyle name="SAPBEXHLevel1X 11 5" xfId="7527" xr:uid="{00000000-0005-0000-0000-0000FE590000}"/>
    <cellStyle name="SAPBEXHLevel1X 11 5 2" xfId="23697" xr:uid="{00000000-0005-0000-0000-0000FF590000}"/>
    <cellStyle name="SAPBEXHLevel1X 11 6" xfId="7014" xr:uid="{00000000-0005-0000-0000-0000005A0000}"/>
    <cellStyle name="SAPBEXHLevel1X 11 6 2" xfId="23390" xr:uid="{00000000-0005-0000-0000-0000015A0000}"/>
    <cellStyle name="SAPBEXHLevel1X 11 7" xfId="13486" xr:uid="{00000000-0005-0000-0000-0000025A0000}"/>
    <cellStyle name="SAPBEXHLevel1X 11 7 2" xfId="29126" xr:uid="{00000000-0005-0000-0000-0000035A0000}"/>
    <cellStyle name="SAPBEXHLevel1X 11 8" xfId="15761" xr:uid="{00000000-0005-0000-0000-0000045A0000}"/>
    <cellStyle name="SAPBEXHLevel1X 11 8 2" xfId="31027" xr:uid="{00000000-0005-0000-0000-0000055A0000}"/>
    <cellStyle name="SAPBEXHLevel1X 11_48MW CMSI CAPEX Budget rev 11Jun10-rev16b (Updated Forecast cash flow)" xfId="3272" xr:uid="{00000000-0005-0000-0000-0000065A0000}"/>
    <cellStyle name="SAPBEXHLevel1X 12" xfId="1873" xr:uid="{00000000-0005-0000-0000-0000075A0000}"/>
    <cellStyle name="SAPBEXHLevel1X 12 2" xfId="2133" xr:uid="{00000000-0005-0000-0000-0000085A0000}"/>
    <cellStyle name="SAPBEXHLevel1X 12 2 2" xfId="7373" xr:uid="{00000000-0005-0000-0000-0000095A0000}"/>
    <cellStyle name="SAPBEXHLevel1X 12 2 2 2" xfId="23575" xr:uid="{00000000-0005-0000-0000-00000A5A0000}"/>
    <cellStyle name="SAPBEXHLevel1X 12 2 3" xfId="10214" xr:uid="{00000000-0005-0000-0000-00000B5A0000}"/>
    <cellStyle name="SAPBEXHLevel1X 12 2 3 2" xfId="26178" xr:uid="{00000000-0005-0000-0000-00000C5A0000}"/>
    <cellStyle name="SAPBEXHLevel1X 12 2 4" xfId="15470" xr:uid="{00000000-0005-0000-0000-00000D5A0000}"/>
    <cellStyle name="SAPBEXHLevel1X 12 2 4 2" xfId="30838" xr:uid="{00000000-0005-0000-0000-00000E5A0000}"/>
    <cellStyle name="SAPBEXHLevel1X 12 2 5" xfId="15662" xr:uid="{00000000-0005-0000-0000-00000F5A0000}"/>
    <cellStyle name="SAPBEXHLevel1X 12 2 5 2" xfId="30960" xr:uid="{00000000-0005-0000-0000-0000105A0000}"/>
    <cellStyle name="SAPBEXHLevel1X 12 2 6" xfId="18348" xr:uid="{00000000-0005-0000-0000-0000115A0000}"/>
    <cellStyle name="SAPBEXHLevel1X 12 2 6 2" xfId="33412" xr:uid="{00000000-0005-0000-0000-0000125A0000}"/>
    <cellStyle name="SAPBEXHLevel1X 12 2 7" xfId="22102" xr:uid="{00000000-0005-0000-0000-0000135A0000}"/>
    <cellStyle name="SAPBEXHLevel1X 12 2 7 2" xfId="37015" xr:uid="{00000000-0005-0000-0000-0000145A0000}"/>
    <cellStyle name="SAPBEXHLevel1X 12 3" xfId="7135" xr:uid="{00000000-0005-0000-0000-0000155A0000}"/>
    <cellStyle name="SAPBEXHLevel1X 12 3 2" xfId="23423" xr:uid="{00000000-0005-0000-0000-0000165A0000}"/>
    <cellStyle name="SAPBEXHLevel1X 12 4" xfId="7526" xr:uid="{00000000-0005-0000-0000-0000175A0000}"/>
    <cellStyle name="SAPBEXHLevel1X 12 4 2" xfId="23696" xr:uid="{00000000-0005-0000-0000-0000185A0000}"/>
    <cellStyle name="SAPBEXHLevel1X 12 5" xfId="13450" xr:uid="{00000000-0005-0000-0000-0000195A0000}"/>
    <cellStyle name="SAPBEXHLevel1X 12 5 2" xfId="29102" xr:uid="{00000000-0005-0000-0000-00001A5A0000}"/>
    <cellStyle name="SAPBEXHLevel1X 12 6" xfId="10029" xr:uid="{00000000-0005-0000-0000-00001B5A0000}"/>
    <cellStyle name="SAPBEXHLevel1X 12 6 2" xfId="26017" xr:uid="{00000000-0005-0000-0000-00001C5A0000}"/>
    <cellStyle name="SAPBEXHLevel1X 12 7" xfId="15760" xr:uid="{00000000-0005-0000-0000-00001D5A0000}"/>
    <cellStyle name="SAPBEXHLevel1X 12 7 2" xfId="31026" xr:uid="{00000000-0005-0000-0000-00001E5A0000}"/>
    <cellStyle name="SAPBEXHLevel1X 13" xfId="3274" xr:uid="{00000000-0005-0000-0000-00001F5A0000}"/>
    <cellStyle name="SAPBEXHLevel1X 13 2" xfId="4253" xr:uid="{00000000-0005-0000-0000-0000205A0000}"/>
    <cellStyle name="SAPBEXHLevel1X 13 2 2" xfId="9408" xr:uid="{00000000-0005-0000-0000-0000215A0000}"/>
    <cellStyle name="SAPBEXHLevel1X 13 2 2 2" xfId="25399" xr:uid="{00000000-0005-0000-0000-0000225A0000}"/>
    <cellStyle name="SAPBEXHLevel1X 13 2 3" xfId="12226" xr:uid="{00000000-0005-0000-0000-0000235A0000}"/>
    <cellStyle name="SAPBEXHLevel1X 13 2 3 2" xfId="28070" xr:uid="{00000000-0005-0000-0000-0000245A0000}"/>
    <cellStyle name="SAPBEXHLevel1X 13 2 4" xfId="14409" xr:uid="{00000000-0005-0000-0000-0000255A0000}"/>
    <cellStyle name="SAPBEXHLevel1X 13 2 4 2" xfId="29928" xr:uid="{00000000-0005-0000-0000-0000265A0000}"/>
    <cellStyle name="SAPBEXHLevel1X 13 2 5" xfId="17549" xr:uid="{00000000-0005-0000-0000-0000275A0000}"/>
    <cellStyle name="SAPBEXHLevel1X 13 2 5 2" xfId="32665" xr:uid="{00000000-0005-0000-0000-0000285A0000}"/>
    <cellStyle name="SAPBEXHLevel1X 13 2 6" xfId="20157" xr:uid="{00000000-0005-0000-0000-0000295A0000}"/>
    <cellStyle name="SAPBEXHLevel1X 13 2 6 2" xfId="35094" xr:uid="{00000000-0005-0000-0000-00002A5A0000}"/>
    <cellStyle name="SAPBEXHLevel1X 13 2 7" xfId="21701" xr:uid="{00000000-0005-0000-0000-00002B5A0000}"/>
    <cellStyle name="SAPBEXHLevel1X 13 2 7 2" xfId="36623" xr:uid="{00000000-0005-0000-0000-00002C5A0000}"/>
    <cellStyle name="SAPBEXHLevel1X 13 3" xfId="8442" xr:uid="{00000000-0005-0000-0000-00002D5A0000}"/>
    <cellStyle name="SAPBEXHLevel1X 13 3 2" xfId="24471" xr:uid="{00000000-0005-0000-0000-00002E5A0000}"/>
    <cellStyle name="SAPBEXHLevel1X 13 4" xfId="11269" xr:uid="{00000000-0005-0000-0000-00002F5A0000}"/>
    <cellStyle name="SAPBEXHLevel1X 13 4 2" xfId="27136" xr:uid="{00000000-0005-0000-0000-0000305A0000}"/>
    <cellStyle name="SAPBEXHLevel1X 13 5" xfId="15306" xr:uid="{00000000-0005-0000-0000-0000315A0000}"/>
    <cellStyle name="SAPBEXHLevel1X 13 5 2" xfId="30715" xr:uid="{00000000-0005-0000-0000-0000325A0000}"/>
    <cellStyle name="SAPBEXHLevel1X 13 6" xfId="16621" xr:uid="{00000000-0005-0000-0000-0000335A0000}"/>
    <cellStyle name="SAPBEXHLevel1X 13 6 2" xfId="31759" xr:uid="{00000000-0005-0000-0000-0000345A0000}"/>
    <cellStyle name="SAPBEXHLevel1X 13 7" xfId="19231" xr:uid="{00000000-0005-0000-0000-0000355A0000}"/>
    <cellStyle name="SAPBEXHLevel1X 13 7 2" xfId="34178" xr:uid="{00000000-0005-0000-0000-0000365A0000}"/>
    <cellStyle name="SAPBEXHLevel1X 14" xfId="3275" xr:uid="{00000000-0005-0000-0000-0000375A0000}"/>
    <cellStyle name="SAPBEXHLevel1X 14 2" xfId="4252" xr:uid="{00000000-0005-0000-0000-0000385A0000}"/>
    <cellStyle name="SAPBEXHLevel1X 14 2 2" xfId="9407" xr:uid="{00000000-0005-0000-0000-0000395A0000}"/>
    <cellStyle name="SAPBEXHLevel1X 14 2 2 2" xfId="25398" xr:uid="{00000000-0005-0000-0000-00003A5A0000}"/>
    <cellStyle name="SAPBEXHLevel1X 14 2 3" xfId="12225" xr:uid="{00000000-0005-0000-0000-00003B5A0000}"/>
    <cellStyle name="SAPBEXHLevel1X 14 2 3 2" xfId="28069" xr:uid="{00000000-0005-0000-0000-00003C5A0000}"/>
    <cellStyle name="SAPBEXHLevel1X 14 2 4" xfId="15475" xr:uid="{00000000-0005-0000-0000-00003D5A0000}"/>
    <cellStyle name="SAPBEXHLevel1X 14 2 4 2" xfId="30842" xr:uid="{00000000-0005-0000-0000-00003E5A0000}"/>
    <cellStyle name="SAPBEXHLevel1X 14 2 5" xfId="17548" xr:uid="{00000000-0005-0000-0000-00003F5A0000}"/>
    <cellStyle name="SAPBEXHLevel1X 14 2 5 2" xfId="32664" xr:uid="{00000000-0005-0000-0000-0000405A0000}"/>
    <cellStyle name="SAPBEXHLevel1X 14 2 6" xfId="20156" xr:uid="{00000000-0005-0000-0000-0000415A0000}"/>
    <cellStyle name="SAPBEXHLevel1X 14 2 6 2" xfId="35093" xr:uid="{00000000-0005-0000-0000-0000425A0000}"/>
    <cellStyle name="SAPBEXHLevel1X 14 2 7" xfId="21549" xr:uid="{00000000-0005-0000-0000-0000435A0000}"/>
    <cellStyle name="SAPBEXHLevel1X 14 2 7 2" xfId="36475" xr:uid="{00000000-0005-0000-0000-0000445A0000}"/>
    <cellStyle name="SAPBEXHLevel1X 14 3" xfId="8443" xr:uid="{00000000-0005-0000-0000-0000455A0000}"/>
    <cellStyle name="SAPBEXHLevel1X 14 3 2" xfId="24472" xr:uid="{00000000-0005-0000-0000-0000465A0000}"/>
    <cellStyle name="SAPBEXHLevel1X 14 4" xfId="11270" xr:uid="{00000000-0005-0000-0000-0000475A0000}"/>
    <cellStyle name="SAPBEXHLevel1X 14 4 2" xfId="27137" xr:uid="{00000000-0005-0000-0000-0000485A0000}"/>
    <cellStyle name="SAPBEXHLevel1X 14 5" xfId="10518" xr:uid="{00000000-0005-0000-0000-0000495A0000}"/>
    <cellStyle name="SAPBEXHLevel1X 14 5 2" xfId="26440" xr:uid="{00000000-0005-0000-0000-00004A5A0000}"/>
    <cellStyle name="SAPBEXHLevel1X 14 6" xfId="16622" xr:uid="{00000000-0005-0000-0000-00004B5A0000}"/>
    <cellStyle name="SAPBEXHLevel1X 14 6 2" xfId="31760" xr:uid="{00000000-0005-0000-0000-00004C5A0000}"/>
    <cellStyle name="SAPBEXHLevel1X 14 7" xfId="19232" xr:uid="{00000000-0005-0000-0000-00004D5A0000}"/>
    <cellStyle name="SAPBEXHLevel1X 14 7 2" xfId="34179" xr:uid="{00000000-0005-0000-0000-00004E5A0000}"/>
    <cellStyle name="SAPBEXHLevel1X 15" xfId="3276" xr:uid="{00000000-0005-0000-0000-00004F5A0000}"/>
    <cellStyle name="SAPBEXHLevel1X 15 2" xfId="4251" xr:uid="{00000000-0005-0000-0000-0000505A0000}"/>
    <cellStyle name="SAPBEXHLevel1X 15 2 2" xfId="9406" xr:uid="{00000000-0005-0000-0000-0000515A0000}"/>
    <cellStyle name="SAPBEXHLevel1X 15 2 2 2" xfId="25397" xr:uid="{00000000-0005-0000-0000-0000525A0000}"/>
    <cellStyle name="SAPBEXHLevel1X 15 2 3" xfId="12224" xr:uid="{00000000-0005-0000-0000-0000535A0000}"/>
    <cellStyle name="SAPBEXHLevel1X 15 2 3 2" xfId="28068" xr:uid="{00000000-0005-0000-0000-0000545A0000}"/>
    <cellStyle name="SAPBEXHLevel1X 15 2 4" xfId="14484" xr:uid="{00000000-0005-0000-0000-0000555A0000}"/>
    <cellStyle name="SAPBEXHLevel1X 15 2 4 2" xfId="30000" xr:uid="{00000000-0005-0000-0000-0000565A0000}"/>
    <cellStyle name="SAPBEXHLevel1X 15 2 5" xfId="17547" xr:uid="{00000000-0005-0000-0000-0000575A0000}"/>
    <cellStyle name="SAPBEXHLevel1X 15 2 5 2" xfId="32663" xr:uid="{00000000-0005-0000-0000-0000585A0000}"/>
    <cellStyle name="SAPBEXHLevel1X 15 2 6" xfId="20155" xr:uid="{00000000-0005-0000-0000-0000595A0000}"/>
    <cellStyle name="SAPBEXHLevel1X 15 2 6 2" xfId="35092" xr:uid="{00000000-0005-0000-0000-00005A5A0000}"/>
    <cellStyle name="SAPBEXHLevel1X 15 2 7" xfId="15792" xr:uid="{00000000-0005-0000-0000-00005B5A0000}"/>
    <cellStyle name="SAPBEXHLevel1X 15 2 7 2" xfId="31044" xr:uid="{00000000-0005-0000-0000-00005C5A0000}"/>
    <cellStyle name="SAPBEXHLevel1X 15 3" xfId="8444" xr:uid="{00000000-0005-0000-0000-00005D5A0000}"/>
    <cellStyle name="SAPBEXHLevel1X 15 3 2" xfId="24473" xr:uid="{00000000-0005-0000-0000-00005E5A0000}"/>
    <cellStyle name="SAPBEXHLevel1X 15 4" xfId="11271" xr:uid="{00000000-0005-0000-0000-00005F5A0000}"/>
    <cellStyle name="SAPBEXHLevel1X 15 4 2" xfId="27138" xr:uid="{00000000-0005-0000-0000-0000605A0000}"/>
    <cellStyle name="SAPBEXHLevel1X 15 5" xfId="14005" xr:uid="{00000000-0005-0000-0000-0000615A0000}"/>
    <cellStyle name="SAPBEXHLevel1X 15 5 2" xfId="29587" xr:uid="{00000000-0005-0000-0000-0000625A0000}"/>
    <cellStyle name="SAPBEXHLevel1X 15 6" xfId="16623" xr:uid="{00000000-0005-0000-0000-0000635A0000}"/>
    <cellStyle name="SAPBEXHLevel1X 15 6 2" xfId="31761" xr:uid="{00000000-0005-0000-0000-0000645A0000}"/>
    <cellStyle name="SAPBEXHLevel1X 15 7" xfId="19233" xr:uid="{00000000-0005-0000-0000-0000655A0000}"/>
    <cellStyle name="SAPBEXHLevel1X 15 7 2" xfId="34180" xr:uid="{00000000-0005-0000-0000-0000665A0000}"/>
    <cellStyle name="SAPBEXHLevel1X 16" xfId="3277" xr:uid="{00000000-0005-0000-0000-0000675A0000}"/>
    <cellStyle name="SAPBEXHLevel1X 16 2" xfId="4250" xr:uid="{00000000-0005-0000-0000-0000685A0000}"/>
    <cellStyle name="SAPBEXHLevel1X 16 2 2" xfId="9405" xr:uid="{00000000-0005-0000-0000-0000695A0000}"/>
    <cellStyle name="SAPBEXHLevel1X 16 2 2 2" xfId="25396" xr:uid="{00000000-0005-0000-0000-00006A5A0000}"/>
    <cellStyle name="SAPBEXHLevel1X 16 2 3" xfId="12223" xr:uid="{00000000-0005-0000-0000-00006B5A0000}"/>
    <cellStyle name="SAPBEXHLevel1X 16 2 3 2" xfId="28067" xr:uid="{00000000-0005-0000-0000-00006C5A0000}"/>
    <cellStyle name="SAPBEXHLevel1X 16 2 4" xfId="10290" xr:uid="{00000000-0005-0000-0000-00006D5A0000}"/>
    <cellStyle name="SAPBEXHLevel1X 16 2 4 2" xfId="26233" xr:uid="{00000000-0005-0000-0000-00006E5A0000}"/>
    <cellStyle name="SAPBEXHLevel1X 16 2 5" xfId="17546" xr:uid="{00000000-0005-0000-0000-00006F5A0000}"/>
    <cellStyle name="SAPBEXHLevel1X 16 2 5 2" xfId="32662" xr:uid="{00000000-0005-0000-0000-0000705A0000}"/>
    <cellStyle name="SAPBEXHLevel1X 16 2 6" xfId="20154" xr:uid="{00000000-0005-0000-0000-0000715A0000}"/>
    <cellStyle name="SAPBEXHLevel1X 16 2 6 2" xfId="35091" xr:uid="{00000000-0005-0000-0000-0000725A0000}"/>
    <cellStyle name="SAPBEXHLevel1X 16 2 7" xfId="21702" xr:uid="{00000000-0005-0000-0000-0000735A0000}"/>
    <cellStyle name="SAPBEXHLevel1X 16 2 7 2" xfId="36624" xr:uid="{00000000-0005-0000-0000-0000745A0000}"/>
    <cellStyle name="SAPBEXHLevel1X 16 3" xfId="8445" xr:uid="{00000000-0005-0000-0000-0000755A0000}"/>
    <cellStyle name="SAPBEXHLevel1X 16 3 2" xfId="24474" xr:uid="{00000000-0005-0000-0000-0000765A0000}"/>
    <cellStyle name="SAPBEXHLevel1X 16 4" xfId="11272" xr:uid="{00000000-0005-0000-0000-0000775A0000}"/>
    <cellStyle name="SAPBEXHLevel1X 16 4 2" xfId="27139" xr:uid="{00000000-0005-0000-0000-0000785A0000}"/>
    <cellStyle name="SAPBEXHLevel1X 16 5" xfId="15010" xr:uid="{00000000-0005-0000-0000-0000795A0000}"/>
    <cellStyle name="SAPBEXHLevel1X 16 5 2" xfId="30457" xr:uid="{00000000-0005-0000-0000-00007A5A0000}"/>
    <cellStyle name="SAPBEXHLevel1X 16 6" xfId="16624" xr:uid="{00000000-0005-0000-0000-00007B5A0000}"/>
    <cellStyle name="SAPBEXHLevel1X 16 6 2" xfId="31762" xr:uid="{00000000-0005-0000-0000-00007C5A0000}"/>
    <cellStyle name="SAPBEXHLevel1X 16 7" xfId="19234" xr:uid="{00000000-0005-0000-0000-00007D5A0000}"/>
    <cellStyle name="SAPBEXHLevel1X 16 7 2" xfId="34181" xr:uid="{00000000-0005-0000-0000-00007E5A0000}"/>
    <cellStyle name="SAPBEXHLevel1X 17" xfId="3278" xr:uid="{00000000-0005-0000-0000-00007F5A0000}"/>
    <cellStyle name="SAPBEXHLevel1X 17 2" xfId="4249" xr:uid="{00000000-0005-0000-0000-0000805A0000}"/>
    <cellStyle name="SAPBEXHLevel1X 17 2 2" xfId="9404" xr:uid="{00000000-0005-0000-0000-0000815A0000}"/>
    <cellStyle name="SAPBEXHLevel1X 17 2 2 2" xfId="25395" xr:uid="{00000000-0005-0000-0000-0000825A0000}"/>
    <cellStyle name="SAPBEXHLevel1X 17 2 3" xfId="12222" xr:uid="{00000000-0005-0000-0000-0000835A0000}"/>
    <cellStyle name="SAPBEXHLevel1X 17 2 3 2" xfId="28066" xr:uid="{00000000-0005-0000-0000-0000845A0000}"/>
    <cellStyle name="SAPBEXHLevel1X 17 2 4" xfId="14529" xr:uid="{00000000-0005-0000-0000-0000855A0000}"/>
    <cellStyle name="SAPBEXHLevel1X 17 2 4 2" xfId="30032" xr:uid="{00000000-0005-0000-0000-0000865A0000}"/>
    <cellStyle name="SAPBEXHLevel1X 17 2 5" xfId="17545" xr:uid="{00000000-0005-0000-0000-0000875A0000}"/>
    <cellStyle name="SAPBEXHLevel1X 17 2 5 2" xfId="32661" xr:uid="{00000000-0005-0000-0000-0000885A0000}"/>
    <cellStyle name="SAPBEXHLevel1X 17 2 6" xfId="20153" xr:uid="{00000000-0005-0000-0000-0000895A0000}"/>
    <cellStyle name="SAPBEXHLevel1X 17 2 6 2" xfId="35090" xr:uid="{00000000-0005-0000-0000-00008A5A0000}"/>
    <cellStyle name="SAPBEXHLevel1X 17 2 7" xfId="21548" xr:uid="{00000000-0005-0000-0000-00008B5A0000}"/>
    <cellStyle name="SAPBEXHLevel1X 17 2 7 2" xfId="36474" xr:uid="{00000000-0005-0000-0000-00008C5A0000}"/>
    <cellStyle name="SAPBEXHLevel1X 17 3" xfId="8446" xr:uid="{00000000-0005-0000-0000-00008D5A0000}"/>
    <cellStyle name="SAPBEXHLevel1X 17 3 2" xfId="24475" xr:uid="{00000000-0005-0000-0000-00008E5A0000}"/>
    <cellStyle name="SAPBEXHLevel1X 17 4" xfId="11273" xr:uid="{00000000-0005-0000-0000-00008F5A0000}"/>
    <cellStyle name="SAPBEXHLevel1X 17 4 2" xfId="27140" xr:uid="{00000000-0005-0000-0000-0000905A0000}"/>
    <cellStyle name="SAPBEXHLevel1X 17 5" xfId="7773" xr:uid="{00000000-0005-0000-0000-0000915A0000}"/>
    <cellStyle name="SAPBEXHLevel1X 17 5 2" xfId="23821" xr:uid="{00000000-0005-0000-0000-0000925A0000}"/>
    <cellStyle name="SAPBEXHLevel1X 17 6" xfId="16625" xr:uid="{00000000-0005-0000-0000-0000935A0000}"/>
    <cellStyle name="SAPBEXHLevel1X 17 6 2" xfId="31763" xr:uid="{00000000-0005-0000-0000-0000945A0000}"/>
    <cellStyle name="SAPBEXHLevel1X 17 7" xfId="19235" xr:uid="{00000000-0005-0000-0000-0000955A0000}"/>
    <cellStyle name="SAPBEXHLevel1X 17 7 2" xfId="34182" xr:uid="{00000000-0005-0000-0000-0000965A0000}"/>
    <cellStyle name="SAPBEXHLevel1X 18" xfId="3279" xr:uid="{00000000-0005-0000-0000-0000975A0000}"/>
    <cellStyle name="SAPBEXHLevel1X 18 2" xfId="4248" xr:uid="{00000000-0005-0000-0000-0000985A0000}"/>
    <cellStyle name="SAPBEXHLevel1X 18 2 2" xfId="9403" xr:uid="{00000000-0005-0000-0000-0000995A0000}"/>
    <cellStyle name="SAPBEXHLevel1X 18 2 2 2" xfId="25394" xr:uid="{00000000-0005-0000-0000-00009A5A0000}"/>
    <cellStyle name="SAPBEXHLevel1X 18 2 3" xfId="12221" xr:uid="{00000000-0005-0000-0000-00009B5A0000}"/>
    <cellStyle name="SAPBEXHLevel1X 18 2 3 2" xfId="28065" xr:uid="{00000000-0005-0000-0000-00009C5A0000}"/>
    <cellStyle name="SAPBEXHLevel1X 18 2 4" xfId="14408" xr:uid="{00000000-0005-0000-0000-00009D5A0000}"/>
    <cellStyle name="SAPBEXHLevel1X 18 2 4 2" xfId="29927" xr:uid="{00000000-0005-0000-0000-00009E5A0000}"/>
    <cellStyle name="SAPBEXHLevel1X 18 2 5" xfId="17544" xr:uid="{00000000-0005-0000-0000-00009F5A0000}"/>
    <cellStyle name="SAPBEXHLevel1X 18 2 5 2" xfId="32660" xr:uid="{00000000-0005-0000-0000-0000A05A0000}"/>
    <cellStyle name="SAPBEXHLevel1X 18 2 6" xfId="20152" xr:uid="{00000000-0005-0000-0000-0000A15A0000}"/>
    <cellStyle name="SAPBEXHLevel1X 18 2 6 2" xfId="35089" xr:uid="{00000000-0005-0000-0000-0000A25A0000}"/>
    <cellStyle name="SAPBEXHLevel1X 18 2 7" xfId="21703" xr:uid="{00000000-0005-0000-0000-0000A35A0000}"/>
    <cellStyle name="SAPBEXHLevel1X 18 2 7 2" xfId="36625" xr:uid="{00000000-0005-0000-0000-0000A45A0000}"/>
    <cellStyle name="SAPBEXHLevel1X 18 3" xfId="8447" xr:uid="{00000000-0005-0000-0000-0000A55A0000}"/>
    <cellStyle name="SAPBEXHLevel1X 18 3 2" xfId="24476" xr:uid="{00000000-0005-0000-0000-0000A65A0000}"/>
    <cellStyle name="SAPBEXHLevel1X 18 4" xfId="11274" xr:uid="{00000000-0005-0000-0000-0000A75A0000}"/>
    <cellStyle name="SAPBEXHLevel1X 18 4 2" xfId="27141" xr:uid="{00000000-0005-0000-0000-0000A85A0000}"/>
    <cellStyle name="SAPBEXHLevel1X 18 5" xfId="13734" xr:uid="{00000000-0005-0000-0000-0000A95A0000}"/>
    <cellStyle name="SAPBEXHLevel1X 18 5 2" xfId="29346" xr:uid="{00000000-0005-0000-0000-0000AA5A0000}"/>
    <cellStyle name="SAPBEXHLevel1X 18 6" xfId="16626" xr:uid="{00000000-0005-0000-0000-0000AB5A0000}"/>
    <cellStyle name="SAPBEXHLevel1X 18 6 2" xfId="31764" xr:uid="{00000000-0005-0000-0000-0000AC5A0000}"/>
    <cellStyle name="SAPBEXHLevel1X 18 7" xfId="19236" xr:uid="{00000000-0005-0000-0000-0000AD5A0000}"/>
    <cellStyle name="SAPBEXHLevel1X 18 7 2" xfId="34183" xr:uid="{00000000-0005-0000-0000-0000AE5A0000}"/>
    <cellStyle name="SAPBEXHLevel1X 19" xfId="3280" xr:uid="{00000000-0005-0000-0000-0000AF5A0000}"/>
    <cellStyle name="SAPBEXHLevel1X 19 2" xfId="4247" xr:uid="{00000000-0005-0000-0000-0000B05A0000}"/>
    <cellStyle name="SAPBEXHLevel1X 19 2 2" xfId="9402" xr:uid="{00000000-0005-0000-0000-0000B15A0000}"/>
    <cellStyle name="SAPBEXHLevel1X 19 2 2 2" xfId="25393" xr:uid="{00000000-0005-0000-0000-0000B25A0000}"/>
    <cellStyle name="SAPBEXHLevel1X 19 2 3" xfId="12220" xr:uid="{00000000-0005-0000-0000-0000B35A0000}"/>
    <cellStyle name="SAPBEXHLevel1X 19 2 3 2" xfId="28064" xr:uid="{00000000-0005-0000-0000-0000B45A0000}"/>
    <cellStyle name="SAPBEXHLevel1X 19 2 4" xfId="7444" xr:uid="{00000000-0005-0000-0000-0000B55A0000}"/>
    <cellStyle name="SAPBEXHLevel1X 19 2 4 2" xfId="23633" xr:uid="{00000000-0005-0000-0000-0000B65A0000}"/>
    <cellStyle name="SAPBEXHLevel1X 19 2 5" xfId="17543" xr:uid="{00000000-0005-0000-0000-0000B75A0000}"/>
    <cellStyle name="SAPBEXHLevel1X 19 2 5 2" xfId="32659" xr:uid="{00000000-0005-0000-0000-0000B85A0000}"/>
    <cellStyle name="SAPBEXHLevel1X 19 2 6" xfId="20151" xr:uid="{00000000-0005-0000-0000-0000B95A0000}"/>
    <cellStyle name="SAPBEXHLevel1X 19 2 6 2" xfId="35088" xr:uid="{00000000-0005-0000-0000-0000BA5A0000}"/>
    <cellStyle name="SAPBEXHLevel1X 19 2 7" xfId="21547" xr:uid="{00000000-0005-0000-0000-0000BB5A0000}"/>
    <cellStyle name="SAPBEXHLevel1X 19 2 7 2" xfId="36473" xr:uid="{00000000-0005-0000-0000-0000BC5A0000}"/>
    <cellStyle name="SAPBEXHLevel1X 19 3" xfId="8448" xr:uid="{00000000-0005-0000-0000-0000BD5A0000}"/>
    <cellStyle name="SAPBEXHLevel1X 19 3 2" xfId="24477" xr:uid="{00000000-0005-0000-0000-0000BE5A0000}"/>
    <cellStyle name="SAPBEXHLevel1X 19 4" xfId="11275" xr:uid="{00000000-0005-0000-0000-0000BF5A0000}"/>
    <cellStyle name="SAPBEXHLevel1X 19 4 2" xfId="27142" xr:uid="{00000000-0005-0000-0000-0000C05A0000}"/>
    <cellStyle name="SAPBEXHLevel1X 19 5" xfId="13855" xr:uid="{00000000-0005-0000-0000-0000C15A0000}"/>
    <cellStyle name="SAPBEXHLevel1X 19 5 2" xfId="29443" xr:uid="{00000000-0005-0000-0000-0000C25A0000}"/>
    <cellStyle name="SAPBEXHLevel1X 19 6" xfId="16627" xr:uid="{00000000-0005-0000-0000-0000C35A0000}"/>
    <cellStyle name="SAPBEXHLevel1X 19 6 2" xfId="31765" xr:uid="{00000000-0005-0000-0000-0000C45A0000}"/>
    <cellStyle name="SAPBEXHLevel1X 19 7" xfId="19237" xr:uid="{00000000-0005-0000-0000-0000C55A0000}"/>
    <cellStyle name="SAPBEXHLevel1X 19 7 2" xfId="34184" xr:uid="{00000000-0005-0000-0000-0000C65A0000}"/>
    <cellStyle name="SAPBEXHLevel1X 2" xfId="863" xr:uid="{00000000-0005-0000-0000-0000C75A0000}"/>
    <cellStyle name="SAPBEXHLevel1X 2 10" xfId="3282" xr:uid="{00000000-0005-0000-0000-0000C85A0000}"/>
    <cellStyle name="SAPBEXHLevel1X 2 10 2" xfId="4245" xr:uid="{00000000-0005-0000-0000-0000C95A0000}"/>
    <cellStyle name="SAPBEXHLevel1X 2 10 2 2" xfId="9400" xr:uid="{00000000-0005-0000-0000-0000CA5A0000}"/>
    <cellStyle name="SAPBEXHLevel1X 2 10 2 2 2" xfId="25391" xr:uid="{00000000-0005-0000-0000-0000CB5A0000}"/>
    <cellStyle name="SAPBEXHLevel1X 2 10 2 3" xfId="12218" xr:uid="{00000000-0005-0000-0000-0000CC5A0000}"/>
    <cellStyle name="SAPBEXHLevel1X 2 10 2 3 2" xfId="28062" xr:uid="{00000000-0005-0000-0000-0000CD5A0000}"/>
    <cellStyle name="SAPBEXHLevel1X 2 10 2 4" xfId="14530" xr:uid="{00000000-0005-0000-0000-0000CE5A0000}"/>
    <cellStyle name="SAPBEXHLevel1X 2 10 2 4 2" xfId="30033" xr:uid="{00000000-0005-0000-0000-0000CF5A0000}"/>
    <cellStyle name="SAPBEXHLevel1X 2 10 2 5" xfId="17541" xr:uid="{00000000-0005-0000-0000-0000D05A0000}"/>
    <cellStyle name="SAPBEXHLevel1X 2 10 2 5 2" xfId="32657" xr:uid="{00000000-0005-0000-0000-0000D15A0000}"/>
    <cellStyle name="SAPBEXHLevel1X 2 10 2 6" xfId="20149" xr:uid="{00000000-0005-0000-0000-0000D25A0000}"/>
    <cellStyle name="SAPBEXHLevel1X 2 10 2 6 2" xfId="35086" xr:uid="{00000000-0005-0000-0000-0000D35A0000}"/>
    <cellStyle name="SAPBEXHLevel1X 2 10 2 7" xfId="21977" xr:uid="{00000000-0005-0000-0000-0000D45A0000}"/>
    <cellStyle name="SAPBEXHLevel1X 2 10 2 7 2" xfId="36896" xr:uid="{00000000-0005-0000-0000-0000D55A0000}"/>
    <cellStyle name="SAPBEXHLevel1X 2 10 3" xfId="8450" xr:uid="{00000000-0005-0000-0000-0000D65A0000}"/>
    <cellStyle name="SAPBEXHLevel1X 2 10 3 2" xfId="24479" xr:uid="{00000000-0005-0000-0000-0000D75A0000}"/>
    <cellStyle name="SAPBEXHLevel1X 2 10 4" xfId="11277" xr:uid="{00000000-0005-0000-0000-0000D85A0000}"/>
    <cellStyle name="SAPBEXHLevel1X 2 10 4 2" xfId="27144" xr:uid="{00000000-0005-0000-0000-0000D95A0000}"/>
    <cellStyle name="SAPBEXHLevel1X 2 10 5" xfId="14466" xr:uid="{00000000-0005-0000-0000-0000DA5A0000}"/>
    <cellStyle name="SAPBEXHLevel1X 2 10 5 2" xfId="29983" xr:uid="{00000000-0005-0000-0000-0000DB5A0000}"/>
    <cellStyle name="SAPBEXHLevel1X 2 10 6" xfId="16629" xr:uid="{00000000-0005-0000-0000-0000DC5A0000}"/>
    <cellStyle name="SAPBEXHLevel1X 2 10 6 2" xfId="31767" xr:uid="{00000000-0005-0000-0000-0000DD5A0000}"/>
    <cellStyle name="SAPBEXHLevel1X 2 10 7" xfId="19239" xr:uid="{00000000-0005-0000-0000-0000DE5A0000}"/>
    <cellStyle name="SAPBEXHLevel1X 2 10 7 2" xfId="34186" xr:uid="{00000000-0005-0000-0000-0000DF5A0000}"/>
    <cellStyle name="SAPBEXHLevel1X 2 11" xfId="3283" xr:uid="{00000000-0005-0000-0000-0000E05A0000}"/>
    <cellStyle name="SAPBEXHLevel1X 2 11 2" xfId="4244" xr:uid="{00000000-0005-0000-0000-0000E15A0000}"/>
    <cellStyle name="SAPBEXHLevel1X 2 11 2 2" xfId="9399" xr:uid="{00000000-0005-0000-0000-0000E25A0000}"/>
    <cellStyle name="SAPBEXHLevel1X 2 11 2 2 2" xfId="25390" xr:uid="{00000000-0005-0000-0000-0000E35A0000}"/>
    <cellStyle name="SAPBEXHLevel1X 2 11 2 3" xfId="12217" xr:uid="{00000000-0005-0000-0000-0000E45A0000}"/>
    <cellStyle name="SAPBEXHLevel1X 2 11 2 3 2" xfId="28061" xr:uid="{00000000-0005-0000-0000-0000E55A0000}"/>
    <cellStyle name="SAPBEXHLevel1X 2 11 2 4" xfId="13972" xr:uid="{00000000-0005-0000-0000-0000E65A0000}"/>
    <cellStyle name="SAPBEXHLevel1X 2 11 2 4 2" xfId="29554" xr:uid="{00000000-0005-0000-0000-0000E75A0000}"/>
    <cellStyle name="SAPBEXHLevel1X 2 11 2 5" xfId="17540" xr:uid="{00000000-0005-0000-0000-0000E85A0000}"/>
    <cellStyle name="SAPBEXHLevel1X 2 11 2 5 2" xfId="32656" xr:uid="{00000000-0005-0000-0000-0000E95A0000}"/>
    <cellStyle name="SAPBEXHLevel1X 2 11 2 6" xfId="20148" xr:uid="{00000000-0005-0000-0000-0000EA5A0000}"/>
    <cellStyle name="SAPBEXHLevel1X 2 11 2 6 2" xfId="35085" xr:uid="{00000000-0005-0000-0000-0000EB5A0000}"/>
    <cellStyle name="SAPBEXHLevel1X 2 11 2 7" xfId="14158" xr:uid="{00000000-0005-0000-0000-0000EC5A0000}"/>
    <cellStyle name="SAPBEXHLevel1X 2 11 2 7 2" xfId="29725" xr:uid="{00000000-0005-0000-0000-0000ED5A0000}"/>
    <cellStyle name="SAPBEXHLevel1X 2 11 3" xfId="8451" xr:uid="{00000000-0005-0000-0000-0000EE5A0000}"/>
    <cellStyle name="SAPBEXHLevel1X 2 11 3 2" xfId="24480" xr:uid="{00000000-0005-0000-0000-0000EF5A0000}"/>
    <cellStyle name="SAPBEXHLevel1X 2 11 4" xfId="11278" xr:uid="{00000000-0005-0000-0000-0000F05A0000}"/>
    <cellStyle name="SAPBEXHLevel1X 2 11 4 2" xfId="27145" xr:uid="{00000000-0005-0000-0000-0000F15A0000}"/>
    <cellStyle name="SAPBEXHLevel1X 2 11 5" xfId="14498" xr:uid="{00000000-0005-0000-0000-0000F25A0000}"/>
    <cellStyle name="SAPBEXHLevel1X 2 11 5 2" xfId="30014" xr:uid="{00000000-0005-0000-0000-0000F35A0000}"/>
    <cellStyle name="SAPBEXHLevel1X 2 11 6" xfId="16630" xr:uid="{00000000-0005-0000-0000-0000F45A0000}"/>
    <cellStyle name="SAPBEXHLevel1X 2 11 6 2" xfId="31768" xr:uid="{00000000-0005-0000-0000-0000F55A0000}"/>
    <cellStyle name="SAPBEXHLevel1X 2 11 7" xfId="19240" xr:uid="{00000000-0005-0000-0000-0000F65A0000}"/>
    <cellStyle name="SAPBEXHLevel1X 2 11 7 2" xfId="34187" xr:uid="{00000000-0005-0000-0000-0000F75A0000}"/>
    <cellStyle name="SAPBEXHLevel1X 2 12" xfId="3284" xr:uid="{00000000-0005-0000-0000-0000F85A0000}"/>
    <cellStyle name="SAPBEXHLevel1X 2 12 2" xfId="4243" xr:uid="{00000000-0005-0000-0000-0000F95A0000}"/>
    <cellStyle name="SAPBEXHLevel1X 2 12 2 2" xfId="9398" xr:uid="{00000000-0005-0000-0000-0000FA5A0000}"/>
    <cellStyle name="SAPBEXHLevel1X 2 12 2 2 2" xfId="25389" xr:uid="{00000000-0005-0000-0000-0000FB5A0000}"/>
    <cellStyle name="SAPBEXHLevel1X 2 12 2 3" xfId="12216" xr:uid="{00000000-0005-0000-0000-0000FC5A0000}"/>
    <cellStyle name="SAPBEXHLevel1X 2 12 2 3 2" xfId="28060" xr:uid="{00000000-0005-0000-0000-0000FD5A0000}"/>
    <cellStyle name="SAPBEXHLevel1X 2 12 2 4" xfId="14904" xr:uid="{00000000-0005-0000-0000-0000FE5A0000}"/>
    <cellStyle name="SAPBEXHLevel1X 2 12 2 4 2" xfId="30355" xr:uid="{00000000-0005-0000-0000-0000FF5A0000}"/>
    <cellStyle name="SAPBEXHLevel1X 2 12 2 5" xfId="17539" xr:uid="{00000000-0005-0000-0000-0000005B0000}"/>
    <cellStyle name="SAPBEXHLevel1X 2 12 2 5 2" xfId="32655" xr:uid="{00000000-0005-0000-0000-0000015B0000}"/>
    <cellStyle name="SAPBEXHLevel1X 2 12 2 6" xfId="20147" xr:uid="{00000000-0005-0000-0000-0000025B0000}"/>
    <cellStyle name="SAPBEXHLevel1X 2 12 2 6 2" xfId="35084" xr:uid="{00000000-0005-0000-0000-0000035B0000}"/>
    <cellStyle name="SAPBEXHLevel1X 2 12 2 7" xfId="21704" xr:uid="{00000000-0005-0000-0000-0000045B0000}"/>
    <cellStyle name="SAPBEXHLevel1X 2 12 2 7 2" xfId="36626" xr:uid="{00000000-0005-0000-0000-0000055B0000}"/>
    <cellStyle name="SAPBEXHLevel1X 2 12 3" xfId="8452" xr:uid="{00000000-0005-0000-0000-0000065B0000}"/>
    <cellStyle name="SAPBEXHLevel1X 2 12 3 2" xfId="24481" xr:uid="{00000000-0005-0000-0000-0000075B0000}"/>
    <cellStyle name="SAPBEXHLevel1X 2 12 4" xfId="11279" xr:uid="{00000000-0005-0000-0000-0000085B0000}"/>
    <cellStyle name="SAPBEXHLevel1X 2 12 4 2" xfId="27146" xr:uid="{00000000-0005-0000-0000-0000095B0000}"/>
    <cellStyle name="SAPBEXHLevel1X 2 12 5" xfId="13572" xr:uid="{00000000-0005-0000-0000-00000A5B0000}"/>
    <cellStyle name="SAPBEXHLevel1X 2 12 5 2" xfId="29196" xr:uid="{00000000-0005-0000-0000-00000B5B0000}"/>
    <cellStyle name="SAPBEXHLevel1X 2 12 6" xfId="16631" xr:uid="{00000000-0005-0000-0000-00000C5B0000}"/>
    <cellStyle name="SAPBEXHLevel1X 2 12 6 2" xfId="31769" xr:uid="{00000000-0005-0000-0000-00000D5B0000}"/>
    <cellStyle name="SAPBEXHLevel1X 2 12 7" xfId="19241" xr:uid="{00000000-0005-0000-0000-00000E5B0000}"/>
    <cellStyle name="SAPBEXHLevel1X 2 12 7 2" xfId="34188" xr:uid="{00000000-0005-0000-0000-00000F5B0000}"/>
    <cellStyle name="SAPBEXHLevel1X 2 13" xfId="3285" xr:uid="{00000000-0005-0000-0000-0000105B0000}"/>
    <cellStyle name="SAPBEXHLevel1X 2 13 2" xfId="4241" xr:uid="{00000000-0005-0000-0000-0000115B0000}"/>
    <cellStyle name="SAPBEXHLevel1X 2 13 2 2" xfId="9396" xr:uid="{00000000-0005-0000-0000-0000125B0000}"/>
    <cellStyle name="SAPBEXHLevel1X 2 13 2 2 2" xfId="25388" xr:uid="{00000000-0005-0000-0000-0000135B0000}"/>
    <cellStyle name="SAPBEXHLevel1X 2 13 2 3" xfId="12215" xr:uid="{00000000-0005-0000-0000-0000145B0000}"/>
    <cellStyle name="SAPBEXHLevel1X 2 13 2 3 2" xfId="28059" xr:uid="{00000000-0005-0000-0000-0000155B0000}"/>
    <cellStyle name="SAPBEXHLevel1X 2 13 2 4" xfId="13971" xr:uid="{00000000-0005-0000-0000-0000165B0000}"/>
    <cellStyle name="SAPBEXHLevel1X 2 13 2 4 2" xfId="29553" xr:uid="{00000000-0005-0000-0000-0000175B0000}"/>
    <cellStyle name="SAPBEXHLevel1X 2 13 2 5" xfId="17538" xr:uid="{00000000-0005-0000-0000-0000185B0000}"/>
    <cellStyle name="SAPBEXHLevel1X 2 13 2 5 2" xfId="32654" xr:uid="{00000000-0005-0000-0000-0000195B0000}"/>
    <cellStyle name="SAPBEXHLevel1X 2 13 2 6" xfId="20146" xr:uid="{00000000-0005-0000-0000-00001A5B0000}"/>
    <cellStyle name="SAPBEXHLevel1X 2 13 2 6 2" xfId="35083" xr:uid="{00000000-0005-0000-0000-00001B5B0000}"/>
    <cellStyle name="SAPBEXHLevel1X 2 13 2 7" xfId="21705" xr:uid="{00000000-0005-0000-0000-00001C5B0000}"/>
    <cellStyle name="SAPBEXHLevel1X 2 13 2 7 2" xfId="36627" xr:uid="{00000000-0005-0000-0000-00001D5B0000}"/>
    <cellStyle name="SAPBEXHLevel1X 2 13 3" xfId="8453" xr:uid="{00000000-0005-0000-0000-00001E5B0000}"/>
    <cellStyle name="SAPBEXHLevel1X 2 13 3 2" xfId="24482" xr:uid="{00000000-0005-0000-0000-00001F5B0000}"/>
    <cellStyle name="SAPBEXHLevel1X 2 13 4" xfId="11280" xr:uid="{00000000-0005-0000-0000-0000205B0000}"/>
    <cellStyle name="SAPBEXHLevel1X 2 13 4 2" xfId="27147" xr:uid="{00000000-0005-0000-0000-0000215B0000}"/>
    <cellStyle name="SAPBEXHLevel1X 2 13 5" xfId="14500" xr:uid="{00000000-0005-0000-0000-0000225B0000}"/>
    <cellStyle name="SAPBEXHLevel1X 2 13 5 2" xfId="30016" xr:uid="{00000000-0005-0000-0000-0000235B0000}"/>
    <cellStyle name="SAPBEXHLevel1X 2 13 6" xfId="16632" xr:uid="{00000000-0005-0000-0000-0000245B0000}"/>
    <cellStyle name="SAPBEXHLevel1X 2 13 6 2" xfId="31770" xr:uid="{00000000-0005-0000-0000-0000255B0000}"/>
    <cellStyle name="SAPBEXHLevel1X 2 13 7" xfId="19242" xr:uid="{00000000-0005-0000-0000-0000265B0000}"/>
    <cellStyle name="SAPBEXHLevel1X 2 13 7 2" xfId="34189" xr:uid="{00000000-0005-0000-0000-0000275B0000}"/>
    <cellStyle name="SAPBEXHLevel1X 2 14" xfId="3286" xr:uid="{00000000-0005-0000-0000-0000285B0000}"/>
    <cellStyle name="SAPBEXHLevel1X 2 14 2" xfId="4240" xr:uid="{00000000-0005-0000-0000-0000295B0000}"/>
    <cellStyle name="SAPBEXHLevel1X 2 14 2 2" xfId="9395" xr:uid="{00000000-0005-0000-0000-00002A5B0000}"/>
    <cellStyle name="SAPBEXHLevel1X 2 14 2 2 2" xfId="25387" xr:uid="{00000000-0005-0000-0000-00002B5B0000}"/>
    <cellStyle name="SAPBEXHLevel1X 2 14 2 3" xfId="12214" xr:uid="{00000000-0005-0000-0000-00002C5B0000}"/>
    <cellStyle name="SAPBEXHLevel1X 2 14 2 3 2" xfId="28058" xr:uid="{00000000-0005-0000-0000-00002D5B0000}"/>
    <cellStyle name="SAPBEXHLevel1X 2 14 2 4" xfId="14906" xr:uid="{00000000-0005-0000-0000-00002E5B0000}"/>
    <cellStyle name="SAPBEXHLevel1X 2 14 2 4 2" xfId="30357" xr:uid="{00000000-0005-0000-0000-00002F5B0000}"/>
    <cellStyle name="SAPBEXHLevel1X 2 14 2 5" xfId="17537" xr:uid="{00000000-0005-0000-0000-0000305B0000}"/>
    <cellStyle name="SAPBEXHLevel1X 2 14 2 5 2" xfId="32653" xr:uid="{00000000-0005-0000-0000-0000315B0000}"/>
    <cellStyle name="SAPBEXHLevel1X 2 14 2 6" xfId="20145" xr:uid="{00000000-0005-0000-0000-0000325B0000}"/>
    <cellStyle name="SAPBEXHLevel1X 2 14 2 6 2" xfId="35082" xr:uid="{00000000-0005-0000-0000-0000335B0000}"/>
    <cellStyle name="SAPBEXHLevel1X 2 14 2 7" xfId="21546" xr:uid="{00000000-0005-0000-0000-0000345B0000}"/>
    <cellStyle name="SAPBEXHLevel1X 2 14 2 7 2" xfId="36472" xr:uid="{00000000-0005-0000-0000-0000355B0000}"/>
    <cellStyle name="SAPBEXHLevel1X 2 14 3" xfId="8454" xr:uid="{00000000-0005-0000-0000-0000365B0000}"/>
    <cellStyle name="SAPBEXHLevel1X 2 14 3 2" xfId="24483" xr:uid="{00000000-0005-0000-0000-0000375B0000}"/>
    <cellStyle name="SAPBEXHLevel1X 2 14 4" xfId="11281" xr:uid="{00000000-0005-0000-0000-0000385B0000}"/>
    <cellStyle name="SAPBEXHLevel1X 2 14 4 2" xfId="27148" xr:uid="{00000000-0005-0000-0000-0000395B0000}"/>
    <cellStyle name="SAPBEXHLevel1X 2 14 5" xfId="15132" xr:uid="{00000000-0005-0000-0000-00003A5B0000}"/>
    <cellStyle name="SAPBEXHLevel1X 2 14 5 2" xfId="30554" xr:uid="{00000000-0005-0000-0000-00003B5B0000}"/>
    <cellStyle name="SAPBEXHLevel1X 2 14 6" xfId="16633" xr:uid="{00000000-0005-0000-0000-00003C5B0000}"/>
    <cellStyle name="SAPBEXHLevel1X 2 14 6 2" xfId="31771" xr:uid="{00000000-0005-0000-0000-00003D5B0000}"/>
    <cellStyle name="SAPBEXHLevel1X 2 14 7" xfId="19243" xr:uid="{00000000-0005-0000-0000-00003E5B0000}"/>
    <cellStyle name="SAPBEXHLevel1X 2 14 7 2" xfId="34190" xr:uid="{00000000-0005-0000-0000-00003F5B0000}"/>
    <cellStyle name="SAPBEXHLevel1X 2 15" xfId="3287" xr:uid="{00000000-0005-0000-0000-0000405B0000}"/>
    <cellStyle name="SAPBEXHLevel1X 2 15 2" xfId="4239" xr:uid="{00000000-0005-0000-0000-0000415B0000}"/>
    <cellStyle name="SAPBEXHLevel1X 2 15 2 2" xfId="9394" xr:uid="{00000000-0005-0000-0000-0000425B0000}"/>
    <cellStyle name="SAPBEXHLevel1X 2 15 2 2 2" xfId="25386" xr:uid="{00000000-0005-0000-0000-0000435B0000}"/>
    <cellStyle name="SAPBEXHLevel1X 2 15 2 3" xfId="12213" xr:uid="{00000000-0005-0000-0000-0000445B0000}"/>
    <cellStyle name="SAPBEXHLevel1X 2 15 2 3 2" xfId="28057" xr:uid="{00000000-0005-0000-0000-0000455B0000}"/>
    <cellStyle name="SAPBEXHLevel1X 2 15 2 4" xfId="14531" xr:uid="{00000000-0005-0000-0000-0000465B0000}"/>
    <cellStyle name="SAPBEXHLevel1X 2 15 2 4 2" xfId="30034" xr:uid="{00000000-0005-0000-0000-0000475B0000}"/>
    <cellStyle name="SAPBEXHLevel1X 2 15 2 5" xfId="17536" xr:uid="{00000000-0005-0000-0000-0000485B0000}"/>
    <cellStyle name="SAPBEXHLevel1X 2 15 2 5 2" xfId="32652" xr:uid="{00000000-0005-0000-0000-0000495B0000}"/>
    <cellStyle name="SAPBEXHLevel1X 2 15 2 6" xfId="20144" xr:uid="{00000000-0005-0000-0000-00004A5B0000}"/>
    <cellStyle name="SAPBEXHLevel1X 2 15 2 6 2" xfId="35081" xr:uid="{00000000-0005-0000-0000-00004B5B0000}"/>
    <cellStyle name="SAPBEXHLevel1X 2 15 2 7" xfId="21706" xr:uid="{00000000-0005-0000-0000-00004C5B0000}"/>
    <cellStyle name="SAPBEXHLevel1X 2 15 2 7 2" xfId="36628" xr:uid="{00000000-0005-0000-0000-00004D5B0000}"/>
    <cellStyle name="SAPBEXHLevel1X 2 15 3" xfId="8455" xr:uid="{00000000-0005-0000-0000-00004E5B0000}"/>
    <cellStyle name="SAPBEXHLevel1X 2 15 3 2" xfId="24484" xr:uid="{00000000-0005-0000-0000-00004F5B0000}"/>
    <cellStyle name="SAPBEXHLevel1X 2 15 4" xfId="11282" xr:uid="{00000000-0005-0000-0000-0000505B0000}"/>
    <cellStyle name="SAPBEXHLevel1X 2 15 4 2" xfId="27149" xr:uid="{00000000-0005-0000-0000-0000515B0000}"/>
    <cellStyle name="SAPBEXHLevel1X 2 15 5" xfId="7189" xr:uid="{00000000-0005-0000-0000-0000525B0000}"/>
    <cellStyle name="SAPBEXHLevel1X 2 15 5 2" xfId="23465" xr:uid="{00000000-0005-0000-0000-0000535B0000}"/>
    <cellStyle name="SAPBEXHLevel1X 2 15 6" xfId="16634" xr:uid="{00000000-0005-0000-0000-0000545B0000}"/>
    <cellStyle name="SAPBEXHLevel1X 2 15 6 2" xfId="31772" xr:uid="{00000000-0005-0000-0000-0000555B0000}"/>
    <cellStyle name="SAPBEXHLevel1X 2 15 7" xfId="19244" xr:uid="{00000000-0005-0000-0000-0000565B0000}"/>
    <cellStyle name="SAPBEXHLevel1X 2 15 7 2" xfId="34191" xr:uid="{00000000-0005-0000-0000-0000575B0000}"/>
    <cellStyle name="SAPBEXHLevel1X 2 16" xfId="3288" xr:uid="{00000000-0005-0000-0000-0000585B0000}"/>
    <cellStyle name="SAPBEXHLevel1X 2 16 2" xfId="4238" xr:uid="{00000000-0005-0000-0000-0000595B0000}"/>
    <cellStyle name="SAPBEXHLevel1X 2 16 2 2" xfId="9393" xr:uid="{00000000-0005-0000-0000-00005A5B0000}"/>
    <cellStyle name="SAPBEXHLevel1X 2 16 2 2 2" xfId="25385" xr:uid="{00000000-0005-0000-0000-00005B5B0000}"/>
    <cellStyle name="SAPBEXHLevel1X 2 16 2 3" xfId="12212" xr:uid="{00000000-0005-0000-0000-00005C5B0000}"/>
    <cellStyle name="SAPBEXHLevel1X 2 16 2 3 2" xfId="28056" xr:uid="{00000000-0005-0000-0000-00005D5B0000}"/>
    <cellStyle name="SAPBEXHLevel1X 2 16 2 4" xfId="14406" xr:uid="{00000000-0005-0000-0000-00005E5B0000}"/>
    <cellStyle name="SAPBEXHLevel1X 2 16 2 4 2" xfId="29925" xr:uid="{00000000-0005-0000-0000-00005F5B0000}"/>
    <cellStyle name="SAPBEXHLevel1X 2 16 2 5" xfId="17535" xr:uid="{00000000-0005-0000-0000-0000605B0000}"/>
    <cellStyle name="SAPBEXHLevel1X 2 16 2 5 2" xfId="32651" xr:uid="{00000000-0005-0000-0000-0000615B0000}"/>
    <cellStyle name="SAPBEXHLevel1X 2 16 2 6" xfId="20143" xr:uid="{00000000-0005-0000-0000-0000625B0000}"/>
    <cellStyle name="SAPBEXHLevel1X 2 16 2 6 2" xfId="35080" xr:uid="{00000000-0005-0000-0000-0000635B0000}"/>
    <cellStyle name="SAPBEXHLevel1X 2 16 2 7" xfId="21707" xr:uid="{00000000-0005-0000-0000-0000645B0000}"/>
    <cellStyle name="SAPBEXHLevel1X 2 16 2 7 2" xfId="36629" xr:uid="{00000000-0005-0000-0000-0000655B0000}"/>
    <cellStyle name="SAPBEXHLevel1X 2 16 3" xfId="8456" xr:uid="{00000000-0005-0000-0000-0000665B0000}"/>
    <cellStyle name="SAPBEXHLevel1X 2 16 3 2" xfId="24485" xr:uid="{00000000-0005-0000-0000-0000675B0000}"/>
    <cellStyle name="SAPBEXHLevel1X 2 16 4" xfId="11283" xr:uid="{00000000-0005-0000-0000-0000685B0000}"/>
    <cellStyle name="SAPBEXHLevel1X 2 16 4 2" xfId="27150" xr:uid="{00000000-0005-0000-0000-0000695B0000}"/>
    <cellStyle name="SAPBEXHLevel1X 2 16 5" xfId="15127" xr:uid="{00000000-0005-0000-0000-00006A5B0000}"/>
    <cellStyle name="SAPBEXHLevel1X 2 16 5 2" xfId="30549" xr:uid="{00000000-0005-0000-0000-00006B5B0000}"/>
    <cellStyle name="SAPBEXHLevel1X 2 16 6" xfId="16635" xr:uid="{00000000-0005-0000-0000-00006C5B0000}"/>
    <cellStyle name="SAPBEXHLevel1X 2 16 6 2" xfId="31773" xr:uid="{00000000-0005-0000-0000-00006D5B0000}"/>
    <cellStyle name="SAPBEXHLevel1X 2 16 7" xfId="19245" xr:uid="{00000000-0005-0000-0000-00006E5B0000}"/>
    <cellStyle name="SAPBEXHLevel1X 2 16 7 2" xfId="34192" xr:uid="{00000000-0005-0000-0000-00006F5B0000}"/>
    <cellStyle name="SAPBEXHLevel1X 2 17" xfId="3281" xr:uid="{00000000-0005-0000-0000-0000705B0000}"/>
    <cellStyle name="SAPBEXHLevel1X 2 17 2" xfId="8449" xr:uid="{00000000-0005-0000-0000-0000715B0000}"/>
    <cellStyle name="SAPBEXHLevel1X 2 17 2 2" xfId="24478" xr:uid="{00000000-0005-0000-0000-0000725B0000}"/>
    <cellStyle name="SAPBEXHLevel1X 2 17 3" xfId="11276" xr:uid="{00000000-0005-0000-0000-0000735B0000}"/>
    <cellStyle name="SAPBEXHLevel1X 2 17 3 2" xfId="27143" xr:uid="{00000000-0005-0000-0000-0000745B0000}"/>
    <cellStyle name="SAPBEXHLevel1X 2 17 4" xfId="8972" xr:uid="{00000000-0005-0000-0000-0000755B0000}"/>
    <cellStyle name="SAPBEXHLevel1X 2 17 4 2" xfId="24987" xr:uid="{00000000-0005-0000-0000-0000765B0000}"/>
    <cellStyle name="SAPBEXHLevel1X 2 17 5" xfId="16628" xr:uid="{00000000-0005-0000-0000-0000775B0000}"/>
    <cellStyle name="SAPBEXHLevel1X 2 17 5 2" xfId="31766" xr:uid="{00000000-0005-0000-0000-0000785B0000}"/>
    <cellStyle name="SAPBEXHLevel1X 2 17 6" xfId="19238" xr:uid="{00000000-0005-0000-0000-0000795B0000}"/>
    <cellStyle name="SAPBEXHLevel1X 2 17 6 2" xfId="34185" xr:uid="{00000000-0005-0000-0000-00007A5B0000}"/>
    <cellStyle name="SAPBEXHLevel1X 2 17 7" xfId="21390" xr:uid="{00000000-0005-0000-0000-00007B5B0000}"/>
    <cellStyle name="SAPBEXHLevel1X 2 17 7 2" xfId="36316" xr:uid="{00000000-0005-0000-0000-00007C5B0000}"/>
    <cellStyle name="SAPBEXHLevel1X 2 17 8" xfId="6353" xr:uid="{00000000-0005-0000-0000-00007D5B0000}"/>
    <cellStyle name="SAPBEXHLevel1X 2 18" xfId="4246" xr:uid="{00000000-0005-0000-0000-00007E5B0000}"/>
    <cellStyle name="SAPBEXHLevel1X 2 18 2" xfId="9401" xr:uid="{00000000-0005-0000-0000-00007F5B0000}"/>
    <cellStyle name="SAPBEXHLevel1X 2 18 2 2" xfId="25392" xr:uid="{00000000-0005-0000-0000-0000805B0000}"/>
    <cellStyle name="SAPBEXHLevel1X 2 18 3" xfId="12219" xr:uid="{00000000-0005-0000-0000-0000815B0000}"/>
    <cellStyle name="SAPBEXHLevel1X 2 18 3 2" xfId="28063" xr:uid="{00000000-0005-0000-0000-0000825B0000}"/>
    <cellStyle name="SAPBEXHLevel1X 2 18 4" xfId="14903" xr:uid="{00000000-0005-0000-0000-0000835B0000}"/>
    <cellStyle name="SAPBEXHLevel1X 2 18 4 2" xfId="30354" xr:uid="{00000000-0005-0000-0000-0000845B0000}"/>
    <cellStyle name="SAPBEXHLevel1X 2 18 5" xfId="17542" xr:uid="{00000000-0005-0000-0000-0000855B0000}"/>
    <cellStyle name="SAPBEXHLevel1X 2 18 5 2" xfId="32658" xr:uid="{00000000-0005-0000-0000-0000865B0000}"/>
    <cellStyle name="SAPBEXHLevel1X 2 18 6" xfId="20150" xr:uid="{00000000-0005-0000-0000-0000875B0000}"/>
    <cellStyle name="SAPBEXHLevel1X 2 18 6 2" xfId="35087" xr:uid="{00000000-0005-0000-0000-0000885B0000}"/>
    <cellStyle name="SAPBEXHLevel1X 2 18 7" xfId="22081" xr:uid="{00000000-0005-0000-0000-0000895B0000}"/>
    <cellStyle name="SAPBEXHLevel1X 2 18 7 2" xfId="36998" xr:uid="{00000000-0005-0000-0000-00008A5B0000}"/>
    <cellStyle name="SAPBEXHLevel1X 2 19" xfId="5403" xr:uid="{00000000-0005-0000-0000-00008B5B0000}"/>
    <cellStyle name="SAPBEXHLevel1X 2 19 2" xfId="22663" xr:uid="{00000000-0005-0000-0000-00008C5B0000}"/>
    <cellStyle name="SAPBEXHLevel1X 2 2" xfId="864" xr:uid="{00000000-0005-0000-0000-00008D5B0000}"/>
    <cellStyle name="SAPBEXHLevel1X 2 2 10" xfId="6762" xr:uid="{00000000-0005-0000-0000-00008E5B0000}"/>
    <cellStyle name="SAPBEXHLevel1X 2 2 10 2" xfId="23237" xr:uid="{00000000-0005-0000-0000-00008F5B0000}"/>
    <cellStyle name="SAPBEXHLevel1X 2 2 11" xfId="5062" xr:uid="{00000000-0005-0000-0000-0000905B0000}"/>
    <cellStyle name="SAPBEXHLevel1X 2 2 2" xfId="865" xr:uid="{00000000-0005-0000-0000-0000915B0000}"/>
    <cellStyle name="SAPBEXHLevel1X 2 2 2 2" xfId="5401" xr:uid="{00000000-0005-0000-0000-0000925B0000}"/>
    <cellStyle name="SAPBEXHLevel1X 2 2 2 2 2" xfId="22661" xr:uid="{00000000-0005-0000-0000-0000935B0000}"/>
    <cellStyle name="SAPBEXHLevel1X 2 2 2 3" xfId="7207" xr:uid="{00000000-0005-0000-0000-0000945B0000}"/>
    <cellStyle name="SAPBEXHLevel1X 2 2 2 3 2" xfId="23480" xr:uid="{00000000-0005-0000-0000-0000955B0000}"/>
    <cellStyle name="SAPBEXHLevel1X 2 2 2 4" xfId="13241" xr:uid="{00000000-0005-0000-0000-0000965B0000}"/>
    <cellStyle name="SAPBEXHLevel1X 2 2 2 4 2" xfId="28999" xr:uid="{00000000-0005-0000-0000-0000975B0000}"/>
    <cellStyle name="SAPBEXHLevel1X 2 2 2 5" xfId="6757" xr:uid="{00000000-0005-0000-0000-0000985B0000}"/>
    <cellStyle name="SAPBEXHLevel1X 2 2 2 5 2" xfId="23232" xr:uid="{00000000-0005-0000-0000-0000995B0000}"/>
    <cellStyle name="SAPBEXHLevel1X 2 2 2 6" xfId="15472" xr:uid="{00000000-0005-0000-0000-00009A5B0000}"/>
    <cellStyle name="SAPBEXHLevel1X 2 2 2 6 2" xfId="30840" xr:uid="{00000000-0005-0000-0000-00009B5B0000}"/>
    <cellStyle name="SAPBEXHLevel1X 2 2 2 7" xfId="18493" xr:uid="{00000000-0005-0000-0000-00009C5B0000}"/>
    <cellStyle name="SAPBEXHLevel1X 2 2 2 7 2" xfId="33518" xr:uid="{00000000-0005-0000-0000-00009D5B0000}"/>
    <cellStyle name="SAPBEXHLevel1X 2 2 2 8" xfId="5063" xr:uid="{00000000-0005-0000-0000-00009E5B0000}"/>
    <cellStyle name="SAPBEXHLevel1X 2 2 3" xfId="3289" xr:uid="{00000000-0005-0000-0000-00009F5B0000}"/>
    <cellStyle name="SAPBEXHLevel1X 2 2 3 2" xfId="8457" xr:uid="{00000000-0005-0000-0000-0000A05B0000}"/>
    <cellStyle name="SAPBEXHLevel1X 2 2 3 2 2" xfId="24486" xr:uid="{00000000-0005-0000-0000-0000A15B0000}"/>
    <cellStyle name="SAPBEXHLevel1X 2 2 3 3" xfId="11284" xr:uid="{00000000-0005-0000-0000-0000A25B0000}"/>
    <cellStyle name="SAPBEXHLevel1X 2 2 3 3 2" xfId="27151" xr:uid="{00000000-0005-0000-0000-0000A35B0000}"/>
    <cellStyle name="SAPBEXHLevel1X 2 2 3 4" xfId="15126" xr:uid="{00000000-0005-0000-0000-0000A45B0000}"/>
    <cellStyle name="SAPBEXHLevel1X 2 2 3 4 2" xfId="30548" xr:uid="{00000000-0005-0000-0000-0000A55B0000}"/>
    <cellStyle name="SAPBEXHLevel1X 2 2 3 5" xfId="16636" xr:uid="{00000000-0005-0000-0000-0000A65B0000}"/>
    <cellStyle name="SAPBEXHLevel1X 2 2 3 5 2" xfId="31774" xr:uid="{00000000-0005-0000-0000-0000A75B0000}"/>
    <cellStyle name="SAPBEXHLevel1X 2 2 3 6" xfId="19246" xr:uid="{00000000-0005-0000-0000-0000A85B0000}"/>
    <cellStyle name="SAPBEXHLevel1X 2 2 3 6 2" xfId="34193" xr:uid="{00000000-0005-0000-0000-0000A95B0000}"/>
    <cellStyle name="SAPBEXHLevel1X 2 2 3 7" xfId="21391" xr:uid="{00000000-0005-0000-0000-0000AA5B0000}"/>
    <cellStyle name="SAPBEXHLevel1X 2 2 3 7 2" xfId="36317" xr:uid="{00000000-0005-0000-0000-0000AB5B0000}"/>
    <cellStyle name="SAPBEXHLevel1X 2 2 3 8" xfId="6354" xr:uid="{00000000-0005-0000-0000-0000AC5B0000}"/>
    <cellStyle name="SAPBEXHLevel1X 2 2 4" xfId="4237" xr:uid="{00000000-0005-0000-0000-0000AD5B0000}"/>
    <cellStyle name="SAPBEXHLevel1X 2 2 4 2" xfId="9392" xr:uid="{00000000-0005-0000-0000-0000AE5B0000}"/>
    <cellStyle name="SAPBEXHLevel1X 2 2 4 2 2" xfId="25384" xr:uid="{00000000-0005-0000-0000-0000AF5B0000}"/>
    <cellStyle name="SAPBEXHLevel1X 2 2 4 3" xfId="12211" xr:uid="{00000000-0005-0000-0000-0000B05B0000}"/>
    <cellStyle name="SAPBEXHLevel1X 2 2 4 3 2" xfId="28055" xr:uid="{00000000-0005-0000-0000-0000B15B0000}"/>
    <cellStyle name="SAPBEXHLevel1X 2 2 4 4" xfId="5955" xr:uid="{00000000-0005-0000-0000-0000B25B0000}"/>
    <cellStyle name="SAPBEXHLevel1X 2 2 4 4 2" xfId="22929" xr:uid="{00000000-0005-0000-0000-0000B35B0000}"/>
    <cellStyle name="SAPBEXHLevel1X 2 2 4 5" xfId="17534" xr:uid="{00000000-0005-0000-0000-0000B45B0000}"/>
    <cellStyle name="SAPBEXHLevel1X 2 2 4 5 2" xfId="32650" xr:uid="{00000000-0005-0000-0000-0000B55B0000}"/>
    <cellStyle name="SAPBEXHLevel1X 2 2 4 6" xfId="20142" xr:uid="{00000000-0005-0000-0000-0000B65B0000}"/>
    <cellStyle name="SAPBEXHLevel1X 2 2 4 6 2" xfId="35079" xr:uid="{00000000-0005-0000-0000-0000B75B0000}"/>
    <cellStyle name="SAPBEXHLevel1X 2 2 4 7" xfId="21708" xr:uid="{00000000-0005-0000-0000-0000B85B0000}"/>
    <cellStyle name="SAPBEXHLevel1X 2 2 4 7 2" xfId="36630" xr:uid="{00000000-0005-0000-0000-0000B95B0000}"/>
    <cellStyle name="SAPBEXHLevel1X 2 2 5" xfId="5402" xr:uid="{00000000-0005-0000-0000-0000BA5B0000}"/>
    <cellStyle name="SAPBEXHLevel1X 2 2 5 2" xfId="22662" xr:uid="{00000000-0005-0000-0000-0000BB5B0000}"/>
    <cellStyle name="SAPBEXHLevel1X 2 2 6" xfId="6026" xr:uid="{00000000-0005-0000-0000-0000BC5B0000}"/>
    <cellStyle name="SAPBEXHLevel1X 2 2 6 2" xfId="22988" xr:uid="{00000000-0005-0000-0000-0000BD5B0000}"/>
    <cellStyle name="SAPBEXHLevel1X 2 2 7" xfId="13369" xr:uid="{00000000-0005-0000-0000-0000BE5B0000}"/>
    <cellStyle name="SAPBEXHLevel1X 2 2 7 2" xfId="29057" xr:uid="{00000000-0005-0000-0000-0000BF5B0000}"/>
    <cellStyle name="SAPBEXHLevel1X 2 2 8" xfId="5716" xr:uid="{00000000-0005-0000-0000-0000C05B0000}"/>
    <cellStyle name="SAPBEXHLevel1X 2 2 8 2" xfId="22780" xr:uid="{00000000-0005-0000-0000-0000C15B0000}"/>
    <cellStyle name="SAPBEXHLevel1X 2 2 9" xfId="6986" xr:uid="{00000000-0005-0000-0000-0000C25B0000}"/>
    <cellStyle name="SAPBEXHLevel1X 2 2 9 2" xfId="23370" xr:uid="{00000000-0005-0000-0000-0000C35B0000}"/>
    <cellStyle name="SAPBEXHLevel1X 2 20" xfId="7242" xr:uid="{00000000-0005-0000-0000-0000C45B0000}"/>
    <cellStyle name="SAPBEXHLevel1X 2 20 2" xfId="23499" xr:uid="{00000000-0005-0000-0000-0000C55B0000}"/>
    <cellStyle name="SAPBEXHLevel1X 2 21" xfId="6481" xr:uid="{00000000-0005-0000-0000-0000C65B0000}"/>
    <cellStyle name="SAPBEXHLevel1X 2 21 2" xfId="23092" xr:uid="{00000000-0005-0000-0000-0000C75B0000}"/>
    <cellStyle name="SAPBEXHLevel1X 2 22" xfId="10639" xr:uid="{00000000-0005-0000-0000-0000C85B0000}"/>
    <cellStyle name="SAPBEXHLevel1X 2 22 2" xfId="26520" xr:uid="{00000000-0005-0000-0000-0000C95B0000}"/>
    <cellStyle name="SAPBEXHLevel1X 2 23" xfId="14683" xr:uid="{00000000-0005-0000-0000-0000CA5B0000}"/>
    <cellStyle name="SAPBEXHLevel1X 2 23 2" xfId="30174" xr:uid="{00000000-0005-0000-0000-0000CB5B0000}"/>
    <cellStyle name="SAPBEXHLevel1X 2 24" xfId="5902" xr:uid="{00000000-0005-0000-0000-0000CC5B0000}"/>
    <cellStyle name="SAPBEXHLevel1X 2 24 2" xfId="22889" xr:uid="{00000000-0005-0000-0000-0000CD5B0000}"/>
    <cellStyle name="SAPBEXHLevel1X 2 25" xfId="5061" xr:uid="{00000000-0005-0000-0000-0000CE5B0000}"/>
    <cellStyle name="SAPBEXHLevel1X 2 26" xfId="38042" xr:uid="{00000000-0005-0000-0000-0000CF5B0000}"/>
    <cellStyle name="SAPBEXHLevel1X 2 3" xfId="3290" xr:uid="{00000000-0005-0000-0000-0000D05B0000}"/>
    <cellStyle name="SAPBEXHLevel1X 2 3 2" xfId="4236" xr:uid="{00000000-0005-0000-0000-0000D15B0000}"/>
    <cellStyle name="SAPBEXHLevel1X 2 3 2 2" xfId="9391" xr:uid="{00000000-0005-0000-0000-0000D25B0000}"/>
    <cellStyle name="SAPBEXHLevel1X 2 3 2 2 2" xfId="25383" xr:uid="{00000000-0005-0000-0000-0000D35B0000}"/>
    <cellStyle name="SAPBEXHLevel1X 2 3 2 3" xfId="12210" xr:uid="{00000000-0005-0000-0000-0000D45B0000}"/>
    <cellStyle name="SAPBEXHLevel1X 2 3 2 3 2" xfId="28054" xr:uid="{00000000-0005-0000-0000-0000D55B0000}"/>
    <cellStyle name="SAPBEXHLevel1X 2 3 2 4" xfId="14532" xr:uid="{00000000-0005-0000-0000-0000D65B0000}"/>
    <cellStyle name="SAPBEXHLevel1X 2 3 2 4 2" xfId="30035" xr:uid="{00000000-0005-0000-0000-0000D75B0000}"/>
    <cellStyle name="SAPBEXHLevel1X 2 3 2 5" xfId="17533" xr:uid="{00000000-0005-0000-0000-0000D85B0000}"/>
    <cellStyle name="SAPBEXHLevel1X 2 3 2 5 2" xfId="32649" xr:uid="{00000000-0005-0000-0000-0000D95B0000}"/>
    <cellStyle name="SAPBEXHLevel1X 2 3 2 6" xfId="20141" xr:uid="{00000000-0005-0000-0000-0000DA5B0000}"/>
    <cellStyle name="SAPBEXHLevel1X 2 3 2 6 2" xfId="35078" xr:uid="{00000000-0005-0000-0000-0000DB5B0000}"/>
    <cellStyle name="SAPBEXHLevel1X 2 3 2 7" xfId="21709" xr:uid="{00000000-0005-0000-0000-0000DC5B0000}"/>
    <cellStyle name="SAPBEXHLevel1X 2 3 2 7 2" xfId="36631" xr:uid="{00000000-0005-0000-0000-0000DD5B0000}"/>
    <cellStyle name="SAPBEXHLevel1X 2 3 3" xfId="8458" xr:uid="{00000000-0005-0000-0000-0000DE5B0000}"/>
    <cellStyle name="SAPBEXHLevel1X 2 3 3 2" xfId="24487" xr:uid="{00000000-0005-0000-0000-0000DF5B0000}"/>
    <cellStyle name="SAPBEXHLevel1X 2 3 4" xfId="11285" xr:uid="{00000000-0005-0000-0000-0000E05B0000}"/>
    <cellStyle name="SAPBEXHLevel1X 2 3 4 2" xfId="27152" xr:uid="{00000000-0005-0000-0000-0000E15B0000}"/>
    <cellStyle name="SAPBEXHLevel1X 2 3 5" xfId="7190" xr:uid="{00000000-0005-0000-0000-0000E25B0000}"/>
    <cellStyle name="SAPBEXHLevel1X 2 3 5 2" xfId="23466" xr:uid="{00000000-0005-0000-0000-0000E35B0000}"/>
    <cellStyle name="SAPBEXHLevel1X 2 3 6" xfId="16637" xr:uid="{00000000-0005-0000-0000-0000E45B0000}"/>
    <cellStyle name="SAPBEXHLevel1X 2 3 6 2" xfId="31775" xr:uid="{00000000-0005-0000-0000-0000E55B0000}"/>
    <cellStyle name="SAPBEXHLevel1X 2 3 7" xfId="19247" xr:uid="{00000000-0005-0000-0000-0000E65B0000}"/>
    <cellStyle name="SAPBEXHLevel1X 2 3 7 2" xfId="34194" xr:uid="{00000000-0005-0000-0000-0000E75B0000}"/>
    <cellStyle name="SAPBEXHLevel1X 2 4" xfId="3291" xr:uid="{00000000-0005-0000-0000-0000E85B0000}"/>
    <cellStyle name="SAPBEXHLevel1X 2 4 2" xfId="4235" xr:uid="{00000000-0005-0000-0000-0000E95B0000}"/>
    <cellStyle name="SAPBEXHLevel1X 2 4 2 2" xfId="9390" xr:uid="{00000000-0005-0000-0000-0000EA5B0000}"/>
    <cellStyle name="SAPBEXHLevel1X 2 4 2 2 2" xfId="25382" xr:uid="{00000000-0005-0000-0000-0000EB5B0000}"/>
    <cellStyle name="SAPBEXHLevel1X 2 4 2 3" xfId="12209" xr:uid="{00000000-0005-0000-0000-0000EC5B0000}"/>
    <cellStyle name="SAPBEXHLevel1X 2 4 2 3 2" xfId="28053" xr:uid="{00000000-0005-0000-0000-0000ED5B0000}"/>
    <cellStyle name="SAPBEXHLevel1X 2 4 2 4" xfId="10249" xr:uid="{00000000-0005-0000-0000-0000EE5B0000}"/>
    <cellStyle name="SAPBEXHLevel1X 2 4 2 4 2" xfId="26208" xr:uid="{00000000-0005-0000-0000-0000EF5B0000}"/>
    <cellStyle name="SAPBEXHLevel1X 2 4 2 5" xfId="17532" xr:uid="{00000000-0005-0000-0000-0000F05B0000}"/>
    <cellStyle name="SAPBEXHLevel1X 2 4 2 5 2" xfId="32648" xr:uid="{00000000-0005-0000-0000-0000F15B0000}"/>
    <cellStyle name="SAPBEXHLevel1X 2 4 2 6" xfId="20140" xr:uid="{00000000-0005-0000-0000-0000F25B0000}"/>
    <cellStyle name="SAPBEXHLevel1X 2 4 2 6 2" xfId="35077" xr:uid="{00000000-0005-0000-0000-0000F35B0000}"/>
    <cellStyle name="SAPBEXHLevel1X 2 4 2 7" xfId="22075" xr:uid="{00000000-0005-0000-0000-0000F45B0000}"/>
    <cellStyle name="SAPBEXHLevel1X 2 4 2 7 2" xfId="36992" xr:uid="{00000000-0005-0000-0000-0000F55B0000}"/>
    <cellStyle name="SAPBEXHLevel1X 2 4 3" xfId="8459" xr:uid="{00000000-0005-0000-0000-0000F65B0000}"/>
    <cellStyle name="SAPBEXHLevel1X 2 4 3 2" xfId="24488" xr:uid="{00000000-0005-0000-0000-0000F75B0000}"/>
    <cellStyle name="SAPBEXHLevel1X 2 4 4" xfId="11286" xr:uid="{00000000-0005-0000-0000-0000F85B0000}"/>
    <cellStyle name="SAPBEXHLevel1X 2 4 4 2" xfId="27153" xr:uid="{00000000-0005-0000-0000-0000F95B0000}"/>
    <cellStyle name="SAPBEXHLevel1X 2 4 5" xfId="13744" xr:uid="{00000000-0005-0000-0000-0000FA5B0000}"/>
    <cellStyle name="SAPBEXHLevel1X 2 4 5 2" xfId="29356" xr:uid="{00000000-0005-0000-0000-0000FB5B0000}"/>
    <cellStyle name="SAPBEXHLevel1X 2 4 6" xfId="16638" xr:uid="{00000000-0005-0000-0000-0000FC5B0000}"/>
    <cellStyle name="SAPBEXHLevel1X 2 4 6 2" xfId="31776" xr:uid="{00000000-0005-0000-0000-0000FD5B0000}"/>
    <cellStyle name="SAPBEXHLevel1X 2 4 7" xfId="19248" xr:uid="{00000000-0005-0000-0000-0000FE5B0000}"/>
    <cellStyle name="SAPBEXHLevel1X 2 4 7 2" xfId="34195" xr:uid="{00000000-0005-0000-0000-0000FF5B0000}"/>
    <cellStyle name="SAPBEXHLevel1X 2 5" xfId="3292" xr:uid="{00000000-0005-0000-0000-0000005C0000}"/>
    <cellStyle name="SAPBEXHLevel1X 2 5 2" xfId="4234" xr:uid="{00000000-0005-0000-0000-0000015C0000}"/>
    <cellStyle name="SAPBEXHLevel1X 2 5 2 2" xfId="9389" xr:uid="{00000000-0005-0000-0000-0000025C0000}"/>
    <cellStyle name="SAPBEXHLevel1X 2 5 2 2 2" xfId="25381" xr:uid="{00000000-0005-0000-0000-0000035C0000}"/>
    <cellStyle name="SAPBEXHLevel1X 2 5 2 3" xfId="12208" xr:uid="{00000000-0005-0000-0000-0000045C0000}"/>
    <cellStyle name="SAPBEXHLevel1X 2 5 2 3 2" xfId="28052" xr:uid="{00000000-0005-0000-0000-0000055C0000}"/>
    <cellStyle name="SAPBEXHLevel1X 2 5 2 4" xfId="5956" xr:uid="{00000000-0005-0000-0000-0000065C0000}"/>
    <cellStyle name="SAPBEXHLevel1X 2 5 2 4 2" xfId="22930" xr:uid="{00000000-0005-0000-0000-0000075C0000}"/>
    <cellStyle name="SAPBEXHLevel1X 2 5 2 5" xfId="17531" xr:uid="{00000000-0005-0000-0000-0000085C0000}"/>
    <cellStyle name="SAPBEXHLevel1X 2 5 2 5 2" xfId="32647" xr:uid="{00000000-0005-0000-0000-0000095C0000}"/>
    <cellStyle name="SAPBEXHLevel1X 2 5 2 6" xfId="20139" xr:uid="{00000000-0005-0000-0000-00000A5C0000}"/>
    <cellStyle name="SAPBEXHLevel1X 2 5 2 6 2" xfId="35076" xr:uid="{00000000-0005-0000-0000-00000B5C0000}"/>
    <cellStyle name="SAPBEXHLevel1X 2 5 2 7" xfId="21710" xr:uid="{00000000-0005-0000-0000-00000C5C0000}"/>
    <cellStyle name="SAPBEXHLevel1X 2 5 2 7 2" xfId="36632" xr:uid="{00000000-0005-0000-0000-00000D5C0000}"/>
    <cellStyle name="SAPBEXHLevel1X 2 5 3" xfId="8460" xr:uid="{00000000-0005-0000-0000-00000E5C0000}"/>
    <cellStyle name="SAPBEXHLevel1X 2 5 3 2" xfId="24489" xr:uid="{00000000-0005-0000-0000-00000F5C0000}"/>
    <cellStyle name="SAPBEXHLevel1X 2 5 4" xfId="11287" xr:uid="{00000000-0005-0000-0000-0000105C0000}"/>
    <cellStyle name="SAPBEXHLevel1X 2 5 4 2" xfId="27154" xr:uid="{00000000-0005-0000-0000-0000115C0000}"/>
    <cellStyle name="SAPBEXHLevel1X 2 5 5" xfId="10141" xr:uid="{00000000-0005-0000-0000-0000125C0000}"/>
    <cellStyle name="SAPBEXHLevel1X 2 5 5 2" xfId="26110" xr:uid="{00000000-0005-0000-0000-0000135C0000}"/>
    <cellStyle name="SAPBEXHLevel1X 2 5 6" xfId="16639" xr:uid="{00000000-0005-0000-0000-0000145C0000}"/>
    <cellStyle name="SAPBEXHLevel1X 2 5 6 2" xfId="31777" xr:uid="{00000000-0005-0000-0000-0000155C0000}"/>
    <cellStyle name="SAPBEXHLevel1X 2 5 7" xfId="19249" xr:uid="{00000000-0005-0000-0000-0000165C0000}"/>
    <cellStyle name="SAPBEXHLevel1X 2 5 7 2" xfId="34196" xr:uid="{00000000-0005-0000-0000-0000175C0000}"/>
    <cellStyle name="SAPBEXHLevel1X 2 6" xfId="3293" xr:uid="{00000000-0005-0000-0000-0000185C0000}"/>
    <cellStyle name="SAPBEXHLevel1X 2 6 2" xfId="4233" xr:uid="{00000000-0005-0000-0000-0000195C0000}"/>
    <cellStyle name="SAPBEXHLevel1X 2 6 2 2" xfId="9388" xr:uid="{00000000-0005-0000-0000-00001A5C0000}"/>
    <cellStyle name="SAPBEXHLevel1X 2 6 2 2 2" xfId="25380" xr:uid="{00000000-0005-0000-0000-00001B5C0000}"/>
    <cellStyle name="SAPBEXHLevel1X 2 6 2 3" xfId="12207" xr:uid="{00000000-0005-0000-0000-00001C5C0000}"/>
    <cellStyle name="SAPBEXHLevel1X 2 6 2 3 2" xfId="28051" xr:uid="{00000000-0005-0000-0000-00001D5C0000}"/>
    <cellStyle name="SAPBEXHLevel1X 2 6 2 4" xfId="14533" xr:uid="{00000000-0005-0000-0000-00001E5C0000}"/>
    <cellStyle name="SAPBEXHLevel1X 2 6 2 4 2" xfId="30036" xr:uid="{00000000-0005-0000-0000-00001F5C0000}"/>
    <cellStyle name="SAPBEXHLevel1X 2 6 2 5" xfId="17530" xr:uid="{00000000-0005-0000-0000-0000205C0000}"/>
    <cellStyle name="SAPBEXHLevel1X 2 6 2 5 2" xfId="32646" xr:uid="{00000000-0005-0000-0000-0000215C0000}"/>
    <cellStyle name="SAPBEXHLevel1X 2 6 2 6" xfId="20138" xr:uid="{00000000-0005-0000-0000-0000225C0000}"/>
    <cellStyle name="SAPBEXHLevel1X 2 6 2 6 2" xfId="35075" xr:uid="{00000000-0005-0000-0000-0000235C0000}"/>
    <cellStyle name="SAPBEXHLevel1X 2 6 2 7" xfId="21542" xr:uid="{00000000-0005-0000-0000-0000245C0000}"/>
    <cellStyle name="SAPBEXHLevel1X 2 6 2 7 2" xfId="36468" xr:uid="{00000000-0005-0000-0000-0000255C0000}"/>
    <cellStyle name="SAPBEXHLevel1X 2 6 3" xfId="8461" xr:uid="{00000000-0005-0000-0000-0000265C0000}"/>
    <cellStyle name="SAPBEXHLevel1X 2 6 3 2" xfId="24490" xr:uid="{00000000-0005-0000-0000-0000275C0000}"/>
    <cellStyle name="SAPBEXHLevel1X 2 6 4" xfId="11288" xr:uid="{00000000-0005-0000-0000-0000285C0000}"/>
    <cellStyle name="SAPBEXHLevel1X 2 6 4 2" xfId="27155" xr:uid="{00000000-0005-0000-0000-0000295C0000}"/>
    <cellStyle name="SAPBEXHLevel1X 2 6 5" xfId="13746" xr:uid="{00000000-0005-0000-0000-00002A5C0000}"/>
    <cellStyle name="SAPBEXHLevel1X 2 6 5 2" xfId="29358" xr:uid="{00000000-0005-0000-0000-00002B5C0000}"/>
    <cellStyle name="SAPBEXHLevel1X 2 6 6" xfId="16640" xr:uid="{00000000-0005-0000-0000-00002C5C0000}"/>
    <cellStyle name="SAPBEXHLevel1X 2 6 6 2" xfId="31778" xr:uid="{00000000-0005-0000-0000-00002D5C0000}"/>
    <cellStyle name="SAPBEXHLevel1X 2 6 7" xfId="19250" xr:uid="{00000000-0005-0000-0000-00002E5C0000}"/>
    <cellStyle name="SAPBEXHLevel1X 2 6 7 2" xfId="34197" xr:uid="{00000000-0005-0000-0000-00002F5C0000}"/>
    <cellStyle name="SAPBEXHLevel1X 2 7" xfId="3294" xr:uid="{00000000-0005-0000-0000-0000305C0000}"/>
    <cellStyle name="SAPBEXHLevel1X 2 7 2" xfId="4232" xr:uid="{00000000-0005-0000-0000-0000315C0000}"/>
    <cellStyle name="SAPBEXHLevel1X 2 7 2 2" xfId="9387" xr:uid="{00000000-0005-0000-0000-0000325C0000}"/>
    <cellStyle name="SAPBEXHLevel1X 2 7 2 2 2" xfId="25379" xr:uid="{00000000-0005-0000-0000-0000335C0000}"/>
    <cellStyle name="SAPBEXHLevel1X 2 7 2 3" xfId="12206" xr:uid="{00000000-0005-0000-0000-0000345C0000}"/>
    <cellStyle name="SAPBEXHLevel1X 2 7 2 3 2" xfId="28050" xr:uid="{00000000-0005-0000-0000-0000355C0000}"/>
    <cellStyle name="SAPBEXHLevel1X 2 7 2 4" xfId="14905" xr:uid="{00000000-0005-0000-0000-0000365C0000}"/>
    <cellStyle name="SAPBEXHLevel1X 2 7 2 4 2" xfId="30356" xr:uid="{00000000-0005-0000-0000-0000375C0000}"/>
    <cellStyle name="SAPBEXHLevel1X 2 7 2 5" xfId="17529" xr:uid="{00000000-0005-0000-0000-0000385C0000}"/>
    <cellStyle name="SAPBEXHLevel1X 2 7 2 5 2" xfId="32645" xr:uid="{00000000-0005-0000-0000-0000395C0000}"/>
    <cellStyle name="SAPBEXHLevel1X 2 7 2 6" xfId="20137" xr:uid="{00000000-0005-0000-0000-00003A5C0000}"/>
    <cellStyle name="SAPBEXHLevel1X 2 7 2 6 2" xfId="35074" xr:uid="{00000000-0005-0000-0000-00003B5C0000}"/>
    <cellStyle name="SAPBEXHLevel1X 2 7 2 7" xfId="13920" xr:uid="{00000000-0005-0000-0000-00003C5C0000}"/>
    <cellStyle name="SAPBEXHLevel1X 2 7 2 7 2" xfId="29505" xr:uid="{00000000-0005-0000-0000-00003D5C0000}"/>
    <cellStyle name="SAPBEXHLevel1X 2 7 3" xfId="8462" xr:uid="{00000000-0005-0000-0000-00003E5C0000}"/>
    <cellStyle name="SAPBEXHLevel1X 2 7 3 2" xfId="24491" xr:uid="{00000000-0005-0000-0000-00003F5C0000}"/>
    <cellStyle name="SAPBEXHLevel1X 2 7 4" xfId="11289" xr:uid="{00000000-0005-0000-0000-0000405C0000}"/>
    <cellStyle name="SAPBEXHLevel1X 2 7 4 2" xfId="27156" xr:uid="{00000000-0005-0000-0000-0000415C0000}"/>
    <cellStyle name="SAPBEXHLevel1X 2 7 5" xfId="15009" xr:uid="{00000000-0005-0000-0000-0000425C0000}"/>
    <cellStyle name="SAPBEXHLevel1X 2 7 5 2" xfId="30456" xr:uid="{00000000-0005-0000-0000-0000435C0000}"/>
    <cellStyle name="SAPBEXHLevel1X 2 7 6" xfId="16641" xr:uid="{00000000-0005-0000-0000-0000445C0000}"/>
    <cellStyle name="SAPBEXHLevel1X 2 7 6 2" xfId="31779" xr:uid="{00000000-0005-0000-0000-0000455C0000}"/>
    <cellStyle name="SAPBEXHLevel1X 2 7 7" xfId="19251" xr:uid="{00000000-0005-0000-0000-0000465C0000}"/>
    <cellStyle name="SAPBEXHLevel1X 2 7 7 2" xfId="34198" xr:uid="{00000000-0005-0000-0000-0000475C0000}"/>
    <cellStyle name="SAPBEXHLevel1X 2 8" xfId="3295" xr:uid="{00000000-0005-0000-0000-0000485C0000}"/>
    <cellStyle name="SAPBEXHLevel1X 2 8 2" xfId="4231" xr:uid="{00000000-0005-0000-0000-0000495C0000}"/>
    <cellStyle name="SAPBEXHLevel1X 2 8 2 2" xfId="9386" xr:uid="{00000000-0005-0000-0000-00004A5C0000}"/>
    <cellStyle name="SAPBEXHLevel1X 2 8 2 2 2" xfId="25378" xr:uid="{00000000-0005-0000-0000-00004B5C0000}"/>
    <cellStyle name="SAPBEXHLevel1X 2 8 2 3" xfId="12205" xr:uid="{00000000-0005-0000-0000-00004C5C0000}"/>
    <cellStyle name="SAPBEXHLevel1X 2 8 2 3 2" xfId="28049" xr:uid="{00000000-0005-0000-0000-00004D5C0000}"/>
    <cellStyle name="SAPBEXHLevel1X 2 8 2 4" xfId="13970" xr:uid="{00000000-0005-0000-0000-00004E5C0000}"/>
    <cellStyle name="SAPBEXHLevel1X 2 8 2 4 2" xfId="29552" xr:uid="{00000000-0005-0000-0000-00004F5C0000}"/>
    <cellStyle name="SAPBEXHLevel1X 2 8 2 5" xfId="17528" xr:uid="{00000000-0005-0000-0000-0000505C0000}"/>
    <cellStyle name="SAPBEXHLevel1X 2 8 2 5 2" xfId="32644" xr:uid="{00000000-0005-0000-0000-0000515C0000}"/>
    <cellStyle name="SAPBEXHLevel1X 2 8 2 6" xfId="20136" xr:uid="{00000000-0005-0000-0000-0000525C0000}"/>
    <cellStyle name="SAPBEXHLevel1X 2 8 2 6 2" xfId="35073" xr:uid="{00000000-0005-0000-0000-0000535C0000}"/>
    <cellStyle name="SAPBEXHLevel1X 2 8 2 7" xfId="21711" xr:uid="{00000000-0005-0000-0000-0000545C0000}"/>
    <cellStyle name="SAPBEXHLevel1X 2 8 2 7 2" xfId="36633" xr:uid="{00000000-0005-0000-0000-0000555C0000}"/>
    <cellStyle name="SAPBEXHLevel1X 2 8 3" xfId="8463" xr:uid="{00000000-0005-0000-0000-0000565C0000}"/>
    <cellStyle name="SAPBEXHLevel1X 2 8 3 2" xfId="24492" xr:uid="{00000000-0005-0000-0000-0000575C0000}"/>
    <cellStyle name="SAPBEXHLevel1X 2 8 4" xfId="11290" xr:uid="{00000000-0005-0000-0000-0000585C0000}"/>
    <cellStyle name="SAPBEXHLevel1X 2 8 4 2" xfId="27157" xr:uid="{00000000-0005-0000-0000-0000595C0000}"/>
    <cellStyle name="SAPBEXHLevel1X 2 8 5" xfId="10405" xr:uid="{00000000-0005-0000-0000-00005A5C0000}"/>
    <cellStyle name="SAPBEXHLevel1X 2 8 5 2" xfId="26330" xr:uid="{00000000-0005-0000-0000-00005B5C0000}"/>
    <cellStyle name="SAPBEXHLevel1X 2 8 6" xfId="16642" xr:uid="{00000000-0005-0000-0000-00005C5C0000}"/>
    <cellStyle name="SAPBEXHLevel1X 2 8 6 2" xfId="31780" xr:uid="{00000000-0005-0000-0000-00005D5C0000}"/>
    <cellStyle name="SAPBEXHLevel1X 2 8 7" xfId="19252" xr:uid="{00000000-0005-0000-0000-00005E5C0000}"/>
    <cellStyle name="SAPBEXHLevel1X 2 8 7 2" xfId="34199" xr:uid="{00000000-0005-0000-0000-00005F5C0000}"/>
    <cellStyle name="SAPBEXHLevel1X 2 9" xfId="3296" xr:uid="{00000000-0005-0000-0000-0000605C0000}"/>
    <cellStyle name="SAPBEXHLevel1X 2 9 2" xfId="4230" xr:uid="{00000000-0005-0000-0000-0000615C0000}"/>
    <cellStyle name="SAPBEXHLevel1X 2 9 2 2" xfId="9385" xr:uid="{00000000-0005-0000-0000-0000625C0000}"/>
    <cellStyle name="SAPBEXHLevel1X 2 9 2 2 2" xfId="25377" xr:uid="{00000000-0005-0000-0000-0000635C0000}"/>
    <cellStyle name="SAPBEXHLevel1X 2 9 2 3" xfId="12204" xr:uid="{00000000-0005-0000-0000-0000645C0000}"/>
    <cellStyle name="SAPBEXHLevel1X 2 9 2 3 2" xfId="28048" xr:uid="{00000000-0005-0000-0000-0000655C0000}"/>
    <cellStyle name="SAPBEXHLevel1X 2 9 2 4" xfId="10491" xr:uid="{00000000-0005-0000-0000-0000665C0000}"/>
    <cellStyle name="SAPBEXHLevel1X 2 9 2 4 2" xfId="26413" xr:uid="{00000000-0005-0000-0000-0000675C0000}"/>
    <cellStyle name="SAPBEXHLevel1X 2 9 2 5" xfId="17527" xr:uid="{00000000-0005-0000-0000-0000685C0000}"/>
    <cellStyle name="SAPBEXHLevel1X 2 9 2 5 2" xfId="32643" xr:uid="{00000000-0005-0000-0000-0000695C0000}"/>
    <cellStyle name="SAPBEXHLevel1X 2 9 2 6" xfId="20135" xr:uid="{00000000-0005-0000-0000-00006A5C0000}"/>
    <cellStyle name="SAPBEXHLevel1X 2 9 2 6 2" xfId="35072" xr:uid="{00000000-0005-0000-0000-00006B5C0000}"/>
    <cellStyle name="SAPBEXHLevel1X 2 9 2 7" xfId="21541" xr:uid="{00000000-0005-0000-0000-00006C5C0000}"/>
    <cellStyle name="SAPBEXHLevel1X 2 9 2 7 2" xfId="36467" xr:uid="{00000000-0005-0000-0000-00006D5C0000}"/>
    <cellStyle name="SAPBEXHLevel1X 2 9 3" xfId="8464" xr:uid="{00000000-0005-0000-0000-00006E5C0000}"/>
    <cellStyle name="SAPBEXHLevel1X 2 9 3 2" xfId="24493" xr:uid="{00000000-0005-0000-0000-00006F5C0000}"/>
    <cellStyle name="SAPBEXHLevel1X 2 9 4" xfId="11291" xr:uid="{00000000-0005-0000-0000-0000705C0000}"/>
    <cellStyle name="SAPBEXHLevel1X 2 9 4 2" xfId="27158" xr:uid="{00000000-0005-0000-0000-0000715C0000}"/>
    <cellStyle name="SAPBEXHLevel1X 2 9 5" xfId="13848" xr:uid="{00000000-0005-0000-0000-0000725C0000}"/>
    <cellStyle name="SAPBEXHLevel1X 2 9 5 2" xfId="29436" xr:uid="{00000000-0005-0000-0000-0000735C0000}"/>
    <cellStyle name="SAPBEXHLevel1X 2 9 6" xfId="16643" xr:uid="{00000000-0005-0000-0000-0000745C0000}"/>
    <cellStyle name="SAPBEXHLevel1X 2 9 6 2" xfId="31781" xr:uid="{00000000-0005-0000-0000-0000755C0000}"/>
    <cellStyle name="SAPBEXHLevel1X 2 9 7" xfId="19253" xr:uid="{00000000-0005-0000-0000-0000765C0000}"/>
    <cellStyle name="SAPBEXHLevel1X 2 9 7 2" xfId="34200" xr:uid="{00000000-0005-0000-0000-0000775C0000}"/>
    <cellStyle name="SAPBEXHLevel1X 20" xfId="4899" xr:uid="{00000000-0005-0000-0000-0000785C0000}"/>
    <cellStyle name="SAPBEXHLevel1X 20 2" xfId="10054" xr:uid="{00000000-0005-0000-0000-0000795C0000}"/>
    <cellStyle name="SAPBEXHLevel1X 20 2 2" xfId="26036" xr:uid="{00000000-0005-0000-0000-00007A5C0000}"/>
    <cellStyle name="SAPBEXHLevel1X 20 3" xfId="12872" xr:uid="{00000000-0005-0000-0000-00007B5C0000}"/>
    <cellStyle name="SAPBEXHLevel1X 20 3 2" xfId="28713" xr:uid="{00000000-0005-0000-0000-00007C5C0000}"/>
    <cellStyle name="SAPBEXHLevel1X 20 4" xfId="10167" xr:uid="{00000000-0005-0000-0000-00007D5C0000}"/>
    <cellStyle name="SAPBEXHLevel1X 20 4 2" xfId="26133" xr:uid="{00000000-0005-0000-0000-00007E5C0000}"/>
    <cellStyle name="SAPBEXHLevel1X 20 5" xfId="18193" xr:uid="{00000000-0005-0000-0000-00007F5C0000}"/>
    <cellStyle name="SAPBEXHLevel1X 20 5 2" xfId="33299" xr:uid="{00000000-0005-0000-0000-0000805C0000}"/>
    <cellStyle name="SAPBEXHLevel1X 20 6" xfId="20800" xr:uid="{00000000-0005-0000-0000-0000815C0000}"/>
    <cellStyle name="SAPBEXHLevel1X 20 6 2" xfId="35733" xr:uid="{00000000-0005-0000-0000-0000825C0000}"/>
    <cellStyle name="SAPBEXHLevel1X 20 7" xfId="5929" xr:uid="{00000000-0005-0000-0000-0000835C0000}"/>
    <cellStyle name="SAPBEXHLevel1X 20 7 2" xfId="22905" xr:uid="{00000000-0005-0000-0000-0000845C0000}"/>
    <cellStyle name="SAPBEXHLevel1X 21" xfId="5994" xr:uid="{00000000-0005-0000-0000-0000855C0000}"/>
    <cellStyle name="SAPBEXHLevel1X 21 2" xfId="22963" xr:uid="{00000000-0005-0000-0000-0000865C0000}"/>
    <cellStyle name="SAPBEXHLevel1X 22" xfId="5990" xr:uid="{00000000-0005-0000-0000-0000875C0000}"/>
    <cellStyle name="SAPBEXHLevel1X 22 2" xfId="22959" xr:uid="{00000000-0005-0000-0000-0000885C0000}"/>
    <cellStyle name="SAPBEXHLevel1X 23" xfId="5765" xr:uid="{00000000-0005-0000-0000-0000895C0000}"/>
    <cellStyle name="SAPBEXHLevel1X 23 2" xfId="22801" xr:uid="{00000000-0005-0000-0000-00008A5C0000}"/>
    <cellStyle name="SAPBEXHLevel1X 24" xfId="7447" xr:uid="{00000000-0005-0000-0000-00008B5C0000}"/>
    <cellStyle name="SAPBEXHLevel1X 24 2" xfId="23636" xr:uid="{00000000-0005-0000-0000-00008C5C0000}"/>
    <cellStyle name="SAPBEXHLevel1X 25" xfId="15090" xr:uid="{00000000-0005-0000-0000-00008D5C0000}"/>
    <cellStyle name="SAPBEXHLevel1X 25 2" xfId="30529" xr:uid="{00000000-0005-0000-0000-00008E5C0000}"/>
    <cellStyle name="SAPBEXHLevel1X 3" xfId="866" xr:uid="{00000000-0005-0000-0000-00008F5C0000}"/>
    <cellStyle name="SAPBEXHLevel1X 3 10" xfId="3298" xr:uid="{00000000-0005-0000-0000-0000905C0000}"/>
    <cellStyle name="SAPBEXHLevel1X 3 10 2" xfId="4228" xr:uid="{00000000-0005-0000-0000-0000915C0000}"/>
    <cellStyle name="SAPBEXHLevel1X 3 10 2 2" xfId="9383" xr:uid="{00000000-0005-0000-0000-0000925C0000}"/>
    <cellStyle name="SAPBEXHLevel1X 3 10 2 2 2" xfId="25375" xr:uid="{00000000-0005-0000-0000-0000935C0000}"/>
    <cellStyle name="SAPBEXHLevel1X 3 10 2 3" xfId="12202" xr:uid="{00000000-0005-0000-0000-0000945C0000}"/>
    <cellStyle name="SAPBEXHLevel1X 3 10 2 3 2" xfId="28046" xr:uid="{00000000-0005-0000-0000-0000955C0000}"/>
    <cellStyle name="SAPBEXHLevel1X 3 10 2 4" xfId="5957" xr:uid="{00000000-0005-0000-0000-0000965C0000}"/>
    <cellStyle name="SAPBEXHLevel1X 3 10 2 4 2" xfId="22931" xr:uid="{00000000-0005-0000-0000-0000975C0000}"/>
    <cellStyle name="SAPBEXHLevel1X 3 10 2 5" xfId="17525" xr:uid="{00000000-0005-0000-0000-0000985C0000}"/>
    <cellStyle name="SAPBEXHLevel1X 3 10 2 5 2" xfId="32641" xr:uid="{00000000-0005-0000-0000-0000995C0000}"/>
    <cellStyle name="SAPBEXHLevel1X 3 10 2 6" xfId="20133" xr:uid="{00000000-0005-0000-0000-00009A5C0000}"/>
    <cellStyle name="SAPBEXHLevel1X 3 10 2 6 2" xfId="35070" xr:uid="{00000000-0005-0000-0000-00009B5C0000}"/>
    <cellStyle name="SAPBEXHLevel1X 3 10 2 7" xfId="21540" xr:uid="{00000000-0005-0000-0000-00009C5C0000}"/>
    <cellStyle name="SAPBEXHLevel1X 3 10 2 7 2" xfId="36466" xr:uid="{00000000-0005-0000-0000-00009D5C0000}"/>
    <cellStyle name="SAPBEXHLevel1X 3 10 3" xfId="8466" xr:uid="{00000000-0005-0000-0000-00009E5C0000}"/>
    <cellStyle name="SAPBEXHLevel1X 3 10 3 2" xfId="24495" xr:uid="{00000000-0005-0000-0000-00009F5C0000}"/>
    <cellStyle name="SAPBEXHLevel1X 3 10 4" xfId="11293" xr:uid="{00000000-0005-0000-0000-0000A05C0000}"/>
    <cellStyle name="SAPBEXHLevel1X 3 10 4 2" xfId="27160" xr:uid="{00000000-0005-0000-0000-0000A15C0000}"/>
    <cellStyle name="SAPBEXHLevel1X 3 10 5" xfId="7824" xr:uid="{00000000-0005-0000-0000-0000A25C0000}"/>
    <cellStyle name="SAPBEXHLevel1X 3 10 5 2" xfId="23855" xr:uid="{00000000-0005-0000-0000-0000A35C0000}"/>
    <cellStyle name="SAPBEXHLevel1X 3 10 6" xfId="16645" xr:uid="{00000000-0005-0000-0000-0000A45C0000}"/>
    <cellStyle name="SAPBEXHLevel1X 3 10 6 2" xfId="31783" xr:uid="{00000000-0005-0000-0000-0000A55C0000}"/>
    <cellStyle name="SAPBEXHLevel1X 3 10 7" xfId="19255" xr:uid="{00000000-0005-0000-0000-0000A65C0000}"/>
    <cellStyle name="SAPBEXHLevel1X 3 10 7 2" xfId="34202" xr:uid="{00000000-0005-0000-0000-0000A75C0000}"/>
    <cellStyle name="SAPBEXHLevel1X 3 11" xfId="3299" xr:uid="{00000000-0005-0000-0000-0000A85C0000}"/>
    <cellStyle name="SAPBEXHLevel1X 3 11 2" xfId="4227" xr:uid="{00000000-0005-0000-0000-0000A95C0000}"/>
    <cellStyle name="SAPBEXHLevel1X 3 11 2 2" xfId="9382" xr:uid="{00000000-0005-0000-0000-0000AA5C0000}"/>
    <cellStyle name="SAPBEXHLevel1X 3 11 2 2 2" xfId="25374" xr:uid="{00000000-0005-0000-0000-0000AB5C0000}"/>
    <cellStyle name="SAPBEXHLevel1X 3 11 2 3" xfId="12201" xr:uid="{00000000-0005-0000-0000-0000AC5C0000}"/>
    <cellStyle name="SAPBEXHLevel1X 3 11 2 3 2" xfId="28045" xr:uid="{00000000-0005-0000-0000-0000AD5C0000}"/>
    <cellStyle name="SAPBEXHLevel1X 3 11 2 4" xfId="15448" xr:uid="{00000000-0005-0000-0000-0000AE5C0000}"/>
    <cellStyle name="SAPBEXHLevel1X 3 11 2 4 2" xfId="30818" xr:uid="{00000000-0005-0000-0000-0000AF5C0000}"/>
    <cellStyle name="SAPBEXHLevel1X 3 11 2 5" xfId="17524" xr:uid="{00000000-0005-0000-0000-0000B05C0000}"/>
    <cellStyle name="SAPBEXHLevel1X 3 11 2 5 2" xfId="32640" xr:uid="{00000000-0005-0000-0000-0000B15C0000}"/>
    <cellStyle name="SAPBEXHLevel1X 3 11 2 6" xfId="20132" xr:uid="{00000000-0005-0000-0000-0000B25C0000}"/>
    <cellStyle name="SAPBEXHLevel1X 3 11 2 6 2" xfId="35069" xr:uid="{00000000-0005-0000-0000-0000B35C0000}"/>
    <cellStyle name="SAPBEXHLevel1X 3 11 2 7" xfId="21713" xr:uid="{00000000-0005-0000-0000-0000B45C0000}"/>
    <cellStyle name="SAPBEXHLevel1X 3 11 2 7 2" xfId="36635" xr:uid="{00000000-0005-0000-0000-0000B55C0000}"/>
    <cellStyle name="SAPBEXHLevel1X 3 11 3" xfId="8467" xr:uid="{00000000-0005-0000-0000-0000B65C0000}"/>
    <cellStyle name="SAPBEXHLevel1X 3 11 3 2" xfId="24496" xr:uid="{00000000-0005-0000-0000-0000B75C0000}"/>
    <cellStyle name="SAPBEXHLevel1X 3 11 4" xfId="11294" xr:uid="{00000000-0005-0000-0000-0000B85C0000}"/>
    <cellStyle name="SAPBEXHLevel1X 3 11 4 2" xfId="27161" xr:uid="{00000000-0005-0000-0000-0000B95C0000}"/>
    <cellStyle name="SAPBEXHLevel1X 3 11 5" xfId="10160" xr:uid="{00000000-0005-0000-0000-0000BA5C0000}"/>
    <cellStyle name="SAPBEXHLevel1X 3 11 5 2" xfId="26127" xr:uid="{00000000-0005-0000-0000-0000BB5C0000}"/>
    <cellStyle name="SAPBEXHLevel1X 3 11 6" xfId="16646" xr:uid="{00000000-0005-0000-0000-0000BC5C0000}"/>
    <cellStyle name="SAPBEXHLevel1X 3 11 6 2" xfId="31784" xr:uid="{00000000-0005-0000-0000-0000BD5C0000}"/>
    <cellStyle name="SAPBEXHLevel1X 3 11 7" xfId="19256" xr:uid="{00000000-0005-0000-0000-0000BE5C0000}"/>
    <cellStyle name="SAPBEXHLevel1X 3 11 7 2" xfId="34203" xr:uid="{00000000-0005-0000-0000-0000BF5C0000}"/>
    <cellStyle name="SAPBEXHLevel1X 3 12" xfId="3300" xr:uid="{00000000-0005-0000-0000-0000C05C0000}"/>
    <cellStyle name="SAPBEXHLevel1X 3 12 2" xfId="4226" xr:uid="{00000000-0005-0000-0000-0000C15C0000}"/>
    <cellStyle name="SAPBEXHLevel1X 3 12 2 2" xfId="9381" xr:uid="{00000000-0005-0000-0000-0000C25C0000}"/>
    <cellStyle name="SAPBEXHLevel1X 3 12 2 2 2" xfId="25373" xr:uid="{00000000-0005-0000-0000-0000C35C0000}"/>
    <cellStyle name="SAPBEXHLevel1X 3 12 2 3" xfId="12200" xr:uid="{00000000-0005-0000-0000-0000C45C0000}"/>
    <cellStyle name="SAPBEXHLevel1X 3 12 2 3 2" xfId="28044" xr:uid="{00000000-0005-0000-0000-0000C55C0000}"/>
    <cellStyle name="SAPBEXHLevel1X 3 12 2 4" xfId="14534" xr:uid="{00000000-0005-0000-0000-0000C65C0000}"/>
    <cellStyle name="SAPBEXHLevel1X 3 12 2 4 2" xfId="30037" xr:uid="{00000000-0005-0000-0000-0000C75C0000}"/>
    <cellStyle name="SAPBEXHLevel1X 3 12 2 5" xfId="17523" xr:uid="{00000000-0005-0000-0000-0000C85C0000}"/>
    <cellStyle name="SAPBEXHLevel1X 3 12 2 5 2" xfId="32639" xr:uid="{00000000-0005-0000-0000-0000C95C0000}"/>
    <cellStyle name="SAPBEXHLevel1X 3 12 2 6" xfId="20131" xr:uid="{00000000-0005-0000-0000-0000CA5C0000}"/>
    <cellStyle name="SAPBEXHLevel1X 3 12 2 6 2" xfId="35068" xr:uid="{00000000-0005-0000-0000-0000CB5C0000}"/>
    <cellStyle name="SAPBEXHLevel1X 3 12 2 7" xfId="21539" xr:uid="{00000000-0005-0000-0000-0000CC5C0000}"/>
    <cellStyle name="SAPBEXHLevel1X 3 12 2 7 2" xfId="36465" xr:uid="{00000000-0005-0000-0000-0000CD5C0000}"/>
    <cellStyle name="SAPBEXHLevel1X 3 12 3" xfId="8468" xr:uid="{00000000-0005-0000-0000-0000CE5C0000}"/>
    <cellStyle name="SAPBEXHLevel1X 3 12 3 2" xfId="24497" xr:uid="{00000000-0005-0000-0000-0000CF5C0000}"/>
    <cellStyle name="SAPBEXHLevel1X 3 12 4" xfId="11295" xr:uid="{00000000-0005-0000-0000-0000D05C0000}"/>
    <cellStyle name="SAPBEXHLevel1X 3 12 4 2" xfId="27162" xr:uid="{00000000-0005-0000-0000-0000D15C0000}"/>
    <cellStyle name="SAPBEXHLevel1X 3 12 5" xfId="15304" xr:uid="{00000000-0005-0000-0000-0000D25C0000}"/>
    <cellStyle name="SAPBEXHLevel1X 3 12 5 2" xfId="30713" xr:uid="{00000000-0005-0000-0000-0000D35C0000}"/>
    <cellStyle name="SAPBEXHLevel1X 3 12 6" xfId="16647" xr:uid="{00000000-0005-0000-0000-0000D45C0000}"/>
    <cellStyle name="SAPBEXHLevel1X 3 12 6 2" xfId="31785" xr:uid="{00000000-0005-0000-0000-0000D55C0000}"/>
    <cellStyle name="SAPBEXHLevel1X 3 12 7" xfId="19257" xr:uid="{00000000-0005-0000-0000-0000D65C0000}"/>
    <cellStyle name="SAPBEXHLevel1X 3 12 7 2" xfId="34204" xr:uid="{00000000-0005-0000-0000-0000D75C0000}"/>
    <cellStyle name="SAPBEXHLevel1X 3 13" xfId="3301" xr:uid="{00000000-0005-0000-0000-0000D85C0000}"/>
    <cellStyle name="SAPBEXHLevel1X 3 13 2" xfId="4225" xr:uid="{00000000-0005-0000-0000-0000D95C0000}"/>
    <cellStyle name="SAPBEXHLevel1X 3 13 2 2" xfId="9380" xr:uid="{00000000-0005-0000-0000-0000DA5C0000}"/>
    <cellStyle name="SAPBEXHLevel1X 3 13 2 2 2" xfId="25372" xr:uid="{00000000-0005-0000-0000-0000DB5C0000}"/>
    <cellStyle name="SAPBEXHLevel1X 3 13 2 3" xfId="12199" xr:uid="{00000000-0005-0000-0000-0000DC5C0000}"/>
    <cellStyle name="SAPBEXHLevel1X 3 13 2 3 2" xfId="28043" xr:uid="{00000000-0005-0000-0000-0000DD5C0000}"/>
    <cellStyle name="SAPBEXHLevel1X 3 13 2 4" xfId="14403" xr:uid="{00000000-0005-0000-0000-0000DE5C0000}"/>
    <cellStyle name="SAPBEXHLevel1X 3 13 2 4 2" xfId="29922" xr:uid="{00000000-0005-0000-0000-0000DF5C0000}"/>
    <cellStyle name="SAPBEXHLevel1X 3 13 2 5" xfId="17522" xr:uid="{00000000-0005-0000-0000-0000E05C0000}"/>
    <cellStyle name="SAPBEXHLevel1X 3 13 2 5 2" xfId="32638" xr:uid="{00000000-0005-0000-0000-0000E15C0000}"/>
    <cellStyle name="SAPBEXHLevel1X 3 13 2 6" xfId="20130" xr:uid="{00000000-0005-0000-0000-0000E25C0000}"/>
    <cellStyle name="SAPBEXHLevel1X 3 13 2 6 2" xfId="35067" xr:uid="{00000000-0005-0000-0000-0000E35C0000}"/>
    <cellStyle name="SAPBEXHLevel1X 3 13 2 7" xfId="21714" xr:uid="{00000000-0005-0000-0000-0000E45C0000}"/>
    <cellStyle name="SAPBEXHLevel1X 3 13 2 7 2" xfId="36636" xr:uid="{00000000-0005-0000-0000-0000E55C0000}"/>
    <cellStyle name="SAPBEXHLevel1X 3 13 3" xfId="8469" xr:uid="{00000000-0005-0000-0000-0000E65C0000}"/>
    <cellStyle name="SAPBEXHLevel1X 3 13 3 2" xfId="24498" xr:uid="{00000000-0005-0000-0000-0000E75C0000}"/>
    <cellStyle name="SAPBEXHLevel1X 3 13 4" xfId="11296" xr:uid="{00000000-0005-0000-0000-0000E85C0000}"/>
    <cellStyle name="SAPBEXHLevel1X 3 13 4 2" xfId="27163" xr:uid="{00000000-0005-0000-0000-0000E95C0000}"/>
    <cellStyle name="SAPBEXHLevel1X 3 13 5" xfId="13857" xr:uid="{00000000-0005-0000-0000-0000EA5C0000}"/>
    <cellStyle name="SAPBEXHLevel1X 3 13 5 2" xfId="29445" xr:uid="{00000000-0005-0000-0000-0000EB5C0000}"/>
    <cellStyle name="SAPBEXHLevel1X 3 13 6" xfId="16648" xr:uid="{00000000-0005-0000-0000-0000EC5C0000}"/>
    <cellStyle name="SAPBEXHLevel1X 3 13 6 2" xfId="31786" xr:uid="{00000000-0005-0000-0000-0000ED5C0000}"/>
    <cellStyle name="SAPBEXHLevel1X 3 13 7" xfId="19258" xr:uid="{00000000-0005-0000-0000-0000EE5C0000}"/>
    <cellStyle name="SAPBEXHLevel1X 3 13 7 2" xfId="34205" xr:uid="{00000000-0005-0000-0000-0000EF5C0000}"/>
    <cellStyle name="SAPBEXHLevel1X 3 14" xfId="3302" xr:uid="{00000000-0005-0000-0000-0000F05C0000}"/>
    <cellStyle name="SAPBEXHLevel1X 3 14 2" xfId="4224" xr:uid="{00000000-0005-0000-0000-0000F15C0000}"/>
    <cellStyle name="SAPBEXHLevel1X 3 14 2 2" xfId="9379" xr:uid="{00000000-0005-0000-0000-0000F25C0000}"/>
    <cellStyle name="SAPBEXHLevel1X 3 14 2 2 2" xfId="25371" xr:uid="{00000000-0005-0000-0000-0000F35C0000}"/>
    <cellStyle name="SAPBEXHLevel1X 3 14 2 3" xfId="12198" xr:uid="{00000000-0005-0000-0000-0000F45C0000}"/>
    <cellStyle name="SAPBEXHLevel1X 3 14 2 3 2" xfId="28042" xr:uid="{00000000-0005-0000-0000-0000F55C0000}"/>
    <cellStyle name="SAPBEXHLevel1X 3 14 2 4" xfId="14535" xr:uid="{00000000-0005-0000-0000-0000F65C0000}"/>
    <cellStyle name="SAPBEXHLevel1X 3 14 2 4 2" xfId="30038" xr:uid="{00000000-0005-0000-0000-0000F75C0000}"/>
    <cellStyle name="SAPBEXHLevel1X 3 14 2 5" xfId="17521" xr:uid="{00000000-0005-0000-0000-0000F85C0000}"/>
    <cellStyle name="SAPBEXHLevel1X 3 14 2 5 2" xfId="32637" xr:uid="{00000000-0005-0000-0000-0000F95C0000}"/>
    <cellStyle name="SAPBEXHLevel1X 3 14 2 6" xfId="20129" xr:uid="{00000000-0005-0000-0000-0000FA5C0000}"/>
    <cellStyle name="SAPBEXHLevel1X 3 14 2 6 2" xfId="35066" xr:uid="{00000000-0005-0000-0000-0000FB5C0000}"/>
    <cellStyle name="SAPBEXHLevel1X 3 14 2 7" xfId="21538" xr:uid="{00000000-0005-0000-0000-0000FC5C0000}"/>
    <cellStyle name="SAPBEXHLevel1X 3 14 2 7 2" xfId="36464" xr:uid="{00000000-0005-0000-0000-0000FD5C0000}"/>
    <cellStyle name="SAPBEXHLevel1X 3 14 3" xfId="8470" xr:uid="{00000000-0005-0000-0000-0000FE5C0000}"/>
    <cellStyle name="SAPBEXHLevel1X 3 14 3 2" xfId="24499" xr:uid="{00000000-0005-0000-0000-0000FF5C0000}"/>
    <cellStyle name="SAPBEXHLevel1X 3 14 4" xfId="11297" xr:uid="{00000000-0005-0000-0000-0000005D0000}"/>
    <cellStyle name="SAPBEXHLevel1X 3 14 4 2" xfId="27164" xr:uid="{00000000-0005-0000-0000-0000015D0000}"/>
    <cellStyle name="SAPBEXHLevel1X 3 14 5" xfId="13571" xr:uid="{00000000-0005-0000-0000-0000025D0000}"/>
    <cellStyle name="SAPBEXHLevel1X 3 14 5 2" xfId="29195" xr:uid="{00000000-0005-0000-0000-0000035D0000}"/>
    <cellStyle name="SAPBEXHLevel1X 3 14 6" xfId="16649" xr:uid="{00000000-0005-0000-0000-0000045D0000}"/>
    <cellStyle name="SAPBEXHLevel1X 3 14 6 2" xfId="31787" xr:uid="{00000000-0005-0000-0000-0000055D0000}"/>
    <cellStyle name="SAPBEXHLevel1X 3 14 7" xfId="19259" xr:uid="{00000000-0005-0000-0000-0000065D0000}"/>
    <cellStyle name="SAPBEXHLevel1X 3 14 7 2" xfId="34206" xr:uid="{00000000-0005-0000-0000-0000075D0000}"/>
    <cellStyle name="SAPBEXHLevel1X 3 15" xfId="3303" xr:uid="{00000000-0005-0000-0000-0000085D0000}"/>
    <cellStyle name="SAPBEXHLevel1X 3 15 2" xfId="4223" xr:uid="{00000000-0005-0000-0000-0000095D0000}"/>
    <cellStyle name="SAPBEXHLevel1X 3 15 2 2" xfId="9378" xr:uid="{00000000-0005-0000-0000-00000A5D0000}"/>
    <cellStyle name="SAPBEXHLevel1X 3 15 2 2 2" xfId="25370" xr:uid="{00000000-0005-0000-0000-00000B5D0000}"/>
    <cellStyle name="SAPBEXHLevel1X 3 15 2 3" xfId="12197" xr:uid="{00000000-0005-0000-0000-00000C5D0000}"/>
    <cellStyle name="SAPBEXHLevel1X 3 15 2 3 2" xfId="28041" xr:uid="{00000000-0005-0000-0000-00000D5D0000}"/>
    <cellStyle name="SAPBEXHLevel1X 3 15 2 4" xfId="14402" xr:uid="{00000000-0005-0000-0000-00000E5D0000}"/>
    <cellStyle name="SAPBEXHLevel1X 3 15 2 4 2" xfId="29921" xr:uid="{00000000-0005-0000-0000-00000F5D0000}"/>
    <cellStyle name="SAPBEXHLevel1X 3 15 2 5" xfId="17520" xr:uid="{00000000-0005-0000-0000-0000105D0000}"/>
    <cellStyle name="SAPBEXHLevel1X 3 15 2 5 2" xfId="32636" xr:uid="{00000000-0005-0000-0000-0000115D0000}"/>
    <cellStyle name="SAPBEXHLevel1X 3 15 2 6" xfId="20128" xr:uid="{00000000-0005-0000-0000-0000125D0000}"/>
    <cellStyle name="SAPBEXHLevel1X 3 15 2 6 2" xfId="35065" xr:uid="{00000000-0005-0000-0000-0000135D0000}"/>
    <cellStyle name="SAPBEXHLevel1X 3 15 2 7" xfId="21715" xr:uid="{00000000-0005-0000-0000-0000145D0000}"/>
    <cellStyle name="SAPBEXHLevel1X 3 15 2 7 2" xfId="36637" xr:uid="{00000000-0005-0000-0000-0000155D0000}"/>
    <cellStyle name="SAPBEXHLevel1X 3 15 3" xfId="8471" xr:uid="{00000000-0005-0000-0000-0000165D0000}"/>
    <cellStyle name="SAPBEXHLevel1X 3 15 3 2" xfId="24500" xr:uid="{00000000-0005-0000-0000-0000175D0000}"/>
    <cellStyle name="SAPBEXHLevel1X 3 15 4" xfId="11298" xr:uid="{00000000-0005-0000-0000-0000185D0000}"/>
    <cellStyle name="SAPBEXHLevel1X 3 15 4 2" xfId="27165" xr:uid="{00000000-0005-0000-0000-0000195D0000}"/>
    <cellStyle name="SAPBEXHLevel1X 3 15 5" xfId="15007" xr:uid="{00000000-0005-0000-0000-00001A5D0000}"/>
    <cellStyle name="SAPBEXHLevel1X 3 15 5 2" xfId="30454" xr:uid="{00000000-0005-0000-0000-00001B5D0000}"/>
    <cellStyle name="SAPBEXHLevel1X 3 15 6" xfId="16650" xr:uid="{00000000-0005-0000-0000-00001C5D0000}"/>
    <cellStyle name="SAPBEXHLevel1X 3 15 6 2" xfId="31788" xr:uid="{00000000-0005-0000-0000-00001D5D0000}"/>
    <cellStyle name="SAPBEXHLevel1X 3 15 7" xfId="19260" xr:uid="{00000000-0005-0000-0000-00001E5D0000}"/>
    <cellStyle name="SAPBEXHLevel1X 3 15 7 2" xfId="34207" xr:uid="{00000000-0005-0000-0000-00001F5D0000}"/>
    <cellStyle name="SAPBEXHLevel1X 3 16" xfId="4229" xr:uid="{00000000-0005-0000-0000-0000205D0000}"/>
    <cellStyle name="SAPBEXHLevel1X 3 16 2" xfId="9384" xr:uid="{00000000-0005-0000-0000-0000215D0000}"/>
    <cellStyle name="SAPBEXHLevel1X 3 16 2 2" xfId="25376" xr:uid="{00000000-0005-0000-0000-0000225D0000}"/>
    <cellStyle name="SAPBEXHLevel1X 3 16 3" xfId="12203" xr:uid="{00000000-0005-0000-0000-0000235D0000}"/>
    <cellStyle name="SAPBEXHLevel1X 3 16 3 2" xfId="28047" xr:uid="{00000000-0005-0000-0000-0000245D0000}"/>
    <cellStyle name="SAPBEXHLevel1X 3 16 4" xfId="14404" xr:uid="{00000000-0005-0000-0000-0000255D0000}"/>
    <cellStyle name="SAPBEXHLevel1X 3 16 4 2" xfId="29923" xr:uid="{00000000-0005-0000-0000-0000265D0000}"/>
    <cellStyle name="SAPBEXHLevel1X 3 16 5" xfId="17526" xr:uid="{00000000-0005-0000-0000-0000275D0000}"/>
    <cellStyle name="SAPBEXHLevel1X 3 16 5 2" xfId="32642" xr:uid="{00000000-0005-0000-0000-0000285D0000}"/>
    <cellStyle name="SAPBEXHLevel1X 3 16 6" xfId="20134" xr:uid="{00000000-0005-0000-0000-0000295D0000}"/>
    <cellStyle name="SAPBEXHLevel1X 3 16 6 2" xfId="35071" xr:uid="{00000000-0005-0000-0000-00002A5D0000}"/>
    <cellStyle name="SAPBEXHLevel1X 3 16 7" xfId="21712" xr:uid="{00000000-0005-0000-0000-00002B5D0000}"/>
    <cellStyle name="SAPBEXHLevel1X 3 16 7 2" xfId="36634" xr:uid="{00000000-0005-0000-0000-00002C5D0000}"/>
    <cellStyle name="SAPBEXHLevel1X 3 17" xfId="5400" xr:uid="{00000000-0005-0000-0000-00002D5D0000}"/>
    <cellStyle name="SAPBEXHLevel1X 3 17 2" xfId="22660" xr:uid="{00000000-0005-0000-0000-00002E5D0000}"/>
    <cellStyle name="SAPBEXHLevel1X 3 18" xfId="7203" xr:uid="{00000000-0005-0000-0000-00002F5D0000}"/>
    <cellStyle name="SAPBEXHLevel1X 3 18 2" xfId="23477" xr:uid="{00000000-0005-0000-0000-0000305D0000}"/>
    <cellStyle name="SAPBEXHLevel1X 3 19" xfId="13370" xr:uid="{00000000-0005-0000-0000-0000315D0000}"/>
    <cellStyle name="SAPBEXHLevel1X 3 19 2" xfId="29058" xr:uid="{00000000-0005-0000-0000-0000325D0000}"/>
    <cellStyle name="SAPBEXHLevel1X 3 2" xfId="867" xr:uid="{00000000-0005-0000-0000-0000335D0000}"/>
    <cellStyle name="SAPBEXHLevel1X 3 2 10" xfId="5065" xr:uid="{00000000-0005-0000-0000-0000345D0000}"/>
    <cellStyle name="SAPBEXHLevel1X 3 2 2" xfId="3304" xr:uid="{00000000-0005-0000-0000-0000355D0000}"/>
    <cellStyle name="SAPBEXHLevel1X 3 2 2 2" xfId="8472" xr:uid="{00000000-0005-0000-0000-0000365D0000}"/>
    <cellStyle name="SAPBEXHLevel1X 3 2 2 2 2" xfId="24501" xr:uid="{00000000-0005-0000-0000-0000375D0000}"/>
    <cellStyle name="SAPBEXHLevel1X 3 2 2 3" xfId="11299" xr:uid="{00000000-0005-0000-0000-0000385D0000}"/>
    <cellStyle name="SAPBEXHLevel1X 3 2 2 3 2" xfId="27166" xr:uid="{00000000-0005-0000-0000-0000395D0000}"/>
    <cellStyle name="SAPBEXHLevel1X 3 2 2 4" xfId="15305" xr:uid="{00000000-0005-0000-0000-00003A5D0000}"/>
    <cellStyle name="SAPBEXHLevel1X 3 2 2 4 2" xfId="30714" xr:uid="{00000000-0005-0000-0000-00003B5D0000}"/>
    <cellStyle name="SAPBEXHLevel1X 3 2 2 5" xfId="16651" xr:uid="{00000000-0005-0000-0000-00003C5D0000}"/>
    <cellStyle name="SAPBEXHLevel1X 3 2 2 5 2" xfId="31789" xr:uid="{00000000-0005-0000-0000-00003D5D0000}"/>
    <cellStyle name="SAPBEXHLevel1X 3 2 2 6" xfId="19261" xr:uid="{00000000-0005-0000-0000-00003E5D0000}"/>
    <cellStyle name="SAPBEXHLevel1X 3 2 2 6 2" xfId="34208" xr:uid="{00000000-0005-0000-0000-00003F5D0000}"/>
    <cellStyle name="SAPBEXHLevel1X 3 2 2 7" xfId="21392" xr:uid="{00000000-0005-0000-0000-0000405D0000}"/>
    <cellStyle name="SAPBEXHLevel1X 3 2 2 7 2" xfId="36318" xr:uid="{00000000-0005-0000-0000-0000415D0000}"/>
    <cellStyle name="SAPBEXHLevel1X 3 2 2 8" xfId="6355" xr:uid="{00000000-0005-0000-0000-0000425D0000}"/>
    <cellStyle name="SAPBEXHLevel1X 3 2 3" xfId="3495" xr:uid="{00000000-0005-0000-0000-0000435D0000}"/>
    <cellStyle name="SAPBEXHLevel1X 3 2 3 2" xfId="8663" xr:uid="{00000000-0005-0000-0000-0000445D0000}"/>
    <cellStyle name="SAPBEXHLevel1X 3 2 3 2 2" xfId="24692" xr:uid="{00000000-0005-0000-0000-0000455D0000}"/>
    <cellStyle name="SAPBEXHLevel1X 3 2 3 3" xfId="11490" xr:uid="{00000000-0005-0000-0000-0000465D0000}"/>
    <cellStyle name="SAPBEXHLevel1X 3 2 3 3 2" xfId="27357" xr:uid="{00000000-0005-0000-0000-0000475D0000}"/>
    <cellStyle name="SAPBEXHLevel1X 3 2 3 4" xfId="15284" xr:uid="{00000000-0005-0000-0000-0000485D0000}"/>
    <cellStyle name="SAPBEXHLevel1X 3 2 3 4 2" xfId="30693" xr:uid="{00000000-0005-0000-0000-0000495D0000}"/>
    <cellStyle name="SAPBEXHLevel1X 3 2 3 5" xfId="16842" xr:uid="{00000000-0005-0000-0000-00004A5D0000}"/>
    <cellStyle name="SAPBEXHLevel1X 3 2 3 5 2" xfId="31980" xr:uid="{00000000-0005-0000-0000-00004B5D0000}"/>
    <cellStyle name="SAPBEXHLevel1X 3 2 3 6" xfId="19452" xr:uid="{00000000-0005-0000-0000-00004C5D0000}"/>
    <cellStyle name="SAPBEXHLevel1X 3 2 3 6 2" xfId="34399" xr:uid="{00000000-0005-0000-0000-00004D5D0000}"/>
    <cellStyle name="SAPBEXHLevel1X 3 2 3 7" xfId="21783" xr:uid="{00000000-0005-0000-0000-00004E5D0000}"/>
    <cellStyle name="SAPBEXHLevel1X 3 2 3 7 2" xfId="36705" xr:uid="{00000000-0005-0000-0000-00004F5D0000}"/>
    <cellStyle name="SAPBEXHLevel1X 3 2 4" xfId="5399" xr:uid="{00000000-0005-0000-0000-0000505D0000}"/>
    <cellStyle name="SAPBEXHLevel1X 3 2 4 2" xfId="22659" xr:uid="{00000000-0005-0000-0000-0000515D0000}"/>
    <cellStyle name="SAPBEXHLevel1X 3 2 5" xfId="7201" xr:uid="{00000000-0005-0000-0000-0000525D0000}"/>
    <cellStyle name="SAPBEXHLevel1X 3 2 5 2" xfId="23475" xr:uid="{00000000-0005-0000-0000-0000535D0000}"/>
    <cellStyle name="SAPBEXHLevel1X 3 2 6" xfId="14739" xr:uid="{00000000-0005-0000-0000-0000545D0000}"/>
    <cellStyle name="SAPBEXHLevel1X 3 2 6 2" xfId="30208" xr:uid="{00000000-0005-0000-0000-0000555D0000}"/>
    <cellStyle name="SAPBEXHLevel1X 3 2 7" xfId="7007" xr:uid="{00000000-0005-0000-0000-0000565D0000}"/>
    <cellStyle name="SAPBEXHLevel1X 3 2 7 2" xfId="23384" xr:uid="{00000000-0005-0000-0000-0000575D0000}"/>
    <cellStyle name="SAPBEXHLevel1X 3 2 8" xfId="14725" xr:uid="{00000000-0005-0000-0000-0000585D0000}"/>
    <cellStyle name="SAPBEXHLevel1X 3 2 8 2" xfId="30200" xr:uid="{00000000-0005-0000-0000-0000595D0000}"/>
    <cellStyle name="SAPBEXHLevel1X 3 2 9" xfId="15826" xr:uid="{00000000-0005-0000-0000-00005A5D0000}"/>
    <cellStyle name="SAPBEXHLevel1X 3 2 9 2" xfId="31065" xr:uid="{00000000-0005-0000-0000-00005B5D0000}"/>
    <cellStyle name="SAPBEXHLevel1X 3 20" xfId="13219" xr:uid="{00000000-0005-0000-0000-00005C5D0000}"/>
    <cellStyle name="SAPBEXHLevel1X 3 20 2" xfId="28988" xr:uid="{00000000-0005-0000-0000-00005D5D0000}"/>
    <cellStyle name="SAPBEXHLevel1X 3 21" xfId="15862" xr:uid="{00000000-0005-0000-0000-00005E5D0000}"/>
    <cellStyle name="SAPBEXHLevel1X 3 21 2" xfId="31084" xr:uid="{00000000-0005-0000-0000-00005F5D0000}"/>
    <cellStyle name="SAPBEXHLevel1X 3 22" xfId="7819" xr:uid="{00000000-0005-0000-0000-0000605D0000}"/>
    <cellStyle name="SAPBEXHLevel1X 3 22 2" xfId="23852" xr:uid="{00000000-0005-0000-0000-0000615D0000}"/>
    <cellStyle name="SAPBEXHLevel1X 3 23" xfId="5064" xr:uid="{00000000-0005-0000-0000-0000625D0000}"/>
    <cellStyle name="SAPBEXHLevel1X 3 24" xfId="22141" xr:uid="{00000000-0005-0000-0000-0000635D0000}"/>
    <cellStyle name="SAPBEXHLevel1X 3 3" xfId="1994" xr:uid="{00000000-0005-0000-0000-0000645D0000}"/>
    <cellStyle name="SAPBEXHLevel1X 3 3 2" xfId="3496" xr:uid="{00000000-0005-0000-0000-0000655D0000}"/>
    <cellStyle name="SAPBEXHLevel1X 3 3 2 2" xfId="8664" xr:uid="{00000000-0005-0000-0000-0000665D0000}"/>
    <cellStyle name="SAPBEXHLevel1X 3 3 2 2 2" xfId="24693" xr:uid="{00000000-0005-0000-0000-0000675D0000}"/>
    <cellStyle name="SAPBEXHLevel1X 3 3 2 3" xfId="11491" xr:uid="{00000000-0005-0000-0000-0000685D0000}"/>
    <cellStyle name="SAPBEXHLevel1X 3 3 2 3 2" xfId="27358" xr:uid="{00000000-0005-0000-0000-0000695D0000}"/>
    <cellStyle name="SAPBEXHLevel1X 3 3 2 4" xfId="13589" xr:uid="{00000000-0005-0000-0000-00006A5D0000}"/>
    <cellStyle name="SAPBEXHLevel1X 3 3 2 4 2" xfId="29213" xr:uid="{00000000-0005-0000-0000-00006B5D0000}"/>
    <cellStyle name="SAPBEXHLevel1X 3 3 2 5" xfId="16843" xr:uid="{00000000-0005-0000-0000-00006C5D0000}"/>
    <cellStyle name="SAPBEXHLevel1X 3 3 2 5 2" xfId="31981" xr:uid="{00000000-0005-0000-0000-00006D5D0000}"/>
    <cellStyle name="SAPBEXHLevel1X 3 3 2 6" xfId="19453" xr:uid="{00000000-0005-0000-0000-00006E5D0000}"/>
    <cellStyle name="SAPBEXHLevel1X 3 3 2 6 2" xfId="34400" xr:uid="{00000000-0005-0000-0000-00006F5D0000}"/>
    <cellStyle name="SAPBEXHLevel1X 3 3 2 7" xfId="22093" xr:uid="{00000000-0005-0000-0000-0000705D0000}"/>
    <cellStyle name="SAPBEXHLevel1X 3 3 2 7 2" xfId="37007" xr:uid="{00000000-0005-0000-0000-0000715D0000}"/>
    <cellStyle name="SAPBEXHLevel1X 3 3 3" xfId="7239" xr:uid="{00000000-0005-0000-0000-0000725D0000}"/>
    <cellStyle name="SAPBEXHLevel1X 3 3 3 2" xfId="23497" xr:uid="{00000000-0005-0000-0000-0000735D0000}"/>
    <cellStyle name="SAPBEXHLevel1X 3 3 4" xfId="7423" xr:uid="{00000000-0005-0000-0000-0000745D0000}"/>
    <cellStyle name="SAPBEXHLevel1X 3 3 4 2" xfId="23616" xr:uid="{00000000-0005-0000-0000-0000755D0000}"/>
    <cellStyle name="SAPBEXHLevel1X 3 3 5" xfId="13462" xr:uid="{00000000-0005-0000-0000-0000765D0000}"/>
    <cellStyle name="SAPBEXHLevel1X 3 3 5 2" xfId="29111" xr:uid="{00000000-0005-0000-0000-0000775D0000}"/>
    <cellStyle name="SAPBEXHLevel1X 3 3 6" xfId="13787" xr:uid="{00000000-0005-0000-0000-0000785D0000}"/>
    <cellStyle name="SAPBEXHLevel1X 3 3 6 2" xfId="29379" xr:uid="{00000000-0005-0000-0000-0000795D0000}"/>
    <cellStyle name="SAPBEXHLevel1X 3 3 7" xfId="15692" xr:uid="{00000000-0005-0000-0000-00007A5D0000}"/>
    <cellStyle name="SAPBEXHLevel1X 3 3 7 2" xfId="30983" xr:uid="{00000000-0005-0000-0000-00007B5D0000}"/>
    <cellStyle name="SAPBEXHLevel1X 3 3 8" xfId="22180" xr:uid="{00000000-0005-0000-0000-00007C5D0000}"/>
    <cellStyle name="SAPBEXHLevel1X 3 4" xfId="3306" xr:uid="{00000000-0005-0000-0000-00007D5D0000}"/>
    <cellStyle name="SAPBEXHLevel1X 3 4 2" xfId="4950" xr:uid="{00000000-0005-0000-0000-00007E5D0000}"/>
    <cellStyle name="SAPBEXHLevel1X 3 4 2 2" xfId="10104" xr:uid="{00000000-0005-0000-0000-00007F5D0000}"/>
    <cellStyle name="SAPBEXHLevel1X 3 4 2 2 2" xfId="26082" xr:uid="{00000000-0005-0000-0000-0000805D0000}"/>
    <cellStyle name="SAPBEXHLevel1X 3 4 2 3" xfId="12922" xr:uid="{00000000-0005-0000-0000-0000815D0000}"/>
    <cellStyle name="SAPBEXHLevel1X 3 4 2 3 2" xfId="28761" xr:uid="{00000000-0005-0000-0000-0000825D0000}"/>
    <cellStyle name="SAPBEXHLevel1X 3 4 2 4" xfId="15540" xr:uid="{00000000-0005-0000-0000-0000835D0000}"/>
    <cellStyle name="SAPBEXHLevel1X 3 4 2 4 2" xfId="30895" xr:uid="{00000000-0005-0000-0000-0000845D0000}"/>
    <cellStyle name="SAPBEXHLevel1X 3 4 2 5" xfId="18239" xr:uid="{00000000-0005-0000-0000-0000855D0000}"/>
    <cellStyle name="SAPBEXHLevel1X 3 4 2 5 2" xfId="33344" xr:uid="{00000000-0005-0000-0000-0000865D0000}"/>
    <cellStyle name="SAPBEXHLevel1X 3 4 2 6" xfId="20847" xr:uid="{00000000-0005-0000-0000-0000875D0000}"/>
    <cellStyle name="SAPBEXHLevel1X 3 4 2 6 2" xfId="35778" xr:uid="{00000000-0005-0000-0000-0000885D0000}"/>
    <cellStyle name="SAPBEXHLevel1X 3 4 2 7" xfId="22054" xr:uid="{00000000-0005-0000-0000-0000895D0000}"/>
    <cellStyle name="SAPBEXHLevel1X 3 4 2 7 2" xfId="36971" xr:uid="{00000000-0005-0000-0000-00008A5D0000}"/>
    <cellStyle name="SAPBEXHLevel1X 3 4 3" xfId="8474" xr:uid="{00000000-0005-0000-0000-00008B5D0000}"/>
    <cellStyle name="SAPBEXHLevel1X 3 4 3 2" xfId="24503" xr:uid="{00000000-0005-0000-0000-00008C5D0000}"/>
    <cellStyle name="SAPBEXHLevel1X 3 4 4" xfId="11301" xr:uid="{00000000-0005-0000-0000-00008D5D0000}"/>
    <cellStyle name="SAPBEXHLevel1X 3 4 4 2" xfId="27168" xr:uid="{00000000-0005-0000-0000-00008E5D0000}"/>
    <cellStyle name="SAPBEXHLevel1X 3 4 5" xfId="10517" xr:uid="{00000000-0005-0000-0000-00008F5D0000}"/>
    <cellStyle name="SAPBEXHLevel1X 3 4 5 2" xfId="26439" xr:uid="{00000000-0005-0000-0000-0000905D0000}"/>
    <cellStyle name="SAPBEXHLevel1X 3 4 6" xfId="16653" xr:uid="{00000000-0005-0000-0000-0000915D0000}"/>
    <cellStyle name="SAPBEXHLevel1X 3 4 6 2" xfId="31791" xr:uid="{00000000-0005-0000-0000-0000925D0000}"/>
    <cellStyle name="SAPBEXHLevel1X 3 4 7" xfId="19263" xr:uid="{00000000-0005-0000-0000-0000935D0000}"/>
    <cellStyle name="SAPBEXHLevel1X 3 4 7 2" xfId="34210" xr:uid="{00000000-0005-0000-0000-0000945D0000}"/>
    <cellStyle name="SAPBEXHLevel1X 3 5" xfId="3307" xr:uid="{00000000-0005-0000-0000-0000955D0000}"/>
    <cellStyle name="SAPBEXHLevel1X 3 5 2" xfId="4222" xr:uid="{00000000-0005-0000-0000-0000965D0000}"/>
    <cellStyle name="SAPBEXHLevel1X 3 5 2 2" xfId="9377" xr:uid="{00000000-0005-0000-0000-0000975D0000}"/>
    <cellStyle name="SAPBEXHLevel1X 3 5 2 2 2" xfId="25369" xr:uid="{00000000-0005-0000-0000-0000985D0000}"/>
    <cellStyle name="SAPBEXHLevel1X 3 5 2 3" xfId="12196" xr:uid="{00000000-0005-0000-0000-0000995D0000}"/>
    <cellStyle name="SAPBEXHLevel1X 3 5 2 3 2" xfId="28040" xr:uid="{00000000-0005-0000-0000-00009A5D0000}"/>
    <cellStyle name="SAPBEXHLevel1X 3 5 2 4" xfId="14536" xr:uid="{00000000-0005-0000-0000-00009B5D0000}"/>
    <cellStyle name="SAPBEXHLevel1X 3 5 2 4 2" xfId="30039" xr:uid="{00000000-0005-0000-0000-00009C5D0000}"/>
    <cellStyle name="SAPBEXHLevel1X 3 5 2 5" xfId="17519" xr:uid="{00000000-0005-0000-0000-00009D5D0000}"/>
    <cellStyle name="SAPBEXHLevel1X 3 5 2 5 2" xfId="32635" xr:uid="{00000000-0005-0000-0000-00009E5D0000}"/>
    <cellStyle name="SAPBEXHLevel1X 3 5 2 6" xfId="20127" xr:uid="{00000000-0005-0000-0000-00009F5D0000}"/>
    <cellStyle name="SAPBEXHLevel1X 3 5 2 6 2" xfId="35064" xr:uid="{00000000-0005-0000-0000-0000A05D0000}"/>
    <cellStyle name="SAPBEXHLevel1X 3 5 2 7" xfId="21537" xr:uid="{00000000-0005-0000-0000-0000A15D0000}"/>
    <cellStyle name="SAPBEXHLevel1X 3 5 2 7 2" xfId="36463" xr:uid="{00000000-0005-0000-0000-0000A25D0000}"/>
    <cellStyle name="SAPBEXHLevel1X 3 5 3" xfId="8475" xr:uid="{00000000-0005-0000-0000-0000A35D0000}"/>
    <cellStyle name="SAPBEXHLevel1X 3 5 3 2" xfId="24504" xr:uid="{00000000-0005-0000-0000-0000A45D0000}"/>
    <cellStyle name="SAPBEXHLevel1X 3 5 4" xfId="11302" xr:uid="{00000000-0005-0000-0000-0000A55D0000}"/>
    <cellStyle name="SAPBEXHLevel1X 3 5 4 2" xfId="27169" xr:uid="{00000000-0005-0000-0000-0000A65D0000}"/>
    <cellStyle name="SAPBEXHLevel1X 3 5 5" xfId="15008" xr:uid="{00000000-0005-0000-0000-0000A75D0000}"/>
    <cellStyle name="SAPBEXHLevel1X 3 5 5 2" xfId="30455" xr:uid="{00000000-0005-0000-0000-0000A85D0000}"/>
    <cellStyle name="SAPBEXHLevel1X 3 5 6" xfId="16654" xr:uid="{00000000-0005-0000-0000-0000A95D0000}"/>
    <cellStyle name="SAPBEXHLevel1X 3 5 6 2" xfId="31792" xr:uid="{00000000-0005-0000-0000-0000AA5D0000}"/>
    <cellStyle name="SAPBEXHLevel1X 3 5 7" xfId="19264" xr:uid="{00000000-0005-0000-0000-0000AB5D0000}"/>
    <cellStyle name="SAPBEXHLevel1X 3 5 7 2" xfId="34211" xr:uid="{00000000-0005-0000-0000-0000AC5D0000}"/>
    <cellStyle name="SAPBEXHLevel1X 3 6" xfId="3308" xr:uid="{00000000-0005-0000-0000-0000AD5D0000}"/>
    <cellStyle name="SAPBEXHLevel1X 3 6 2" xfId="4221" xr:uid="{00000000-0005-0000-0000-0000AE5D0000}"/>
    <cellStyle name="SAPBEXHLevel1X 3 6 2 2" xfId="9376" xr:uid="{00000000-0005-0000-0000-0000AF5D0000}"/>
    <cellStyle name="SAPBEXHLevel1X 3 6 2 2 2" xfId="25368" xr:uid="{00000000-0005-0000-0000-0000B05D0000}"/>
    <cellStyle name="SAPBEXHLevel1X 3 6 2 3" xfId="12195" xr:uid="{00000000-0005-0000-0000-0000B15D0000}"/>
    <cellStyle name="SAPBEXHLevel1X 3 6 2 3 2" xfId="28039" xr:uid="{00000000-0005-0000-0000-0000B25D0000}"/>
    <cellStyle name="SAPBEXHLevel1X 3 6 2 4" xfId="14401" xr:uid="{00000000-0005-0000-0000-0000B35D0000}"/>
    <cellStyle name="SAPBEXHLevel1X 3 6 2 4 2" xfId="29920" xr:uid="{00000000-0005-0000-0000-0000B45D0000}"/>
    <cellStyle name="SAPBEXHLevel1X 3 6 2 5" xfId="17518" xr:uid="{00000000-0005-0000-0000-0000B55D0000}"/>
    <cellStyle name="SAPBEXHLevel1X 3 6 2 5 2" xfId="32634" xr:uid="{00000000-0005-0000-0000-0000B65D0000}"/>
    <cellStyle name="SAPBEXHLevel1X 3 6 2 6" xfId="20126" xr:uid="{00000000-0005-0000-0000-0000B75D0000}"/>
    <cellStyle name="SAPBEXHLevel1X 3 6 2 6 2" xfId="35063" xr:uid="{00000000-0005-0000-0000-0000B85D0000}"/>
    <cellStyle name="SAPBEXHLevel1X 3 6 2 7" xfId="21716" xr:uid="{00000000-0005-0000-0000-0000B95D0000}"/>
    <cellStyle name="SAPBEXHLevel1X 3 6 2 7 2" xfId="36638" xr:uid="{00000000-0005-0000-0000-0000BA5D0000}"/>
    <cellStyle name="SAPBEXHLevel1X 3 6 3" xfId="8476" xr:uid="{00000000-0005-0000-0000-0000BB5D0000}"/>
    <cellStyle name="SAPBEXHLevel1X 3 6 3 2" xfId="24505" xr:uid="{00000000-0005-0000-0000-0000BC5D0000}"/>
    <cellStyle name="SAPBEXHLevel1X 3 6 4" xfId="11303" xr:uid="{00000000-0005-0000-0000-0000BD5D0000}"/>
    <cellStyle name="SAPBEXHLevel1X 3 6 4 2" xfId="27170" xr:uid="{00000000-0005-0000-0000-0000BE5D0000}"/>
    <cellStyle name="SAPBEXHLevel1X 3 6 5" xfId="6695" xr:uid="{00000000-0005-0000-0000-0000BF5D0000}"/>
    <cellStyle name="SAPBEXHLevel1X 3 6 5 2" xfId="23187" xr:uid="{00000000-0005-0000-0000-0000C05D0000}"/>
    <cellStyle name="SAPBEXHLevel1X 3 6 6" xfId="16655" xr:uid="{00000000-0005-0000-0000-0000C15D0000}"/>
    <cellStyle name="SAPBEXHLevel1X 3 6 6 2" xfId="31793" xr:uid="{00000000-0005-0000-0000-0000C25D0000}"/>
    <cellStyle name="SAPBEXHLevel1X 3 6 7" xfId="19265" xr:uid="{00000000-0005-0000-0000-0000C35D0000}"/>
    <cellStyle name="SAPBEXHLevel1X 3 6 7 2" xfId="34212" xr:uid="{00000000-0005-0000-0000-0000C45D0000}"/>
    <cellStyle name="SAPBEXHLevel1X 3 7" xfId="3309" xr:uid="{00000000-0005-0000-0000-0000C55D0000}"/>
    <cellStyle name="SAPBEXHLevel1X 3 7 2" xfId="3519" xr:uid="{00000000-0005-0000-0000-0000C65D0000}"/>
    <cellStyle name="SAPBEXHLevel1X 3 7 2 2" xfId="8687" xr:uid="{00000000-0005-0000-0000-0000C75D0000}"/>
    <cellStyle name="SAPBEXHLevel1X 3 7 2 2 2" xfId="24716" xr:uid="{00000000-0005-0000-0000-0000C85D0000}"/>
    <cellStyle name="SAPBEXHLevel1X 3 7 2 3" xfId="11514" xr:uid="{00000000-0005-0000-0000-0000C95D0000}"/>
    <cellStyle name="SAPBEXHLevel1X 3 7 2 3 2" xfId="27381" xr:uid="{00000000-0005-0000-0000-0000CA5D0000}"/>
    <cellStyle name="SAPBEXHLevel1X 3 7 2 4" xfId="15277" xr:uid="{00000000-0005-0000-0000-0000CB5D0000}"/>
    <cellStyle name="SAPBEXHLevel1X 3 7 2 4 2" xfId="30686" xr:uid="{00000000-0005-0000-0000-0000CC5D0000}"/>
    <cellStyle name="SAPBEXHLevel1X 3 7 2 5" xfId="16866" xr:uid="{00000000-0005-0000-0000-0000CD5D0000}"/>
    <cellStyle name="SAPBEXHLevel1X 3 7 2 5 2" xfId="32004" xr:uid="{00000000-0005-0000-0000-0000CE5D0000}"/>
    <cellStyle name="SAPBEXHLevel1X 3 7 2 6" xfId="19476" xr:uid="{00000000-0005-0000-0000-0000CF5D0000}"/>
    <cellStyle name="SAPBEXHLevel1X 3 7 2 6 2" xfId="34423" xr:uid="{00000000-0005-0000-0000-0000D05D0000}"/>
    <cellStyle name="SAPBEXHLevel1X 3 7 2 7" xfId="20910" xr:uid="{00000000-0005-0000-0000-0000D15D0000}"/>
    <cellStyle name="SAPBEXHLevel1X 3 7 2 7 2" xfId="35836" xr:uid="{00000000-0005-0000-0000-0000D25D0000}"/>
    <cellStyle name="SAPBEXHLevel1X 3 7 3" xfId="8477" xr:uid="{00000000-0005-0000-0000-0000D35D0000}"/>
    <cellStyle name="SAPBEXHLevel1X 3 7 3 2" xfId="24506" xr:uid="{00000000-0005-0000-0000-0000D45D0000}"/>
    <cellStyle name="SAPBEXHLevel1X 3 7 4" xfId="11304" xr:uid="{00000000-0005-0000-0000-0000D55D0000}"/>
    <cellStyle name="SAPBEXHLevel1X 3 7 4 2" xfId="27171" xr:uid="{00000000-0005-0000-0000-0000D65D0000}"/>
    <cellStyle name="SAPBEXHLevel1X 3 7 5" xfId="10454" xr:uid="{00000000-0005-0000-0000-0000D75D0000}"/>
    <cellStyle name="SAPBEXHLevel1X 3 7 5 2" xfId="26376" xr:uid="{00000000-0005-0000-0000-0000D85D0000}"/>
    <cellStyle name="SAPBEXHLevel1X 3 7 6" xfId="16656" xr:uid="{00000000-0005-0000-0000-0000D95D0000}"/>
    <cellStyle name="SAPBEXHLevel1X 3 7 6 2" xfId="31794" xr:uid="{00000000-0005-0000-0000-0000DA5D0000}"/>
    <cellStyle name="SAPBEXHLevel1X 3 7 7" xfId="19266" xr:uid="{00000000-0005-0000-0000-0000DB5D0000}"/>
    <cellStyle name="SAPBEXHLevel1X 3 7 7 2" xfId="34213" xr:uid="{00000000-0005-0000-0000-0000DC5D0000}"/>
    <cellStyle name="SAPBEXHLevel1X 3 8" xfId="3310" xr:uid="{00000000-0005-0000-0000-0000DD5D0000}"/>
    <cellStyle name="SAPBEXHLevel1X 3 8 2" xfId="4220" xr:uid="{00000000-0005-0000-0000-0000DE5D0000}"/>
    <cellStyle name="SAPBEXHLevel1X 3 8 2 2" xfId="9375" xr:uid="{00000000-0005-0000-0000-0000DF5D0000}"/>
    <cellStyle name="SAPBEXHLevel1X 3 8 2 2 2" xfId="25367" xr:uid="{00000000-0005-0000-0000-0000E05D0000}"/>
    <cellStyle name="SAPBEXHLevel1X 3 8 2 3" xfId="12194" xr:uid="{00000000-0005-0000-0000-0000E15D0000}"/>
    <cellStyle name="SAPBEXHLevel1X 3 8 2 3 2" xfId="28038" xr:uid="{00000000-0005-0000-0000-0000E25D0000}"/>
    <cellStyle name="SAPBEXHLevel1X 3 8 2 4" xfId="14537" xr:uid="{00000000-0005-0000-0000-0000E35D0000}"/>
    <cellStyle name="SAPBEXHLevel1X 3 8 2 4 2" xfId="30040" xr:uid="{00000000-0005-0000-0000-0000E45D0000}"/>
    <cellStyle name="SAPBEXHLevel1X 3 8 2 5" xfId="17517" xr:uid="{00000000-0005-0000-0000-0000E55D0000}"/>
    <cellStyle name="SAPBEXHLevel1X 3 8 2 5 2" xfId="32633" xr:uid="{00000000-0005-0000-0000-0000E65D0000}"/>
    <cellStyle name="SAPBEXHLevel1X 3 8 2 6" xfId="20125" xr:uid="{00000000-0005-0000-0000-0000E75D0000}"/>
    <cellStyle name="SAPBEXHLevel1X 3 8 2 6 2" xfId="35062" xr:uid="{00000000-0005-0000-0000-0000E85D0000}"/>
    <cellStyle name="SAPBEXHLevel1X 3 8 2 7" xfId="21536" xr:uid="{00000000-0005-0000-0000-0000E95D0000}"/>
    <cellStyle name="SAPBEXHLevel1X 3 8 2 7 2" xfId="36462" xr:uid="{00000000-0005-0000-0000-0000EA5D0000}"/>
    <cellStyle name="SAPBEXHLevel1X 3 8 3" xfId="8478" xr:uid="{00000000-0005-0000-0000-0000EB5D0000}"/>
    <cellStyle name="SAPBEXHLevel1X 3 8 3 2" xfId="24507" xr:uid="{00000000-0005-0000-0000-0000EC5D0000}"/>
    <cellStyle name="SAPBEXHLevel1X 3 8 4" xfId="11305" xr:uid="{00000000-0005-0000-0000-0000ED5D0000}"/>
    <cellStyle name="SAPBEXHLevel1X 3 8 4 2" xfId="27172" xr:uid="{00000000-0005-0000-0000-0000EE5D0000}"/>
    <cellStyle name="SAPBEXHLevel1X 3 8 5" xfId="13859" xr:uid="{00000000-0005-0000-0000-0000EF5D0000}"/>
    <cellStyle name="SAPBEXHLevel1X 3 8 5 2" xfId="29447" xr:uid="{00000000-0005-0000-0000-0000F05D0000}"/>
    <cellStyle name="SAPBEXHLevel1X 3 8 6" xfId="16657" xr:uid="{00000000-0005-0000-0000-0000F15D0000}"/>
    <cellStyle name="SAPBEXHLevel1X 3 8 6 2" xfId="31795" xr:uid="{00000000-0005-0000-0000-0000F25D0000}"/>
    <cellStyle name="SAPBEXHLevel1X 3 8 7" xfId="19267" xr:uid="{00000000-0005-0000-0000-0000F35D0000}"/>
    <cellStyle name="SAPBEXHLevel1X 3 8 7 2" xfId="34214" xr:uid="{00000000-0005-0000-0000-0000F45D0000}"/>
    <cellStyle name="SAPBEXHLevel1X 3 9" xfId="3311" xr:uid="{00000000-0005-0000-0000-0000F55D0000}"/>
    <cellStyle name="SAPBEXHLevel1X 3 9 2" xfId="2134" xr:uid="{00000000-0005-0000-0000-0000F65D0000}"/>
    <cellStyle name="SAPBEXHLevel1X 3 9 2 2" xfId="7374" xr:uid="{00000000-0005-0000-0000-0000F75D0000}"/>
    <cellStyle name="SAPBEXHLevel1X 3 9 2 2 2" xfId="23576" xr:uid="{00000000-0005-0000-0000-0000F85D0000}"/>
    <cellStyle name="SAPBEXHLevel1X 3 9 2 3" xfId="10215" xr:uid="{00000000-0005-0000-0000-0000F95D0000}"/>
    <cellStyle name="SAPBEXHLevel1X 3 9 2 3 2" xfId="26179" xr:uid="{00000000-0005-0000-0000-0000FA5D0000}"/>
    <cellStyle name="SAPBEXHLevel1X 3 9 2 4" xfId="15084" xr:uid="{00000000-0005-0000-0000-0000FB5D0000}"/>
    <cellStyle name="SAPBEXHLevel1X 3 9 2 4 2" xfId="30527" xr:uid="{00000000-0005-0000-0000-0000FC5D0000}"/>
    <cellStyle name="SAPBEXHLevel1X 3 9 2 5" xfId="15663" xr:uid="{00000000-0005-0000-0000-0000FD5D0000}"/>
    <cellStyle name="SAPBEXHLevel1X 3 9 2 5 2" xfId="30961" xr:uid="{00000000-0005-0000-0000-0000FE5D0000}"/>
    <cellStyle name="SAPBEXHLevel1X 3 9 2 6" xfId="18349" xr:uid="{00000000-0005-0000-0000-0000FF5D0000}"/>
    <cellStyle name="SAPBEXHLevel1X 3 9 2 6 2" xfId="33413" xr:uid="{00000000-0005-0000-0000-0000005E0000}"/>
    <cellStyle name="SAPBEXHLevel1X 3 9 2 7" xfId="9010" xr:uid="{00000000-0005-0000-0000-0000015E0000}"/>
    <cellStyle name="SAPBEXHLevel1X 3 9 2 7 2" xfId="25009" xr:uid="{00000000-0005-0000-0000-0000025E0000}"/>
    <cellStyle name="SAPBEXHLevel1X 3 9 3" xfId="8479" xr:uid="{00000000-0005-0000-0000-0000035E0000}"/>
    <cellStyle name="SAPBEXHLevel1X 3 9 3 2" xfId="24508" xr:uid="{00000000-0005-0000-0000-0000045E0000}"/>
    <cellStyle name="SAPBEXHLevel1X 3 9 4" xfId="11306" xr:uid="{00000000-0005-0000-0000-0000055E0000}"/>
    <cellStyle name="SAPBEXHLevel1X 3 9 4 2" xfId="27173" xr:uid="{00000000-0005-0000-0000-0000065E0000}"/>
    <cellStyle name="SAPBEXHLevel1X 3 9 5" xfId="14311" xr:uid="{00000000-0005-0000-0000-0000075E0000}"/>
    <cellStyle name="SAPBEXHLevel1X 3 9 5 2" xfId="29834" xr:uid="{00000000-0005-0000-0000-0000085E0000}"/>
    <cellStyle name="SAPBEXHLevel1X 3 9 6" xfId="16658" xr:uid="{00000000-0005-0000-0000-0000095E0000}"/>
    <cellStyle name="SAPBEXHLevel1X 3 9 6 2" xfId="31796" xr:uid="{00000000-0005-0000-0000-00000A5E0000}"/>
    <cellStyle name="SAPBEXHLevel1X 3 9 7" xfId="19268" xr:uid="{00000000-0005-0000-0000-00000B5E0000}"/>
    <cellStyle name="SAPBEXHLevel1X 3 9 7 2" xfId="34215" xr:uid="{00000000-0005-0000-0000-00000C5E0000}"/>
    <cellStyle name="SAPBEXHLevel1X 4" xfId="868" xr:uid="{00000000-0005-0000-0000-00000D5E0000}"/>
    <cellStyle name="SAPBEXHLevel1X 4 10" xfId="3313" xr:uid="{00000000-0005-0000-0000-00000E5E0000}"/>
    <cellStyle name="SAPBEXHLevel1X 4 10 2" xfId="4949" xr:uid="{00000000-0005-0000-0000-00000F5E0000}"/>
    <cellStyle name="SAPBEXHLevel1X 4 10 2 2" xfId="10103" xr:uid="{00000000-0005-0000-0000-0000105E0000}"/>
    <cellStyle name="SAPBEXHLevel1X 4 10 2 2 2" xfId="26081" xr:uid="{00000000-0005-0000-0000-0000115E0000}"/>
    <cellStyle name="SAPBEXHLevel1X 4 10 2 3" xfId="12921" xr:uid="{00000000-0005-0000-0000-0000125E0000}"/>
    <cellStyle name="SAPBEXHLevel1X 4 10 2 3 2" xfId="28760" xr:uid="{00000000-0005-0000-0000-0000135E0000}"/>
    <cellStyle name="SAPBEXHLevel1X 4 10 2 4" xfId="15539" xr:uid="{00000000-0005-0000-0000-0000145E0000}"/>
    <cellStyle name="SAPBEXHLevel1X 4 10 2 4 2" xfId="30894" xr:uid="{00000000-0005-0000-0000-0000155E0000}"/>
    <cellStyle name="SAPBEXHLevel1X 4 10 2 5" xfId="18238" xr:uid="{00000000-0005-0000-0000-0000165E0000}"/>
    <cellStyle name="SAPBEXHLevel1X 4 10 2 5 2" xfId="33343" xr:uid="{00000000-0005-0000-0000-0000175E0000}"/>
    <cellStyle name="SAPBEXHLevel1X 4 10 2 6" xfId="20846" xr:uid="{00000000-0005-0000-0000-0000185E0000}"/>
    <cellStyle name="SAPBEXHLevel1X 4 10 2 6 2" xfId="35777" xr:uid="{00000000-0005-0000-0000-0000195E0000}"/>
    <cellStyle name="SAPBEXHLevel1X 4 10 2 7" xfId="22053" xr:uid="{00000000-0005-0000-0000-00001A5E0000}"/>
    <cellStyle name="SAPBEXHLevel1X 4 10 2 7 2" xfId="36970" xr:uid="{00000000-0005-0000-0000-00001B5E0000}"/>
    <cellStyle name="SAPBEXHLevel1X 4 10 3" xfId="8481" xr:uid="{00000000-0005-0000-0000-00001C5E0000}"/>
    <cellStyle name="SAPBEXHLevel1X 4 10 3 2" xfId="24510" xr:uid="{00000000-0005-0000-0000-00001D5E0000}"/>
    <cellStyle name="SAPBEXHLevel1X 4 10 4" xfId="11308" xr:uid="{00000000-0005-0000-0000-00001E5E0000}"/>
    <cellStyle name="SAPBEXHLevel1X 4 10 4 2" xfId="27175" xr:uid="{00000000-0005-0000-0000-00001F5E0000}"/>
    <cellStyle name="SAPBEXHLevel1X 4 10 5" xfId="15005" xr:uid="{00000000-0005-0000-0000-0000205E0000}"/>
    <cellStyle name="SAPBEXHLevel1X 4 10 5 2" xfId="30452" xr:uid="{00000000-0005-0000-0000-0000215E0000}"/>
    <cellStyle name="SAPBEXHLevel1X 4 10 6" xfId="16660" xr:uid="{00000000-0005-0000-0000-0000225E0000}"/>
    <cellStyle name="SAPBEXHLevel1X 4 10 6 2" xfId="31798" xr:uid="{00000000-0005-0000-0000-0000235E0000}"/>
    <cellStyle name="SAPBEXHLevel1X 4 10 7" xfId="19270" xr:uid="{00000000-0005-0000-0000-0000245E0000}"/>
    <cellStyle name="SAPBEXHLevel1X 4 10 7 2" xfId="34217" xr:uid="{00000000-0005-0000-0000-0000255E0000}"/>
    <cellStyle name="SAPBEXHLevel1X 4 11" xfId="3314" xr:uid="{00000000-0005-0000-0000-0000265E0000}"/>
    <cellStyle name="SAPBEXHLevel1X 4 11 2" xfId="4948" xr:uid="{00000000-0005-0000-0000-0000275E0000}"/>
    <cellStyle name="SAPBEXHLevel1X 4 11 2 2" xfId="10102" xr:uid="{00000000-0005-0000-0000-0000285E0000}"/>
    <cellStyle name="SAPBEXHLevel1X 4 11 2 2 2" xfId="26080" xr:uid="{00000000-0005-0000-0000-0000295E0000}"/>
    <cellStyle name="SAPBEXHLevel1X 4 11 2 3" xfId="12920" xr:uid="{00000000-0005-0000-0000-00002A5E0000}"/>
    <cellStyle name="SAPBEXHLevel1X 4 11 2 3 2" xfId="28759" xr:uid="{00000000-0005-0000-0000-00002B5E0000}"/>
    <cellStyle name="SAPBEXHLevel1X 4 11 2 4" xfId="15538" xr:uid="{00000000-0005-0000-0000-00002C5E0000}"/>
    <cellStyle name="SAPBEXHLevel1X 4 11 2 4 2" xfId="30893" xr:uid="{00000000-0005-0000-0000-00002D5E0000}"/>
    <cellStyle name="SAPBEXHLevel1X 4 11 2 5" xfId="18237" xr:uid="{00000000-0005-0000-0000-00002E5E0000}"/>
    <cellStyle name="SAPBEXHLevel1X 4 11 2 5 2" xfId="33342" xr:uid="{00000000-0005-0000-0000-00002F5E0000}"/>
    <cellStyle name="SAPBEXHLevel1X 4 11 2 6" xfId="20845" xr:uid="{00000000-0005-0000-0000-0000305E0000}"/>
    <cellStyle name="SAPBEXHLevel1X 4 11 2 6 2" xfId="35776" xr:uid="{00000000-0005-0000-0000-0000315E0000}"/>
    <cellStyle name="SAPBEXHLevel1X 4 11 2 7" xfId="20978" xr:uid="{00000000-0005-0000-0000-0000325E0000}"/>
    <cellStyle name="SAPBEXHLevel1X 4 11 2 7 2" xfId="35904" xr:uid="{00000000-0005-0000-0000-0000335E0000}"/>
    <cellStyle name="SAPBEXHLevel1X 4 11 3" xfId="8482" xr:uid="{00000000-0005-0000-0000-0000345E0000}"/>
    <cellStyle name="SAPBEXHLevel1X 4 11 3 2" xfId="24511" xr:uid="{00000000-0005-0000-0000-0000355E0000}"/>
    <cellStyle name="SAPBEXHLevel1X 4 11 4" xfId="11309" xr:uid="{00000000-0005-0000-0000-0000365E0000}"/>
    <cellStyle name="SAPBEXHLevel1X 4 11 4 2" xfId="27176" xr:uid="{00000000-0005-0000-0000-0000375E0000}"/>
    <cellStyle name="SAPBEXHLevel1X 4 11 5" xfId="13858" xr:uid="{00000000-0005-0000-0000-0000385E0000}"/>
    <cellStyle name="SAPBEXHLevel1X 4 11 5 2" xfId="29446" xr:uid="{00000000-0005-0000-0000-0000395E0000}"/>
    <cellStyle name="SAPBEXHLevel1X 4 11 6" xfId="16661" xr:uid="{00000000-0005-0000-0000-00003A5E0000}"/>
    <cellStyle name="SAPBEXHLevel1X 4 11 6 2" xfId="31799" xr:uid="{00000000-0005-0000-0000-00003B5E0000}"/>
    <cellStyle name="SAPBEXHLevel1X 4 11 7" xfId="19271" xr:uid="{00000000-0005-0000-0000-00003C5E0000}"/>
    <cellStyle name="SAPBEXHLevel1X 4 11 7 2" xfId="34218" xr:uid="{00000000-0005-0000-0000-00003D5E0000}"/>
    <cellStyle name="SAPBEXHLevel1X 4 12" xfId="3315" xr:uid="{00000000-0005-0000-0000-00003E5E0000}"/>
    <cellStyle name="SAPBEXHLevel1X 4 12 2" xfId="4947" xr:uid="{00000000-0005-0000-0000-00003F5E0000}"/>
    <cellStyle name="SAPBEXHLevel1X 4 12 2 2" xfId="10101" xr:uid="{00000000-0005-0000-0000-0000405E0000}"/>
    <cellStyle name="SAPBEXHLevel1X 4 12 2 2 2" xfId="26079" xr:uid="{00000000-0005-0000-0000-0000415E0000}"/>
    <cellStyle name="SAPBEXHLevel1X 4 12 2 3" xfId="12919" xr:uid="{00000000-0005-0000-0000-0000425E0000}"/>
    <cellStyle name="SAPBEXHLevel1X 4 12 2 3 2" xfId="28758" xr:uid="{00000000-0005-0000-0000-0000435E0000}"/>
    <cellStyle name="SAPBEXHLevel1X 4 12 2 4" xfId="15537" xr:uid="{00000000-0005-0000-0000-0000445E0000}"/>
    <cellStyle name="SAPBEXHLevel1X 4 12 2 4 2" xfId="30892" xr:uid="{00000000-0005-0000-0000-0000455E0000}"/>
    <cellStyle name="SAPBEXHLevel1X 4 12 2 5" xfId="18236" xr:uid="{00000000-0005-0000-0000-0000465E0000}"/>
    <cellStyle name="SAPBEXHLevel1X 4 12 2 5 2" xfId="33341" xr:uid="{00000000-0005-0000-0000-0000475E0000}"/>
    <cellStyle name="SAPBEXHLevel1X 4 12 2 6" xfId="20844" xr:uid="{00000000-0005-0000-0000-0000485E0000}"/>
    <cellStyle name="SAPBEXHLevel1X 4 12 2 6 2" xfId="35775" xr:uid="{00000000-0005-0000-0000-0000495E0000}"/>
    <cellStyle name="SAPBEXHLevel1X 4 12 2 7" xfId="13405" xr:uid="{00000000-0005-0000-0000-00004A5E0000}"/>
    <cellStyle name="SAPBEXHLevel1X 4 12 2 7 2" xfId="29081" xr:uid="{00000000-0005-0000-0000-00004B5E0000}"/>
    <cellStyle name="SAPBEXHLevel1X 4 12 3" xfId="8483" xr:uid="{00000000-0005-0000-0000-00004C5E0000}"/>
    <cellStyle name="SAPBEXHLevel1X 4 12 3 2" xfId="24512" xr:uid="{00000000-0005-0000-0000-00004D5E0000}"/>
    <cellStyle name="SAPBEXHLevel1X 4 12 4" xfId="11310" xr:uid="{00000000-0005-0000-0000-00004E5E0000}"/>
    <cellStyle name="SAPBEXHLevel1X 4 12 4 2" xfId="27177" xr:uid="{00000000-0005-0000-0000-00004F5E0000}"/>
    <cellStyle name="SAPBEXHLevel1X 4 12 5" xfId="14623" xr:uid="{00000000-0005-0000-0000-0000505E0000}"/>
    <cellStyle name="SAPBEXHLevel1X 4 12 5 2" xfId="30124" xr:uid="{00000000-0005-0000-0000-0000515E0000}"/>
    <cellStyle name="SAPBEXHLevel1X 4 12 6" xfId="16662" xr:uid="{00000000-0005-0000-0000-0000525E0000}"/>
    <cellStyle name="SAPBEXHLevel1X 4 12 6 2" xfId="31800" xr:uid="{00000000-0005-0000-0000-0000535E0000}"/>
    <cellStyle name="SAPBEXHLevel1X 4 12 7" xfId="19272" xr:uid="{00000000-0005-0000-0000-0000545E0000}"/>
    <cellStyle name="SAPBEXHLevel1X 4 12 7 2" xfId="34219" xr:uid="{00000000-0005-0000-0000-0000555E0000}"/>
    <cellStyle name="SAPBEXHLevel1X 4 13" xfId="3316" xr:uid="{00000000-0005-0000-0000-0000565E0000}"/>
    <cellStyle name="SAPBEXHLevel1X 4 13 2" xfId="3568" xr:uid="{00000000-0005-0000-0000-0000575E0000}"/>
    <cellStyle name="SAPBEXHLevel1X 4 13 2 2" xfId="8736" xr:uid="{00000000-0005-0000-0000-0000585E0000}"/>
    <cellStyle name="SAPBEXHLevel1X 4 13 2 2 2" xfId="24765" xr:uid="{00000000-0005-0000-0000-0000595E0000}"/>
    <cellStyle name="SAPBEXHLevel1X 4 13 2 3" xfId="11563" xr:uid="{00000000-0005-0000-0000-00005A5E0000}"/>
    <cellStyle name="SAPBEXHLevel1X 4 13 2 3 2" xfId="27430" xr:uid="{00000000-0005-0000-0000-00005B5E0000}"/>
    <cellStyle name="SAPBEXHLevel1X 4 13 2 4" xfId="15272" xr:uid="{00000000-0005-0000-0000-00005C5E0000}"/>
    <cellStyle name="SAPBEXHLevel1X 4 13 2 4 2" xfId="30681" xr:uid="{00000000-0005-0000-0000-00005D5E0000}"/>
    <cellStyle name="SAPBEXHLevel1X 4 13 2 5" xfId="16915" xr:uid="{00000000-0005-0000-0000-00005E5E0000}"/>
    <cellStyle name="SAPBEXHLevel1X 4 13 2 5 2" xfId="32053" xr:uid="{00000000-0005-0000-0000-00005F5E0000}"/>
    <cellStyle name="SAPBEXHLevel1X 4 13 2 6" xfId="19525" xr:uid="{00000000-0005-0000-0000-0000605E0000}"/>
    <cellStyle name="SAPBEXHLevel1X 4 13 2 6 2" xfId="34472" xr:uid="{00000000-0005-0000-0000-0000615E0000}"/>
    <cellStyle name="SAPBEXHLevel1X 4 13 2 7" xfId="10383" xr:uid="{00000000-0005-0000-0000-0000625E0000}"/>
    <cellStyle name="SAPBEXHLevel1X 4 13 2 7 2" xfId="26319" xr:uid="{00000000-0005-0000-0000-0000635E0000}"/>
    <cellStyle name="SAPBEXHLevel1X 4 13 3" xfId="8484" xr:uid="{00000000-0005-0000-0000-0000645E0000}"/>
    <cellStyle name="SAPBEXHLevel1X 4 13 3 2" xfId="24513" xr:uid="{00000000-0005-0000-0000-0000655E0000}"/>
    <cellStyle name="SAPBEXHLevel1X 4 13 4" xfId="11311" xr:uid="{00000000-0005-0000-0000-0000665E0000}"/>
    <cellStyle name="SAPBEXHLevel1X 4 13 4 2" xfId="27178" xr:uid="{00000000-0005-0000-0000-0000675E0000}"/>
    <cellStyle name="SAPBEXHLevel1X 4 13 5" xfId="15006" xr:uid="{00000000-0005-0000-0000-0000685E0000}"/>
    <cellStyle name="SAPBEXHLevel1X 4 13 5 2" xfId="30453" xr:uid="{00000000-0005-0000-0000-0000695E0000}"/>
    <cellStyle name="SAPBEXHLevel1X 4 13 6" xfId="16663" xr:uid="{00000000-0005-0000-0000-00006A5E0000}"/>
    <cellStyle name="SAPBEXHLevel1X 4 13 6 2" xfId="31801" xr:uid="{00000000-0005-0000-0000-00006B5E0000}"/>
    <cellStyle name="SAPBEXHLevel1X 4 13 7" xfId="19273" xr:uid="{00000000-0005-0000-0000-00006C5E0000}"/>
    <cellStyle name="SAPBEXHLevel1X 4 13 7 2" xfId="34220" xr:uid="{00000000-0005-0000-0000-00006D5E0000}"/>
    <cellStyle name="SAPBEXHLevel1X 4 14" xfId="3317" xr:uid="{00000000-0005-0000-0000-00006E5E0000}"/>
    <cellStyle name="SAPBEXHLevel1X 4 14 2" xfId="3569" xr:uid="{00000000-0005-0000-0000-00006F5E0000}"/>
    <cellStyle name="SAPBEXHLevel1X 4 14 2 2" xfId="8737" xr:uid="{00000000-0005-0000-0000-0000705E0000}"/>
    <cellStyle name="SAPBEXHLevel1X 4 14 2 2 2" xfId="24766" xr:uid="{00000000-0005-0000-0000-0000715E0000}"/>
    <cellStyle name="SAPBEXHLevel1X 4 14 2 3" xfId="11564" xr:uid="{00000000-0005-0000-0000-0000725E0000}"/>
    <cellStyle name="SAPBEXHLevel1X 4 14 2 3 2" xfId="27431" xr:uid="{00000000-0005-0000-0000-0000735E0000}"/>
    <cellStyle name="SAPBEXHLevel1X 4 14 2 4" xfId="13603" xr:uid="{00000000-0005-0000-0000-0000745E0000}"/>
    <cellStyle name="SAPBEXHLevel1X 4 14 2 4 2" xfId="29227" xr:uid="{00000000-0005-0000-0000-0000755E0000}"/>
    <cellStyle name="SAPBEXHLevel1X 4 14 2 5" xfId="16916" xr:uid="{00000000-0005-0000-0000-0000765E0000}"/>
    <cellStyle name="SAPBEXHLevel1X 4 14 2 5 2" xfId="32054" xr:uid="{00000000-0005-0000-0000-0000775E0000}"/>
    <cellStyle name="SAPBEXHLevel1X 4 14 2 6" xfId="19526" xr:uid="{00000000-0005-0000-0000-0000785E0000}"/>
    <cellStyle name="SAPBEXHLevel1X 4 14 2 6 2" xfId="34473" xr:uid="{00000000-0005-0000-0000-0000795E0000}"/>
    <cellStyle name="SAPBEXHLevel1X 4 14 2 7" xfId="7807" xr:uid="{00000000-0005-0000-0000-00007A5E0000}"/>
    <cellStyle name="SAPBEXHLevel1X 4 14 2 7 2" xfId="23844" xr:uid="{00000000-0005-0000-0000-00007B5E0000}"/>
    <cellStyle name="SAPBEXHLevel1X 4 14 3" xfId="8485" xr:uid="{00000000-0005-0000-0000-00007C5E0000}"/>
    <cellStyle name="SAPBEXHLevel1X 4 14 3 2" xfId="24514" xr:uid="{00000000-0005-0000-0000-00007D5E0000}"/>
    <cellStyle name="SAPBEXHLevel1X 4 14 4" xfId="11312" xr:uid="{00000000-0005-0000-0000-00007E5E0000}"/>
    <cellStyle name="SAPBEXHLevel1X 4 14 4 2" xfId="27179" xr:uid="{00000000-0005-0000-0000-00007F5E0000}"/>
    <cellStyle name="SAPBEXHLevel1X 4 14 5" xfId="13860" xr:uid="{00000000-0005-0000-0000-0000805E0000}"/>
    <cellStyle name="SAPBEXHLevel1X 4 14 5 2" xfId="29448" xr:uid="{00000000-0005-0000-0000-0000815E0000}"/>
    <cellStyle name="SAPBEXHLevel1X 4 14 6" xfId="16664" xr:uid="{00000000-0005-0000-0000-0000825E0000}"/>
    <cellStyle name="SAPBEXHLevel1X 4 14 6 2" xfId="31802" xr:uid="{00000000-0005-0000-0000-0000835E0000}"/>
    <cellStyle name="SAPBEXHLevel1X 4 14 7" xfId="19274" xr:uid="{00000000-0005-0000-0000-0000845E0000}"/>
    <cellStyle name="SAPBEXHLevel1X 4 14 7 2" xfId="34221" xr:uid="{00000000-0005-0000-0000-0000855E0000}"/>
    <cellStyle name="SAPBEXHLevel1X 4 15" xfId="3318" xr:uid="{00000000-0005-0000-0000-0000865E0000}"/>
    <cellStyle name="SAPBEXHLevel1X 4 15 2" xfId="4218" xr:uid="{00000000-0005-0000-0000-0000875E0000}"/>
    <cellStyle name="SAPBEXHLevel1X 4 15 2 2" xfId="9373" xr:uid="{00000000-0005-0000-0000-0000885E0000}"/>
    <cellStyle name="SAPBEXHLevel1X 4 15 2 2 2" xfId="25365" xr:uid="{00000000-0005-0000-0000-0000895E0000}"/>
    <cellStyle name="SAPBEXHLevel1X 4 15 2 3" xfId="12192" xr:uid="{00000000-0005-0000-0000-00008A5E0000}"/>
    <cellStyle name="SAPBEXHLevel1X 4 15 2 3 2" xfId="28036" xr:uid="{00000000-0005-0000-0000-00008B5E0000}"/>
    <cellStyle name="SAPBEXHLevel1X 4 15 2 4" xfId="15235" xr:uid="{00000000-0005-0000-0000-00008C5E0000}"/>
    <cellStyle name="SAPBEXHLevel1X 4 15 2 4 2" xfId="30648" xr:uid="{00000000-0005-0000-0000-00008D5E0000}"/>
    <cellStyle name="SAPBEXHLevel1X 4 15 2 5" xfId="17515" xr:uid="{00000000-0005-0000-0000-00008E5E0000}"/>
    <cellStyle name="SAPBEXHLevel1X 4 15 2 5 2" xfId="32631" xr:uid="{00000000-0005-0000-0000-00008F5E0000}"/>
    <cellStyle name="SAPBEXHLevel1X 4 15 2 6" xfId="20123" xr:uid="{00000000-0005-0000-0000-0000905E0000}"/>
    <cellStyle name="SAPBEXHLevel1X 4 15 2 6 2" xfId="35060" xr:uid="{00000000-0005-0000-0000-0000915E0000}"/>
    <cellStyle name="SAPBEXHLevel1X 4 15 2 7" xfId="18401" xr:uid="{00000000-0005-0000-0000-0000925E0000}"/>
    <cellStyle name="SAPBEXHLevel1X 4 15 2 7 2" xfId="33460" xr:uid="{00000000-0005-0000-0000-0000935E0000}"/>
    <cellStyle name="SAPBEXHLevel1X 4 15 3" xfId="8486" xr:uid="{00000000-0005-0000-0000-0000945E0000}"/>
    <cellStyle name="SAPBEXHLevel1X 4 15 3 2" xfId="24515" xr:uid="{00000000-0005-0000-0000-0000955E0000}"/>
    <cellStyle name="SAPBEXHLevel1X 4 15 4" xfId="11313" xr:uid="{00000000-0005-0000-0000-0000965E0000}"/>
    <cellStyle name="SAPBEXHLevel1X 4 15 4 2" xfId="27180" xr:uid="{00000000-0005-0000-0000-0000975E0000}"/>
    <cellStyle name="SAPBEXHLevel1X 4 15 5" xfId="13861" xr:uid="{00000000-0005-0000-0000-0000985E0000}"/>
    <cellStyle name="SAPBEXHLevel1X 4 15 5 2" xfId="29449" xr:uid="{00000000-0005-0000-0000-0000995E0000}"/>
    <cellStyle name="SAPBEXHLevel1X 4 15 6" xfId="16665" xr:uid="{00000000-0005-0000-0000-00009A5E0000}"/>
    <cellStyle name="SAPBEXHLevel1X 4 15 6 2" xfId="31803" xr:uid="{00000000-0005-0000-0000-00009B5E0000}"/>
    <cellStyle name="SAPBEXHLevel1X 4 15 7" xfId="19275" xr:uid="{00000000-0005-0000-0000-00009C5E0000}"/>
    <cellStyle name="SAPBEXHLevel1X 4 15 7 2" xfId="34222" xr:uid="{00000000-0005-0000-0000-00009D5E0000}"/>
    <cellStyle name="SAPBEXHLevel1X 4 16" xfId="3312" xr:uid="{00000000-0005-0000-0000-00009E5E0000}"/>
    <cellStyle name="SAPBEXHLevel1X 4 16 2" xfId="8480" xr:uid="{00000000-0005-0000-0000-00009F5E0000}"/>
    <cellStyle name="SAPBEXHLevel1X 4 16 2 2" xfId="24509" xr:uid="{00000000-0005-0000-0000-0000A05E0000}"/>
    <cellStyle name="SAPBEXHLevel1X 4 16 3" xfId="11307" xr:uid="{00000000-0005-0000-0000-0000A15E0000}"/>
    <cellStyle name="SAPBEXHLevel1X 4 16 3 2" xfId="27174" xr:uid="{00000000-0005-0000-0000-0000A25E0000}"/>
    <cellStyle name="SAPBEXHLevel1X 4 16 4" xfId="13574" xr:uid="{00000000-0005-0000-0000-0000A35E0000}"/>
    <cellStyle name="SAPBEXHLevel1X 4 16 4 2" xfId="29198" xr:uid="{00000000-0005-0000-0000-0000A45E0000}"/>
    <cellStyle name="SAPBEXHLevel1X 4 16 5" xfId="16659" xr:uid="{00000000-0005-0000-0000-0000A55E0000}"/>
    <cellStyle name="SAPBEXHLevel1X 4 16 5 2" xfId="31797" xr:uid="{00000000-0005-0000-0000-0000A65E0000}"/>
    <cellStyle name="SAPBEXHLevel1X 4 16 6" xfId="19269" xr:uid="{00000000-0005-0000-0000-0000A75E0000}"/>
    <cellStyle name="SAPBEXHLevel1X 4 16 6 2" xfId="34216" xr:uid="{00000000-0005-0000-0000-0000A85E0000}"/>
    <cellStyle name="SAPBEXHLevel1X 4 16 7" xfId="21393" xr:uid="{00000000-0005-0000-0000-0000A95E0000}"/>
    <cellStyle name="SAPBEXHLevel1X 4 16 7 2" xfId="36319" xr:uid="{00000000-0005-0000-0000-0000AA5E0000}"/>
    <cellStyle name="SAPBEXHLevel1X 4 16 8" xfId="6356" xr:uid="{00000000-0005-0000-0000-0000AB5E0000}"/>
    <cellStyle name="SAPBEXHLevel1X 4 17" xfId="4219" xr:uid="{00000000-0005-0000-0000-0000AC5E0000}"/>
    <cellStyle name="SAPBEXHLevel1X 4 17 2" xfId="9374" xr:uid="{00000000-0005-0000-0000-0000AD5E0000}"/>
    <cellStyle name="SAPBEXHLevel1X 4 17 2 2" xfId="25366" xr:uid="{00000000-0005-0000-0000-0000AE5E0000}"/>
    <cellStyle name="SAPBEXHLevel1X 4 17 3" xfId="12193" xr:uid="{00000000-0005-0000-0000-0000AF5E0000}"/>
    <cellStyle name="SAPBEXHLevel1X 4 17 3 2" xfId="28037" xr:uid="{00000000-0005-0000-0000-0000B05E0000}"/>
    <cellStyle name="SAPBEXHLevel1X 4 17 4" xfId="14400" xr:uid="{00000000-0005-0000-0000-0000B15E0000}"/>
    <cellStyle name="SAPBEXHLevel1X 4 17 4 2" xfId="29919" xr:uid="{00000000-0005-0000-0000-0000B25E0000}"/>
    <cellStyle name="SAPBEXHLevel1X 4 17 5" xfId="17516" xr:uid="{00000000-0005-0000-0000-0000B35E0000}"/>
    <cellStyle name="SAPBEXHLevel1X 4 17 5 2" xfId="32632" xr:uid="{00000000-0005-0000-0000-0000B45E0000}"/>
    <cellStyle name="SAPBEXHLevel1X 4 17 6" xfId="20124" xr:uid="{00000000-0005-0000-0000-0000B55E0000}"/>
    <cellStyle name="SAPBEXHLevel1X 4 17 6 2" xfId="35061" xr:uid="{00000000-0005-0000-0000-0000B65E0000}"/>
    <cellStyle name="SAPBEXHLevel1X 4 17 7" xfId="15791" xr:uid="{00000000-0005-0000-0000-0000B75E0000}"/>
    <cellStyle name="SAPBEXHLevel1X 4 17 7 2" xfId="31043" xr:uid="{00000000-0005-0000-0000-0000B85E0000}"/>
    <cellStyle name="SAPBEXHLevel1X 4 18" xfId="5398" xr:uid="{00000000-0005-0000-0000-0000B95E0000}"/>
    <cellStyle name="SAPBEXHLevel1X 4 18 2" xfId="22658" xr:uid="{00000000-0005-0000-0000-0000BA5E0000}"/>
    <cellStyle name="SAPBEXHLevel1X 4 19" xfId="6875" xr:uid="{00000000-0005-0000-0000-0000BB5E0000}"/>
    <cellStyle name="SAPBEXHLevel1X 4 19 2" xfId="23311" xr:uid="{00000000-0005-0000-0000-0000BC5E0000}"/>
    <cellStyle name="SAPBEXHLevel1X 4 2" xfId="869" xr:uid="{00000000-0005-0000-0000-0000BD5E0000}"/>
    <cellStyle name="SAPBEXHLevel1X 4 2 10" xfId="5067" xr:uid="{00000000-0005-0000-0000-0000BE5E0000}"/>
    <cellStyle name="SAPBEXHLevel1X 4 2 11" xfId="38044" xr:uid="{00000000-0005-0000-0000-0000BF5E0000}"/>
    <cellStyle name="SAPBEXHLevel1X 4 2 2" xfId="3319" xr:uid="{00000000-0005-0000-0000-0000C05E0000}"/>
    <cellStyle name="SAPBEXHLevel1X 4 2 2 2" xfId="8487" xr:uid="{00000000-0005-0000-0000-0000C15E0000}"/>
    <cellStyle name="SAPBEXHLevel1X 4 2 2 2 2" xfId="24516" xr:uid="{00000000-0005-0000-0000-0000C25E0000}"/>
    <cellStyle name="SAPBEXHLevel1X 4 2 2 3" xfId="11314" xr:uid="{00000000-0005-0000-0000-0000C35E0000}"/>
    <cellStyle name="SAPBEXHLevel1X 4 2 2 3 2" xfId="27181" xr:uid="{00000000-0005-0000-0000-0000C45E0000}"/>
    <cellStyle name="SAPBEXHLevel1X 4 2 2 4" xfId="15003" xr:uid="{00000000-0005-0000-0000-0000C55E0000}"/>
    <cellStyle name="SAPBEXHLevel1X 4 2 2 4 2" xfId="30450" xr:uid="{00000000-0005-0000-0000-0000C65E0000}"/>
    <cellStyle name="SAPBEXHLevel1X 4 2 2 5" xfId="16666" xr:uid="{00000000-0005-0000-0000-0000C75E0000}"/>
    <cellStyle name="SAPBEXHLevel1X 4 2 2 5 2" xfId="31804" xr:uid="{00000000-0005-0000-0000-0000C85E0000}"/>
    <cellStyle name="SAPBEXHLevel1X 4 2 2 6" xfId="19276" xr:uid="{00000000-0005-0000-0000-0000C95E0000}"/>
    <cellStyle name="SAPBEXHLevel1X 4 2 2 6 2" xfId="34223" xr:uid="{00000000-0005-0000-0000-0000CA5E0000}"/>
    <cellStyle name="SAPBEXHLevel1X 4 2 2 7" xfId="21394" xr:uid="{00000000-0005-0000-0000-0000CB5E0000}"/>
    <cellStyle name="SAPBEXHLevel1X 4 2 2 7 2" xfId="36320" xr:uid="{00000000-0005-0000-0000-0000CC5E0000}"/>
    <cellStyle name="SAPBEXHLevel1X 4 2 2 8" xfId="6357" xr:uid="{00000000-0005-0000-0000-0000CD5E0000}"/>
    <cellStyle name="SAPBEXHLevel1X 4 2 3" xfId="4946" xr:uid="{00000000-0005-0000-0000-0000CE5E0000}"/>
    <cellStyle name="SAPBEXHLevel1X 4 2 3 2" xfId="10100" xr:uid="{00000000-0005-0000-0000-0000CF5E0000}"/>
    <cellStyle name="SAPBEXHLevel1X 4 2 3 2 2" xfId="26078" xr:uid="{00000000-0005-0000-0000-0000D05E0000}"/>
    <cellStyle name="SAPBEXHLevel1X 4 2 3 3" xfId="12918" xr:uid="{00000000-0005-0000-0000-0000D15E0000}"/>
    <cellStyle name="SAPBEXHLevel1X 4 2 3 3 2" xfId="28757" xr:uid="{00000000-0005-0000-0000-0000D25E0000}"/>
    <cellStyle name="SAPBEXHLevel1X 4 2 3 4" xfId="15536" xr:uid="{00000000-0005-0000-0000-0000D35E0000}"/>
    <cellStyle name="SAPBEXHLevel1X 4 2 3 4 2" xfId="30891" xr:uid="{00000000-0005-0000-0000-0000D45E0000}"/>
    <cellStyle name="SAPBEXHLevel1X 4 2 3 5" xfId="18235" xr:uid="{00000000-0005-0000-0000-0000D55E0000}"/>
    <cellStyle name="SAPBEXHLevel1X 4 2 3 5 2" xfId="33340" xr:uid="{00000000-0005-0000-0000-0000D65E0000}"/>
    <cellStyle name="SAPBEXHLevel1X 4 2 3 6" xfId="20843" xr:uid="{00000000-0005-0000-0000-0000D75E0000}"/>
    <cellStyle name="SAPBEXHLevel1X 4 2 3 6 2" xfId="35774" xr:uid="{00000000-0005-0000-0000-0000D85E0000}"/>
    <cellStyle name="SAPBEXHLevel1X 4 2 3 7" xfId="22056" xr:uid="{00000000-0005-0000-0000-0000D95E0000}"/>
    <cellStyle name="SAPBEXHLevel1X 4 2 3 7 2" xfId="36973" xr:uid="{00000000-0005-0000-0000-0000DA5E0000}"/>
    <cellStyle name="SAPBEXHLevel1X 4 2 4" xfId="5397" xr:uid="{00000000-0005-0000-0000-0000DB5E0000}"/>
    <cellStyle name="SAPBEXHLevel1X 4 2 4 2" xfId="22657" xr:uid="{00000000-0005-0000-0000-0000DC5E0000}"/>
    <cellStyle name="SAPBEXHLevel1X 4 2 5" xfId="6874" xr:uid="{00000000-0005-0000-0000-0000DD5E0000}"/>
    <cellStyle name="SAPBEXHLevel1X 4 2 5 2" xfId="23310" xr:uid="{00000000-0005-0000-0000-0000DE5E0000}"/>
    <cellStyle name="SAPBEXHLevel1X 4 2 6" xfId="13371" xr:uid="{00000000-0005-0000-0000-0000DF5E0000}"/>
    <cellStyle name="SAPBEXHLevel1X 4 2 6 2" xfId="29059" xr:uid="{00000000-0005-0000-0000-0000E05E0000}"/>
    <cellStyle name="SAPBEXHLevel1X 4 2 7" xfId="7196" xr:uid="{00000000-0005-0000-0000-0000E15E0000}"/>
    <cellStyle name="SAPBEXHLevel1X 4 2 7 2" xfId="23470" xr:uid="{00000000-0005-0000-0000-0000E25E0000}"/>
    <cellStyle name="SAPBEXHLevel1X 4 2 8" xfId="10407" xr:uid="{00000000-0005-0000-0000-0000E35E0000}"/>
    <cellStyle name="SAPBEXHLevel1X 4 2 8 2" xfId="26331" xr:uid="{00000000-0005-0000-0000-0000E45E0000}"/>
    <cellStyle name="SAPBEXHLevel1X 4 2 9" xfId="15716" xr:uid="{00000000-0005-0000-0000-0000E55E0000}"/>
    <cellStyle name="SAPBEXHLevel1X 4 2 9 2" xfId="30995" xr:uid="{00000000-0005-0000-0000-0000E65E0000}"/>
    <cellStyle name="SAPBEXHLevel1X 4 20" xfId="10607" xr:uid="{00000000-0005-0000-0000-0000E75E0000}"/>
    <cellStyle name="SAPBEXHLevel1X 4 20 2" xfId="26502" xr:uid="{00000000-0005-0000-0000-0000E85E0000}"/>
    <cellStyle name="SAPBEXHLevel1X 4 21" xfId="6007" xr:uid="{00000000-0005-0000-0000-0000E95E0000}"/>
    <cellStyle name="SAPBEXHLevel1X 4 21 2" xfId="22973" xr:uid="{00000000-0005-0000-0000-0000EA5E0000}"/>
    <cellStyle name="SAPBEXHLevel1X 4 22" xfId="14183" xr:uid="{00000000-0005-0000-0000-0000EB5E0000}"/>
    <cellStyle name="SAPBEXHLevel1X 4 22 2" xfId="29738" xr:uid="{00000000-0005-0000-0000-0000EC5E0000}"/>
    <cellStyle name="SAPBEXHLevel1X 4 23" xfId="17131" xr:uid="{00000000-0005-0000-0000-0000ED5E0000}"/>
    <cellStyle name="SAPBEXHLevel1X 4 23 2" xfId="32266" xr:uid="{00000000-0005-0000-0000-0000EE5E0000}"/>
    <cellStyle name="SAPBEXHLevel1X 4 24" xfId="5066" xr:uid="{00000000-0005-0000-0000-0000EF5E0000}"/>
    <cellStyle name="SAPBEXHLevel1X 4 25" xfId="38043" xr:uid="{00000000-0005-0000-0000-0000F05E0000}"/>
    <cellStyle name="SAPBEXHLevel1X 4 3" xfId="870" xr:uid="{00000000-0005-0000-0000-0000F15E0000}"/>
    <cellStyle name="SAPBEXHLevel1X 4 3 10" xfId="5068" xr:uid="{00000000-0005-0000-0000-0000F25E0000}"/>
    <cellStyle name="SAPBEXHLevel1X 4 3 11" xfId="38045" xr:uid="{00000000-0005-0000-0000-0000F35E0000}"/>
    <cellStyle name="SAPBEXHLevel1X 4 3 2" xfId="3320" xr:uid="{00000000-0005-0000-0000-0000F45E0000}"/>
    <cellStyle name="SAPBEXHLevel1X 4 3 2 2" xfId="8488" xr:uid="{00000000-0005-0000-0000-0000F55E0000}"/>
    <cellStyle name="SAPBEXHLevel1X 4 3 2 2 2" xfId="24517" xr:uid="{00000000-0005-0000-0000-0000F65E0000}"/>
    <cellStyle name="SAPBEXHLevel1X 4 3 2 3" xfId="11315" xr:uid="{00000000-0005-0000-0000-0000F75E0000}"/>
    <cellStyle name="SAPBEXHLevel1X 4 3 2 3 2" xfId="27182" xr:uid="{00000000-0005-0000-0000-0000F85E0000}"/>
    <cellStyle name="SAPBEXHLevel1X 4 3 2 4" xfId="15004" xr:uid="{00000000-0005-0000-0000-0000F95E0000}"/>
    <cellStyle name="SAPBEXHLevel1X 4 3 2 4 2" xfId="30451" xr:uid="{00000000-0005-0000-0000-0000FA5E0000}"/>
    <cellStyle name="SAPBEXHLevel1X 4 3 2 5" xfId="16667" xr:uid="{00000000-0005-0000-0000-0000FB5E0000}"/>
    <cellStyle name="SAPBEXHLevel1X 4 3 2 5 2" xfId="31805" xr:uid="{00000000-0005-0000-0000-0000FC5E0000}"/>
    <cellStyle name="SAPBEXHLevel1X 4 3 2 6" xfId="19277" xr:uid="{00000000-0005-0000-0000-0000FD5E0000}"/>
    <cellStyle name="SAPBEXHLevel1X 4 3 2 6 2" xfId="34224" xr:uid="{00000000-0005-0000-0000-0000FE5E0000}"/>
    <cellStyle name="SAPBEXHLevel1X 4 3 2 7" xfId="21395" xr:uid="{00000000-0005-0000-0000-0000FF5E0000}"/>
    <cellStyle name="SAPBEXHLevel1X 4 3 2 7 2" xfId="36321" xr:uid="{00000000-0005-0000-0000-0000005F0000}"/>
    <cellStyle name="SAPBEXHLevel1X 4 3 2 8" xfId="6358" xr:uid="{00000000-0005-0000-0000-0000015F0000}"/>
    <cellStyle name="SAPBEXHLevel1X 4 3 3" xfId="4217" xr:uid="{00000000-0005-0000-0000-0000025F0000}"/>
    <cellStyle name="SAPBEXHLevel1X 4 3 3 2" xfId="9372" xr:uid="{00000000-0005-0000-0000-0000035F0000}"/>
    <cellStyle name="SAPBEXHLevel1X 4 3 3 2 2" xfId="25364" xr:uid="{00000000-0005-0000-0000-0000045F0000}"/>
    <cellStyle name="SAPBEXHLevel1X 4 3 3 3" xfId="12191" xr:uid="{00000000-0005-0000-0000-0000055F0000}"/>
    <cellStyle name="SAPBEXHLevel1X 4 3 3 3 2" xfId="28035" xr:uid="{00000000-0005-0000-0000-0000065F0000}"/>
    <cellStyle name="SAPBEXHLevel1X 4 3 3 4" xfId="14538" xr:uid="{00000000-0005-0000-0000-0000075F0000}"/>
    <cellStyle name="SAPBEXHLevel1X 4 3 3 4 2" xfId="30041" xr:uid="{00000000-0005-0000-0000-0000085F0000}"/>
    <cellStyle name="SAPBEXHLevel1X 4 3 3 5" xfId="17514" xr:uid="{00000000-0005-0000-0000-0000095F0000}"/>
    <cellStyle name="SAPBEXHLevel1X 4 3 3 5 2" xfId="32630" xr:uid="{00000000-0005-0000-0000-00000A5F0000}"/>
    <cellStyle name="SAPBEXHLevel1X 4 3 3 6" xfId="20122" xr:uid="{00000000-0005-0000-0000-00000B5F0000}"/>
    <cellStyle name="SAPBEXHLevel1X 4 3 3 6 2" xfId="35059" xr:uid="{00000000-0005-0000-0000-00000C5F0000}"/>
    <cellStyle name="SAPBEXHLevel1X 4 3 3 7" xfId="21717" xr:uid="{00000000-0005-0000-0000-00000D5F0000}"/>
    <cellStyle name="SAPBEXHLevel1X 4 3 3 7 2" xfId="36639" xr:uid="{00000000-0005-0000-0000-00000E5F0000}"/>
    <cellStyle name="SAPBEXHLevel1X 4 3 4" xfId="5396" xr:uid="{00000000-0005-0000-0000-00000F5F0000}"/>
    <cellStyle name="SAPBEXHLevel1X 4 3 4 2" xfId="22656" xr:uid="{00000000-0005-0000-0000-0000105F0000}"/>
    <cellStyle name="SAPBEXHLevel1X 4 3 5" xfId="6873" xr:uid="{00000000-0005-0000-0000-0000115F0000}"/>
    <cellStyle name="SAPBEXHLevel1X 4 3 5 2" xfId="23309" xr:uid="{00000000-0005-0000-0000-0000125F0000}"/>
    <cellStyle name="SAPBEXHLevel1X 4 3 6" xfId="14169" xr:uid="{00000000-0005-0000-0000-0000135F0000}"/>
    <cellStyle name="SAPBEXHLevel1X 4 3 6 2" xfId="29732" xr:uid="{00000000-0005-0000-0000-0000145F0000}"/>
    <cellStyle name="SAPBEXHLevel1X 4 3 7" xfId="10638" xr:uid="{00000000-0005-0000-0000-0000155F0000}"/>
    <cellStyle name="SAPBEXHLevel1X 4 3 7 2" xfId="26519" xr:uid="{00000000-0005-0000-0000-0000165F0000}"/>
    <cellStyle name="SAPBEXHLevel1X 4 3 8" xfId="5844" xr:uid="{00000000-0005-0000-0000-0000175F0000}"/>
    <cellStyle name="SAPBEXHLevel1X 4 3 8 2" xfId="22858" xr:uid="{00000000-0005-0000-0000-0000185F0000}"/>
    <cellStyle name="SAPBEXHLevel1X 4 3 9" xfId="15719" xr:uid="{00000000-0005-0000-0000-0000195F0000}"/>
    <cellStyle name="SAPBEXHLevel1X 4 3 9 2" xfId="30996" xr:uid="{00000000-0005-0000-0000-00001A5F0000}"/>
    <cellStyle name="SAPBEXHLevel1X 4 4" xfId="3321" xr:uid="{00000000-0005-0000-0000-00001B5F0000}"/>
    <cellStyle name="SAPBEXHLevel1X 4 4 2" xfId="4216" xr:uid="{00000000-0005-0000-0000-00001C5F0000}"/>
    <cellStyle name="SAPBEXHLevel1X 4 4 2 2" xfId="9371" xr:uid="{00000000-0005-0000-0000-00001D5F0000}"/>
    <cellStyle name="SAPBEXHLevel1X 4 4 2 2 2" xfId="25363" xr:uid="{00000000-0005-0000-0000-00001E5F0000}"/>
    <cellStyle name="SAPBEXHLevel1X 4 4 2 3" xfId="12190" xr:uid="{00000000-0005-0000-0000-00001F5F0000}"/>
    <cellStyle name="SAPBEXHLevel1X 4 4 2 3 2" xfId="28034" xr:uid="{00000000-0005-0000-0000-0000205F0000}"/>
    <cellStyle name="SAPBEXHLevel1X 4 4 2 4" xfId="14399" xr:uid="{00000000-0005-0000-0000-0000215F0000}"/>
    <cellStyle name="SAPBEXHLevel1X 4 4 2 4 2" xfId="29918" xr:uid="{00000000-0005-0000-0000-0000225F0000}"/>
    <cellStyle name="SAPBEXHLevel1X 4 4 2 5" xfId="17513" xr:uid="{00000000-0005-0000-0000-0000235F0000}"/>
    <cellStyle name="SAPBEXHLevel1X 4 4 2 5 2" xfId="32629" xr:uid="{00000000-0005-0000-0000-0000245F0000}"/>
    <cellStyle name="SAPBEXHLevel1X 4 4 2 6" xfId="20121" xr:uid="{00000000-0005-0000-0000-0000255F0000}"/>
    <cellStyle name="SAPBEXHLevel1X 4 4 2 6 2" xfId="35058" xr:uid="{00000000-0005-0000-0000-0000265F0000}"/>
    <cellStyle name="SAPBEXHLevel1X 4 4 2 7" xfId="21535" xr:uid="{00000000-0005-0000-0000-0000275F0000}"/>
    <cellStyle name="SAPBEXHLevel1X 4 4 2 7 2" xfId="36461" xr:uid="{00000000-0005-0000-0000-0000285F0000}"/>
    <cellStyle name="SAPBEXHLevel1X 4 4 3" xfId="8489" xr:uid="{00000000-0005-0000-0000-0000295F0000}"/>
    <cellStyle name="SAPBEXHLevel1X 4 4 3 2" xfId="24518" xr:uid="{00000000-0005-0000-0000-00002A5F0000}"/>
    <cellStyle name="SAPBEXHLevel1X 4 4 4" xfId="11316" xr:uid="{00000000-0005-0000-0000-00002B5F0000}"/>
    <cellStyle name="SAPBEXHLevel1X 4 4 4 2" xfId="27183" xr:uid="{00000000-0005-0000-0000-00002C5F0000}"/>
    <cellStyle name="SAPBEXHLevel1X 4 4 5" xfId="13862" xr:uid="{00000000-0005-0000-0000-00002D5F0000}"/>
    <cellStyle name="SAPBEXHLevel1X 4 4 5 2" xfId="29450" xr:uid="{00000000-0005-0000-0000-00002E5F0000}"/>
    <cellStyle name="SAPBEXHLevel1X 4 4 6" xfId="16668" xr:uid="{00000000-0005-0000-0000-00002F5F0000}"/>
    <cellStyle name="SAPBEXHLevel1X 4 4 6 2" xfId="31806" xr:uid="{00000000-0005-0000-0000-0000305F0000}"/>
    <cellStyle name="SAPBEXHLevel1X 4 4 7" xfId="19278" xr:uid="{00000000-0005-0000-0000-0000315F0000}"/>
    <cellStyle name="SAPBEXHLevel1X 4 4 7 2" xfId="34225" xr:uid="{00000000-0005-0000-0000-0000325F0000}"/>
    <cellStyle name="SAPBEXHLevel1X 4 4 8" xfId="22169" xr:uid="{00000000-0005-0000-0000-0000335F0000}"/>
    <cellStyle name="SAPBEXHLevel1X 4 5" xfId="3322" xr:uid="{00000000-0005-0000-0000-0000345F0000}"/>
    <cellStyle name="SAPBEXHLevel1X 4 5 2" xfId="4215" xr:uid="{00000000-0005-0000-0000-0000355F0000}"/>
    <cellStyle name="SAPBEXHLevel1X 4 5 2 2" xfId="9370" xr:uid="{00000000-0005-0000-0000-0000365F0000}"/>
    <cellStyle name="SAPBEXHLevel1X 4 5 2 2 2" xfId="25362" xr:uid="{00000000-0005-0000-0000-0000375F0000}"/>
    <cellStyle name="SAPBEXHLevel1X 4 5 2 3" xfId="12189" xr:uid="{00000000-0005-0000-0000-0000385F0000}"/>
    <cellStyle name="SAPBEXHLevel1X 4 5 2 3 2" xfId="28033" xr:uid="{00000000-0005-0000-0000-0000395F0000}"/>
    <cellStyle name="SAPBEXHLevel1X 4 5 2 4" xfId="14539" xr:uid="{00000000-0005-0000-0000-00003A5F0000}"/>
    <cellStyle name="SAPBEXHLevel1X 4 5 2 4 2" xfId="30042" xr:uid="{00000000-0005-0000-0000-00003B5F0000}"/>
    <cellStyle name="SAPBEXHLevel1X 4 5 2 5" xfId="17512" xr:uid="{00000000-0005-0000-0000-00003C5F0000}"/>
    <cellStyle name="SAPBEXHLevel1X 4 5 2 5 2" xfId="32628" xr:uid="{00000000-0005-0000-0000-00003D5F0000}"/>
    <cellStyle name="SAPBEXHLevel1X 4 5 2 6" xfId="20120" xr:uid="{00000000-0005-0000-0000-00003E5F0000}"/>
    <cellStyle name="SAPBEXHLevel1X 4 5 2 6 2" xfId="35057" xr:uid="{00000000-0005-0000-0000-00003F5F0000}"/>
    <cellStyle name="SAPBEXHLevel1X 4 5 2 7" xfId="21718" xr:uid="{00000000-0005-0000-0000-0000405F0000}"/>
    <cellStyle name="SAPBEXHLevel1X 4 5 2 7 2" xfId="36640" xr:uid="{00000000-0005-0000-0000-0000415F0000}"/>
    <cellStyle name="SAPBEXHLevel1X 4 5 3" xfId="8490" xr:uid="{00000000-0005-0000-0000-0000425F0000}"/>
    <cellStyle name="SAPBEXHLevel1X 4 5 3 2" xfId="24519" xr:uid="{00000000-0005-0000-0000-0000435F0000}"/>
    <cellStyle name="SAPBEXHLevel1X 4 5 4" xfId="11317" xr:uid="{00000000-0005-0000-0000-0000445F0000}"/>
    <cellStyle name="SAPBEXHLevel1X 4 5 4 2" xfId="27184" xr:uid="{00000000-0005-0000-0000-0000455F0000}"/>
    <cellStyle name="SAPBEXHLevel1X 4 5 5" xfId="13863" xr:uid="{00000000-0005-0000-0000-0000465F0000}"/>
    <cellStyle name="SAPBEXHLevel1X 4 5 5 2" xfId="29451" xr:uid="{00000000-0005-0000-0000-0000475F0000}"/>
    <cellStyle name="SAPBEXHLevel1X 4 5 6" xfId="16669" xr:uid="{00000000-0005-0000-0000-0000485F0000}"/>
    <cellStyle name="SAPBEXHLevel1X 4 5 6 2" xfId="31807" xr:uid="{00000000-0005-0000-0000-0000495F0000}"/>
    <cellStyle name="SAPBEXHLevel1X 4 5 7" xfId="19279" xr:uid="{00000000-0005-0000-0000-00004A5F0000}"/>
    <cellStyle name="SAPBEXHLevel1X 4 5 7 2" xfId="34226" xr:uid="{00000000-0005-0000-0000-00004B5F0000}"/>
    <cellStyle name="SAPBEXHLevel1X 4 6" xfId="3323" xr:uid="{00000000-0005-0000-0000-00004C5F0000}"/>
    <cellStyle name="SAPBEXHLevel1X 4 6 2" xfId="4214" xr:uid="{00000000-0005-0000-0000-00004D5F0000}"/>
    <cellStyle name="SAPBEXHLevel1X 4 6 2 2" xfId="9369" xr:uid="{00000000-0005-0000-0000-00004E5F0000}"/>
    <cellStyle name="SAPBEXHLevel1X 4 6 2 2 2" xfId="25361" xr:uid="{00000000-0005-0000-0000-00004F5F0000}"/>
    <cellStyle name="SAPBEXHLevel1X 4 6 2 3" xfId="12188" xr:uid="{00000000-0005-0000-0000-0000505F0000}"/>
    <cellStyle name="SAPBEXHLevel1X 4 6 2 3 2" xfId="28032" xr:uid="{00000000-0005-0000-0000-0000515F0000}"/>
    <cellStyle name="SAPBEXHLevel1X 4 6 2 4" xfId="14398" xr:uid="{00000000-0005-0000-0000-0000525F0000}"/>
    <cellStyle name="SAPBEXHLevel1X 4 6 2 4 2" xfId="29917" xr:uid="{00000000-0005-0000-0000-0000535F0000}"/>
    <cellStyle name="SAPBEXHLevel1X 4 6 2 5" xfId="17511" xr:uid="{00000000-0005-0000-0000-0000545F0000}"/>
    <cellStyle name="SAPBEXHLevel1X 4 6 2 5 2" xfId="32627" xr:uid="{00000000-0005-0000-0000-0000555F0000}"/>
    <cellStyle name="SAPBEXHLevel1X 4 6 2 6" xfId="20119" xr:uid="{00000000-0005-0000-0000-0000565F0000}"/>
    <cellStyle name="SAPBEXHLevel1X 4 6 2 6 2" xfId="35056" xr:uid="{00000000-0005-0000-0000-0000575F0000}"/>
    <cellStyle name="SAPBEXHLevel1X 4 6 2 7" xfId="21534" xr:uid="{00000000-0005-0000-0000-0000585F0000}"/>
    <cellStyle name="SAPBEXHLevel1X 4 6 2 7 2" xfId="36460" xr:uid="{00000000-0005-0000-0000-0000595F0000}"/>
    <cellStyle name="SAPBEXHLevel1X 4 6 3" xfId="8491" xr:uid="{00000000-0005-0000-0000-00005A5F0000}"/>
    <cellStyle name="SAPBEXHLevel1X 4 6 3 2" xfId="24520" xr:uid="{00000000-0005-0000-0000-00005B5F0000}"/>
    <cellStyle name="SAPBEXHLevel1X 4 6 4" xfId="11318" xr:uid="{00000000-0005-0000-0000-00005C5F0000}"/>
    <cellStyle name="SAPBEXHLevel1X 4 6 4 2" xfId="27185" xr:uid="{00000000-0005-0000-0000-00005D5F0000}"/>
    <cellStyle name="SAPBEXHLevel1X 4 6 5" xfId="15001" xr:uid="{00000000-0005-0000-0000-00005E5F0000}"/>
    <cellStyle name="SAPBEXHLevel1X 4 6 5 2" xfId="30448" xr:uid="{00000000-0005-0000-0000-00005F5F0000}"/>
    <cellStyle name="SAPBEXHLevel1X 4 6 6" xfId="16670" xr:uid="{00000000-0005-0000-0000-0000605F0000}"/>
    <cellStyle name="SAPBEXHLevel1X 4 6 6 2" xfId="31808" xr:uid="{00000000-0005-0000-0000-0000615F0000}"/>
    <cellStyle name="SAPBEXHLevel1X 4 6 7" xfId="19280" xr:uid="{00000000-0005-0000-0000-0000625F0000}"/>
    <cellStyle name="SAPBEXHLevel1X 4 6 7 2" xfId="34227" xr:uid="{00000000-0005-0000-0000-0000635F0000}"/>
    <cellStyle name="SAPBEXHLevel1X 4 7" xfId="3324" xr:uid="{00000000-0005-0000-0000-0000645F0000}"/>
    <cellStyle name="SAPBEXHLevel1X 4 7 2" xfId="4213" xr:uid="{00000000-0005-0000-0000-0000655F0000}"/>
    <cellStyle name="SAPBEXHLevel1X 4 7 2 2" xfId="9368" xr:uid="{00000000-0005-0000-0000-0000665F0000}"/>
    <cellStyle name="SAPBEXHLevel1X 4 7 2 2 2" xfId="25360" xr:uid="{00000000-0005-0000-0000-0000675F0000}"/>
    <cellStyle name="SAPBEXHLevel1X 4 7 2 3" xfId="12187" xr:uid="{00000000-0005-0000-0000-0000685F0000}"/>
    <cellStyle name="SAPBEXHLevel1X 4 7 2 3 2" xfId="28031" xr:uid="{00000000-0005-0000-0000-0000695F0000}"/>
    <cellStyle name="SAPBEXHLevel1X 4 7 2 4" xfId="14540" xr:uid="{00000000-0005-0000-0000-00006A5F0000}"/>
    <cellStyle name="SAPBEXHLevel1X 4 7 2 4 2" xfId="30043" xr:uid="{00000000-0005-0000-0000-00006B5F0000}"/>
    <cellStyle name="SAPBEXHLevel1X 4 7 2 5" xfId="17510" xr:uid="{00000000-0005-0000-0000-00006C5F0000}"/>
    <cellStyle name="SAPBEXHLevel1X 4 7 2 5 2" xfId="32626" xr:uid="{00000000-0005-0000-0000-00006D5F0000}"/>
    <cellStyle name="SAPBEXHLevel1X 4 7 2 6" xfId="20118" xr:uid="{00000000-0005-0000-0000-00006E5F0000}"/>
    <cellStyle name="SAPBEXHLevel1X 4 7 2 6 2" xfId="35055" xr:uid="{00000000-0005-0000-0000-00006F5F0000}"/>
    <cellStyle name="SAPBEXHLevel1X 4 7 2 7" xfId="21719" xr:uid="{00000000-0005-0000-0000-0000705F0000}"/>
    <cellStyle name="SAPBEXHLevel1X 4 7 2 7 2" xfId="36641" xr:uid="{00000000-0005-0000-0000-0000715F0000}"/>
    <cellStyle name="SAPBEXHLevel1X 4 7 3" xfId="8492" xr:uid="{00000000-0005-0000-0000-0000725F0000}"/>
    <cellStyle name="SAPBEXHLevel1X 4 7 3 2" xfId="24521" xr:uid="{00000000-0005-0000-0000-0000735F0000}"/>
    <cellStyle name="SAPBEXHLevel1X 4 7 4" xfId="11319" xr:uid="{00000000-0005-0000-0000-0000745F0000}"/>
    <cellStyle name="SAPBEXHLevel1X 4 7 4 2" xfId="27186" xr:uid="{00000000-0005-0000-0000-0000755F0000}"/>
    <cellStyle name="SAPBEXHLevel1X 4 7 5" xfId="15002" xr:uid="{00000000-0005-0000-0000-0000765F0000}"/>
    <cellStyle name="SAPBEXHLevel1X 4 7 5 2" xfId="30449" xr:uid="{00000000-0005-0000-0000-0000775F0000}"/>
    <cellStyle name="SAPBEXHLevel1X 4 7 6" xfId="16671" xr:uid="{00000000-0005-0000-0000-0000785F0000}"/>
    <cellStyle name="SAPBEXHLevel1X 4 7 6 2" xfId="31809" xr:uid="{00000000-0005-0000-0000-0000795F0000}"/>
    <cellStyle name="SAPBEXHLevel1X 4 7 7" xfId="19281" xr:uid="{00000000-0005-0000-0000-00007A5F0000}"/>
    <cellStyle name="SAPBEXHLevel1X 4 7 7 2" xfId="34228" xr:uid="{00000000-0005-0000-0000-00007B5F0000}"/>
    <cellStyle name="SAPBEXHLevel1X 4 8" xfId="3325" xr:uid="{00000000-0005-0000-0000-00007C5F0000}"/>
    <cellStyle name="SAPBEXHLevel1X 4 8 2" xfId="4212" xr:uid="{00000000-0005-0000-0000-00007D5F0000}"/>
    <cellStyle name="SAPBEXHLevel1X 4 8 2 2" xfId="9367" xr:uid="{00000000-0005-0000-0000-00007E5F0000}"/>
    <cellStyle name="SAPBEXHLevel1X 4 8 2 2 2" xfId="25359" xr:uid="{00000000-0005-0000-0000-00007F5F0000}"/>
    <cellStyle name="SAPBEXHLevel1X 4 8 2 3" xfId="12186" xr:uid="{00000000-0005-0000-0000-0000805F0000}"/>
    <cellStyle name="SAPBEXHLevel1X 4 8 2 3 2" xfId="28030" xr:uid="{00000000-0005-0000-0000-0000815F0000}"/>
    <cellStyle name="SAPBEXHLevel1X 4 8 2 4" xfId="14397" xr:uid="{00000000-0005-0000-0000-0000825F0000}"/>
    <cellStyle name="SAPBEXHLevel1X 4 8 2 4 2" xfId="29916" xr:uid="{00000000-0005-0000-0000-0000835F0000}"/>
    <cellStyle name="SAPBEXHLevel1X 4 8 2 5" xfId="17509" xr:uid="{00000000-0005-0000-0000-0000845F0000}"/>
    <cellStyle name="SAPBEXHLevel1X 4 8 2 5 2" xfId="32625" xr:uid="{00000000-0005-0000-0000-0000855F0000}"/>
    <cellStyle name="SAPBEXHLevel1X 4 8 2 6" xfId="20117" xr:uid="{00000000-0005-0000-0000-0000865F0000}"/>
    <cellStyle name="SAPBEXHLevel1X 4 8 2 6 2" xfId="35054" xr:uid="{00000000-0005-0000-0000-0000875F0000}"/>
    <cellStyle name="SAPBEXHLevel1X 4 8 2 7" xfId="21533" xr:uid="{00000000-0005-0000-0000-0000885F0000}"/>
    <cellStyle name="SAPBEXHLevel1X 4 8 2 7 2" xfId="36459" xr:uid="{00000000-0005-0000-0000-0000895F0000}"/>
    <cellStyle name="SAPBEXHLevel1X 4 8 3" xfId="8493" xr:uid="{00000000-0005-0000-0000-00008A5F0000}"/>
    <cellStyle name="SAPBEXHLevel1X 4 8 3 2" xfId="24522" xr:uid="{00000000-0005-0000-0000-00008B5F0000}"/>
    <cellStyle name="SAPBEXHLevel1X 4 8 4" xfId="11320" xr:uid="{00000000-0005-0000-0000-00008C5F0000}"/>
    <cellStyle name="SAPBEXHLevel1X 4 8 4 2" xfId="27187" xr:uid="{00000000-0005-0000-0000-00008D5F0000}"/>
    <cellStyle name="SAPBEXHLevel1X 4 8 5" xfId="13864" xr:uid="{00000000-0005-0000-0000-00008E5F0000}"/>
    <cellStyle name="SAPBEXHLevel1X 4 8 5 2" xfId="29452" xr:uid="{00000000-0005-0000-0000-00008F5F0000}"/>
    <cellStyle name="SAPBEXHLevel1X 4 8 6" xfId="16672" xr:uid="{00000000-0005-0000-0000-0000905F0000}"/>
    <cellStyle name="SAPBEXHLevel1X 4 8 6 2" xfId="31810" xr:uid="{00000000-0005-0000-0000-0000915F0000}"/>
    <cellStyle name="SAPBEXHLevel1X 4 8 7" xfId="19282" xr:uid="{00000000-0005-0000-0000-0000925F0000}"/>
    <cellStyle name="SAPBEXHLevel1X 4 8 7 2" xfId="34229" xr:uid="{00000000-0005-0000-0000-0000935F0000}"/>
    <cellStyle name="SAPBEXHLevel1X 4 9" xfId="3326" xr:uid="{00000000-0005-0000-0000-0000945F0000}"/>
    <cellStyle name="SAPBEXHLevel1X 4 9 2" xfId="4211" xr:uid="{00000000-0005-0000-0000-0000955F0000}"/>
    <cellStyle name="SAPBEXHLevel1X 4 9 2 2" xfId="9366" xr:uid="{00000000-0005-0000-0000-0000965F0000}"/>
    <cellStyle name="SAPBEXHLevel1X 4 9 2 2 2" xfId="25358" xr:uid="{00000000-0005-0000-0000-0000975F0000}"/>
    <cellStyle name="SAPBEXHLevel1X 4 9 2 3" xfId="12185" xr:uid="{00000000-0005-0000-0000-0000985F0000}"/>
    <cellStyle name="SAPBEXHLevel1X 4 9 2 3 2" xfId="28029" xr:uid="{00000000-0005-0000-0000-0000995F0000}"/>
    <cellStyle name="SAPBEXHLevel1X 4 9 2 4" xfId="7651" xr:uid="{00000000-0005-0000-0000-00009A5F0000}"/>
    <cellStyle name="SAPBEXHLevel1X 4 9 2 4 2" xfId="23781" xr:uid="{00000000-0005-0000-0000-00009B5F0000}"/>
    <cellStyle name="SAPBEXHLevel1X 4 9 2 5" xfId="17508" xr:uid="{00000000-0005-0000-0000-00009C5F0000}"/>
    <cellStyle name="SAPBEXHLevel1X 4 9 2 5 2" xfId="32624" xr:uid="{00000000-0005-0000-0000-00009D5F0000}"/>
    <cellStyle name="SAPBEXHLevel1X 4 9 2 6" xfId="20116" xr:uid="{00000000-0005-0000-0000-00009E5F0000}"/>
    <cellStyle name="SAPBEXHLevel1X 4 9 2 6 2" xfId="35053" xr:uid="{00000000-0005-0000-0000-00009F5F0000}"/>
    <cellStyle name="SAPBEXHLevel1X 4 9 2 7" xfId="21720" xr:uid="{00000000-0005-0000-0000-0000A05F0000}"/>
    <cellStyle name="SAPBEXHLevel1X 4 9 2 7 2" xfId="36642" xr:uid="{00000000-0005-0000-0000-0000A15F0000}"/>
    <cellStyle name="SAPBEXHLevel1X 4 9 3" xfId="8494" xr:uid="{00000000-0005-0000-0000-0000A25F0000}"/>
    <cellStyle name="SAPBEXHLevel1X 4 9 3 2" xfId="24523" xr:uid="{00000000-0005-0000-0000-0000A35F0000}"/>
    <cellStyle name="SAPBEXHLevel1X 4 9 4" xfId="11321" xr:uid="{00000000-0005-0000-0000-0000A45F0000}"/>
    <cellStyle name="SAPBEXHLevel1X 4 9 4 2" xfId="27188" xr:uid="{00000000-0005-0000-0000-0000A55F0000}"/>
    <cellStyle name="SAPBEXHLevel1X 4 9 5" xfId="13865" xr:uid="{00000000-0005-0000-0000-0000A65F0000}"/>
    <cellStyle name="SAPBEXHLevel1X 4 9 5 2" xfId="29453" xr:uid="{00000000-0005-0000-0000-0000A75F0000}"/>
    <cellStyle name="SAPBEXHLevel1X 4 9 6" xfId="16673" xr:uid="{00000000-0005-0000-0000-0000A85F0000}"/>
    <cellStyle name="SAPBEXHLevel1X 4 9 6 2" xfId="31811" xr:uid="{00000000-0005-0000-0000-0000A95F0000}"/>
    <cellStyle name="SAPBEXHLevel1X 4 9 7" xfId="19283" xr:uid="{00000000-0005-0000-0000-0000AA5F0000}"/>
    <cellStyle name="SAPBEXHLevel1X 4 9 7 2" xfId="34230" xr:uid="{00000000-0005-0000-0000-0000AB5F0000}"/>
    <cellStyle name="SAPBEXHLevel1X 5" xfId="871" xr:uid="{00000000-0005-0000-0000-0000AC5F0000}"/>
    <cellStyle name="SAPBEXHLevel1X 5 10" xfId="3328" xr:uid="{00000000-0005-0000-0000-0000AD5F0000}"/>
    <cellStyle name="SAPBEXHLevel1X 5 10 2" xfId="4207" xr:uid="{00000000-0005-0000-0000-0000AE5F0000}"/>
    <cellStyle name="SAPBEXHLevel1X 5 10 2 2" xfId="9362" xr:uid="{00000000-0005-0000-0000-0000AF5F0000}"/>
    <cellStyle name="SAPBEXHLevel1X 5 10 2 2 2" xfId="25354" xr:uid="{00000000-0005-0000-0000-0000B05F0000}"/>
    <cellStyle name="SAPBEXHLevel1X 5 10 2 3" xfId="12181" xr:uid="{00000000-0005-0000-0000-0000B15F0000}"/>
    <cellStyle name="SAPBEXHLevel1X 5 10 2 3 2" xfId="28025" xr:uid="{00000000-0005-0000-0000-0000B25F0000}"/>
    <cellStyle name="SAPBEXHLevel1X 5 10 2 4" xfId="5958" xr:uid="{00000000-0005-0000-0000-0000B35F0000}"/>
    <cellStyle name="SAPBEXHLevel1X 5 10 2 4 2" xfId="22932" xr:uid="{00000000-0005-0000-0000-0000B45F0000}"/>
    <cellStyle name="SAPBEXHLevel1X 5 10 2 5" xfId="17504" xr:uid="{00000000-0005-0000-0000-0000B55F0000}"/>
    <cellStyle name="SAPBEXHLevel1X 5 10 2 5 2" xfId="32620" xr:uid="{00000000-0005-0000-0000-0000B65F0000}"/>
    <cellStyle name="SAPBEXHLevel1X 5 10 2 6" xfId="20112" xr:uid="{00000000-0005-0000-0000-0000B75F0000}"/>
    <cellStyle name="SAPBEXHLevel1X 5 10 2 6 2" xfId="35049" xr:uid="{00000000-0005-0000-0000-0000B85F0000}"/>
    <cellStyle name="SAPBEXHLevel1X 5 10 2 7" xfId="21211" xr:uid="{00000000-0005-0000-0000-0000B95F0000}"/>
    <cellStyle name="SAPBEXHLevel1X 5 10 2 7 2" xfId="36137" xr:uid="{00000000-0005-0000-0000-0000BA5F0000}"/>
    <cellStyle name="SAPBEXHLevel1X 5 10 3" xfId="8496" xr:uid="{00000000-0005-0000-0000-0000BB5F0000}"/>
    <cellStyle name="SAPBEXHLevel1X 5 10 3 2" xfId="24525" xr:uid="{00000000-0005-0000-0000-0000BC5F0000}"/>
    <cellStyle name="SAPBEXHLevel1X 5 10 4" xfId="11323" xr:uid="{00000000-0005-0000-0000-0000BD5F0000}"/>
    <cellStyle name="SAPBEXHLevel1X 5 10 4 2" xfId="27190" xr:uid="{00000000-0005-0000-0000-0000BE5F0000}"/>
    <cellStyle name="SAPBEXHLevel1X 5 10 5" xfId="15000" xr:uid="{00000000-0005-0000-0000-0000BF5F0000}"/>
    <cellStyle name="SAPBEXHLevel1X 5 10 5 2" xfId="30447" xr:uid="{00000000-0005-0000-0000-0000C05F0000}"/>
    <cellStyle name="SAPBEXHLevel1X 5 10 6" xfId="16675" xr:uid="{00000000-0005-0000-0000-0000C15F0000}"/>
    <cellStyle name="SAPBEXHLevel1X 5 10 6 2" xfId="31813" xr:uid="{00000000-0005-0000-0000-0000C25F0000}"/>
    <cellStyle name="SAPBEXHLevel1X 5 10 7" xfId="19285" xr:uid="{00000000-0005-0000-0000-0000C35F0000}"/>
    <cellStyle name="SAPBEXHLevel1X 5 10 7 2" xfId="34232" xr:uid="{00000000-0005-0000-0000-0000C45F0000}"/>
    <cellStyle name="SAPBEXHLevel1X 5 11" xfId="3329" xr:uid="{00000000-0005-0000-0000-0000C55F0000}"/>
    <cellStyle name="SAPBEXHLevel1X 5 11 2" xfId="4206" xr:uid="{00000000-0005-0000-0000-0000C65F0000}"/>
    <cellStyle name="SAPBEXHLevel1X 5 11 2 2" xfId="9361" xr:uid="{00000000-0005-0000-0000-0000C75F0000}"/>
    <cellStyle name="SAPBEXHLevel1X 5 11 2 2 2" xfId="25353" xr:uid="{00000000-0005-0000-0000-0000C85F0000}"/>
    <cellStyle name="SAPBEXHLevel1X 5 11 2 3" xfId="12180" xr:uid="{00000000-0005-0000-0000-0000C95F0000}"/>
    <cellStyle name="SAPBEXHLevel1X 5 11 2 3 2" xfId="28024" xr:uid="{00000000-0005-0000-0000-0000CA5F0000}"/>
    <cellStyle name="SAPBEXHLevel1X 5 11 2 4" xfId="5959" xr:uid="{00000000-0005-0000-0000-0000CB5F0000}"/>
    <cellStyle name="SAPBEXHLevel1X 5 11 2 4 2" xfId="22933" xr:uid="{00000000-0005-0000-0000-0000CC5F0000}"/>
    <cellStyle name="SAPBEXHLevel1X 5 11 2 5" xfId="17503" xr:uid="{00000000-0005-0000-0000-0000CD5F0000}"/>
    <cellStyle name="SAPBEXHLevel1X 5 11 2 5 2" xfId="32619" xr:uid="{00000000-0005-0000-0000-0000CE5F0000}"/>
    <cellStyle name="SAPBEXHLevel1X 5 11 2 6" xfId="20111" xr:uid="{00000000-0005-0000-0000-0000CF5F0000}"/>
    <cellStyle name="SAPBEXHLevel1X 5 11 2 6 2" xfId="35048" xr:uid="{00000000-0005-0000-0000-0000D05F0000}"/>
    <cellStyle name="SAPBEXHLevel1X 5 11 2 7" xfId="21722" xr:uid="{00000000-0005-0000-0000-0000D15F0000}"/>
    <cellStyle name="SAPBEXHLevel1X 5 11 2 7 2" xfId="36644" xr:uid="{00000000-0005-0000-0000-0000D25F0000}"/>
    <cellStyle name="SAPBEXHLevel1X 5 11 3" xfId="8497" xr:uid="{00000000-0005-0000-0000-0000D35F0000}"/>
    <cellStyle name="SAPBEXHLevel1X 5 11 3 2" xfId="24526" xr:uid="{00000000-0005-0000-0000-0000D45F0000}"/>
    <cellStyle name="SAPBEXHLevel1X 5 11 4" xfId="11324" xr:uid="{00000000-0005-0000-0000-0000D55F0000}"/>
    <cellStyle name="SAPBEXHLevel1X 5 11 4 2" xfId="27191" xr:uid="{00000000-0005-0000-0000-0000D65F0000}"/>
    <cellStyle name="SAPBEXHLevel1X 5 11 5" xfId="13866" xr:uid="{00000000-0005-0000-0000-0000D75F0000}"/>
    <cellStyle name="SAPBEXHLevel1X 5 11 5 2" xfId="29454" xr:uid="{00000000-0005-0000-0000-0000D85F0000}"/>
    <cellStyle name="SAPBEXHLevel1X 5 11 6" xfId="16676" xr:uid="{00000000-0005-0000-0000-0000D95F0000}"/>
    <cellStyle name="SAPBEXHLevel1X 5 11 6 2" xfId="31814" xr:uid="{00000000-0005-0000-0000-0000DA5F0000}"/>
    <cellStyle name="SAPBEXHLevel1X 5 11 7" xfId="19286" xr:uid="{00000000-0005-0000-0000-0000DB5F0000}"/>
    <cellStyle name="SAPBEXHLevel1X 5 11 7 2" xfId="34233" xr:uid="{00000000-0005-0000-0000-0000DC5F0000}"/>
    <cellStyle name="SAPBEXHLevel1X 5 12" xfId="3330" xr:uid="{00000000-0005-0000-0000-0000DD5F0000}"/>
    <cellStyle name="SAPBEXHLevel1X 5 12 2" xfId="4205" xr:uid="{00000000-0005-0000-0000-0000DE5F0000}"/>
    <cellStyle name="SAPBEXHLevel1X 5 12 2 2" xfId="9360" xr:uid="{00000000-0005-0000-0000-0000DF5F0000}"/>
    <cellStyle name="SAPBEXHLevel1X 5 12 2 2 2" xfId="25352" xr:uid="{00000000-0005-0000-0000-0000E05F0000}"/>
    <cellStyle name="SAPBEXHLevel1X 5 12 2 3" xfId="12179" xr:uid="{00000000-0005-0000-0000-0000E15F0000}"/>
    <cellStyle name="SAPBEXHLevel1X 5 12 2 3 2" xfId="28023" xr:uid="{00000000-0005-0000-0000-0000E25F0000}"/>
    <cellStyle name="SAPBEXHLevel1X 5 12 2 4" xfId="14542" xr:uid="{00000000-0005-0000-0000-0000E35F0000}"/>
    <cellStyle name="SAPBEXHLevel1X 5 12 2 4 2" xfId="30045" xr:uid="{00000000-0005-0000-0000-0000E45F0000}"/>
    <cellStyle name="SAPBEXHLevel1X 5 12 2 5" xfId="17502" xr:uid="{00000000-0005-0000-0000-0000E55F0000}"/>
    <cellStyle name="SAPBEXHLevel1X 5 12 2 5 2" xfId="32618" xr:uid="{00000000-0005-0000-0000-0000E65F0000}"/>
    <cellStyle name="SAPBEXHLevel1X 5 12 2 6" xfId="20110" xr:uid="{00000000-0005-0000-0000-0000E75F0000}"/>
    <cellStyle name="SAPBEXHLevel1X 5 12 2 6 2" xfId="35047" xr:uid="{00000000-0005-0000-0000-0000E85F0000}"/>
    <cellStyle name="SAPBEXHLevel1X 5 12 2 7" xfId="21978" xr:uid="{00000000-0005-0000-0000-0000E95F0000}"/>
    <cellStyle name="SAPBEXHLevel1X 5 12 2 7 2" xfId="36897" xr:uid="{00000000-0005-0000-0000-0000EA5F0000}"/>
    <cellStyle name="SAPBEXHLevel1X 5 12 3" xfId="8498" xr:uid="{00000000-0005-0000-0000-0000EB5F0000}"/>
    <cellStyle name="SAPBEXHLevel1X 5 12 3 2" xfId="24527" xr:uid="{00000000-0005-0000-0000-0000EC5F0000}"/>
    <cellStyle name="SAPBEXHLevel1X 5 12 4" xfId="11325" xr:uid="{00000000-0005-0000-0000-0000ED5F0000}"/>
    <cellStyle name="SAPBEXHLevel1X 5 12 4 2" xfId="27192" xr:uid="{00000000-0005-0000-0000-0000EE5F0000}"/>
    <cellStyle name="SAPBEXHLevel1X 5 12 5" xfId="13867" xr:uid="{00000000-0005-0000-0000-0000EF5F0000}"/>
    <cellStyle name="SAPBEXHLevel1X 5 12 5 2" xfId="29455" xr:uid="{00000000-0005-0000-0000-0000F05F0000}"/>
    <cellStyle name="SAPBEXHLevel1X 5 12 6" xfId="16677" xr:uid="{00000000-0005-0000-0000-0000F15F0000}"/>
    <cellStyle name="SAPBEXHLevel1X 5 12 6 2" xfId="31815" xr:uid="{00000000-0005-0000-0000-0000F25F0000}"/>
    <cellStyle name="SAPBEXHLevel1X 5 12 7" xfId="19287" xr:uid="{00000000-0005-0000-0000-0000F35F0000}"/>
    <cellStyle name="SAPBEXHLevel1X 5 12 7 2" xfId="34234" xr:uid="{00000000-0005-0000-0000-0000F45F0000}"/>
    <cellStyle name="SAPBEXHLevel1X 5 13" xfId="3331" xr:uid="{00000000-0005-0000-0000-0000F55F0000}"/>
    <cellStyle name="SAPBEXHLevel1X 5 13 2" xfId="4204" xr:uid="{00000000-0005-0000-0000-0000F65F0000}"/>
    <cellStyle name="SAPBEXHLevel1X 5 13 2 2" xfId="9359" xr:uid="{00000000-0005-0000-0000-0000F75F0000}"/>
    <cellStyle name="SAPBEXHLevel1X 5 13 2 2 2" xfId="25351" xr:uid="{00000000-0005-0000-0000-0000F85F0000}"/>
    <cellStyle name="SAPBEXHLevel1X 5 13 2 3" xfId="12178" xr:uid="{00000000-0005-0000-0000-0000F95F0000}"/>
    <cellStyle name="SAPBEXHLevel1X 5 13 2 3 2" xfId="28022" xr:uid="{00000000-0005-0000-0000-0000FA5F0000}"/>
    <cellStyle name="SAPBEXHLevel1X 5 13 2 4" xfId="14394" xr:uid="{00000000-0005-0000-0000-0000FB5F0000}"/>
    <cellStyle name="SAPBEXHLevel1X 5 13 2 4 2" xfId="29913" xr:uid="{00000000-0005-0000-0000-0000FC5F0000}"/>
    <cellStyle name="SAPBEXHLevel1X 5 13 2 5" xfId="17501" xr:uid="{00000000-0005-0000-0000-0000FD5F0000}"/>
    <cellStyle name="SAPBEXHLevel1X 5 13 2 5 2" xfId="32617" xr:uid="{00000000-0005-0000-0000-0000FE5F0000}"/>
    <cellStyle name="SAPBEXHLevel1X 5 13 2 6" xfId="20109" xr:uid="{00000000-0005-0000-0000-0000FF5F0000}"/>
    <cellStyle name="SAPBEXHLevel1X 5 13 2 6 2" xfId="35046" xr:uid="{00000000-0005-0000-0000-000000600000}"/>
    <cellStyle name="SAPBEXHLevel1X 5 13 2 7" xfId="21210" xr:uid="{00000000-0005-0000-0000-000001600000}"/>
    <cellStyle name="SAPBEXHLevel1X 5 13 2 7 2" xfId="36136" xr:uid="{00000000-0005-0000-0000-000002600000}"/>
    <cellStyle name="SAPBEXHLevel1X 5 13 3" xfId="8499" xr:uid="{00000000-0005-0000-0000-000003600000}"/>
    <cellStyle name="SAPBEXHLevel1X 5 13 3 2" xfId="24528" xr:uid="{00000000-0005-0000-0000-000004600000}"/>
    <cellStyle name="SAPBEXHLevel1X 5 13 4" xfId="11326" xr:uid="{00000000-0005-0000-0000-000005600000}"/>
    <cellStyle name="SAPBEXHLevel1X 5 13 4 2" xfId="27193" xr:uid="{00000000-0005-0000-0000-000006600000}"/>
    <cellStyle name="SAPBEXHLevel1X 5 13 5" xfId="14997" xr:uid="{00000000-0005-0000-0000-000007600000}"/>
    <cellStyle name="SAPBEXHLevel1X 5 13 5 2" xfId="30444" xr:uid="{00000000-0005-0000-0000-000008600000}"/>
    <cellStyle name="SAPBEXHLevel1X 5 13 6" xfId="16678" xr:uid="{00000000-0005-0000-0000-000009600000}"/>
    <cellStyle name="SAPBEXHLevel1X 5 13 6 2" xfId="31816" xr:uid="{00000000-0005-0000-0000-00000A600000}"/>
    <cellStyle name="SAPBEXHLevel1X 5 13 7" xfId="19288" xr:uid="{00000000-0005-0000-0000-00000B600000}"/>
    <cellStyle name="SAPBEXHLevel1X 5 13 7 2" xfId="34235" xr:uid="{00000000-0005-0000-0000-00000C600000}"/>
    <cellStyle name="SAPBEXHLevel1X 5 14" xfId="3332" xr:uid="{00000000-0005-0000-0000-00000D600000}"/>
    <cellStyle name="SAPBEXHLevel1X 5 14 2" xfId="4203" xr:uid="{00000000-0005-0000-0000-00000E600000}"/>
    <cellStyle name="SAPBEXHLevel1X 5 14 2 2" xfId="9358" xr:uid="{00000000-0005-0000-0000-00000F600000}"/>
    <cellStyle name="SAPBEXHLevel1X 5 14 2 2 2" xfId="25350" xr:uid="{00000000-0005-0000-0000-000010600000}"/>
    <cellStyle name="SAPBEXHLevel1X 5 14 2 3" xfId="12177" xr:uid="{00000000-0005-0000-0000-000011600000}"/>
    <cellStyle name="SAPBEXHLevel1X 5 14 2 3 2" xfId="28021" xr:uid="{00000000-0005-0000-0000-000012600000}"/>
    <cellStyle name="SAPBEXHLevel1X 5 14 2 4" xfId="6742" xr:uid="{00000000-0005-0000-0000-000013600000}"/>
    <cellStyle name="SAPBEXHLevel1X 5 14 2 4 2" xfId="23221" xr:uid="{00000000-0005-0000-0000-000014600000}"/>
    <cellStyle name="SAPBEXHLevel1X 5 14 2 5" xfId="17500" xr:uid="{00000000-0005-0000-0000-000015600000}"/>
    <cellStyle name="SAPBEXHLevel1X 5 14 2 5 2" xfId="32616" xr:uid="{00000000-0005-0000-0000-000016600000}"/>
    <cellStyle name="SAPBEXHLevel1X 5 14 2 6" xfId="20108" xr:uid="{00000000-0005-0000-0000-000017600000}"/>
    <cellStyle name="SAPBEXHLevel1X 5 14 2 6 2" xfId="35045" xr:uid="{00000000-0005-0000-0000-000018600000}"/>
    <cellStyle name="SAPBEXHLevel1X 5 14 2 7" xfId="21979" xr:uid="{00000000-0005-0000-0000-000019600000}"/>
    <cellStyle name="SAPBEXHLevel1X 5 14 2 7 2" xfId="36898" xr:uid="{00000000-0005-0000-0000-00001A600000}"/>
    <cellStyle name="SAPBEXHLevel1X 5 14 3" xfId="8500" xr:uid="{00000000-0005-0000-0000-00001B600000}"/>
    <cellStyle name="SAPBEXHLevel1X 5 14 3 2" xfId="24529" xr:uid="{00000000-0005-0000-0000-00001C600000}"/>
    <cellStyle name="SAPBEXHLevel1X 5 14 4" xfId="11327" xr:uid="{00000000-0005-0000-0000-00001D600000}"/>
    <cellStyle name="SAPBEXHLevel1X 5 14 4 2" xfId="27194" xr:uid="{00000000-0005-0000-0000-00001E600000}"/>
    <cellStyle name="SAPBEXHLevel1X 5 14 5" xfId="14998" xr:uid="{00000000-0005-0000-0000-00001F600000}"/>
    <cellStyle name="SAPBEXHLevel1X 5 14 5 2" xfId="30445" xr:uid="{00000000-0005-0000-0000-000020600000}"/>
    <cellStyle name="SAPBEXHLevel1X 5 14 6" xfId="16679" xr:uid="{00000000-0005-0000-0000-000021600000}"/>
    <cellStyle name="SAPBEXHLevel1X 5 14 6 2" xfId="31817" xr:uid="{00000000-0005-0000-0000-000022600000}"/>
    <cellStyle name="SAPBEXHLevel1X 5 14 7" xfId="19289" xr:uid="{00000000-0005-0000-0000-000023600000}"/>
    <cellStyle name="SAPBEXHLevel1X 5 14 7 2" xfId="34236" xr:uid="{00000000-0005-0000-0000-000024600000}"/>
    <cellStyle name="SAPBEXHLevel1X 5 15" xfId="3333" xr:uid="{00000000-0005-0000-0000-000025600000}"/>
    <cellStyle name="SAPBEXHLevel1X 5 15 2" xfId="4202" xr:uid="{00000000-0005-0000-0000-000026600000}"/>
    <cellStyle name="SAPBEXHLevel1X 5 15 2 2" xfId="9357" xr:uid="{00000000-0005-0000-0000-000027600000}"/>
    <cellStyle name="SAPBEXHLevel1X 5 15 2 2 2" xfId="25349" xr:uid="{00000000-0005-0000-0000-000028600000}"/>
    <cellStyle name="SAPBEXHLevel1X 5 15 2 3" xfId="12176" xr:uid="{00000000-0005-0000-0000-000029600000}"/>
    <cellStyle name="SAPBEXHLevel1X 5 15 2 3 2" xfId="28020" xr:uid="{00000000-0005-0000-0000-00002A600000}"/>
    <cellStyle name="SAPBEXHLevel1X 5 15 2 4" xfId="10436" xr:uid="{00000000-0005-0000-0000-00002B600000}"/>
    <cellStyle name="SAPBEXHLevel1X 5 15 2 4 2" xfId="26359" xr:uid="{00000000-0005-0000-0000-00002C600000}"/>
    <cellStyle name="SAPBEXHLevel1X 5 15 2 5" xfId="17499" xr:uid="{00000000-0005-0000-0000-00002D600000}"/>
    <cellStyle name="SAPBEXHLevel1X 5 15 2 5 2" xfId="32615" xr:uid="{00000000-0005-0000-0000-00002E600000}"/>
    <cellStyle name="SAPBEXHLevel1X 5 15 2 6" xfId="20107" xr:uid="{00000000-0005-0000-0000-00002F600000}"/>
    <cellStyle name="SAPBEXHLevel1X 5 15 2 6 2" xfId="35044" xr:uid="{00000000-0005-0000-0000-000030600000}"/>
    <cellStyle name="SAPBEXHLevel1X 5 15 2 7" xfId="21723" xr:uid="{00000000-0005-0000-0000-000031600000}"/>
    <cellStyle name="SAPBEXHLevel1X 5 15 2 7 2" xfId="36645" xr:uid="{00000000-0005-0000-0000-000032600000}"/>
    <cellStyle name="SAPBEXHLevel1X 5 15 3" xfId="8501" xr:uid="{00000000-0005-0000-0000-000033600000}"/>
    <cellStyle name="SAPBEXHLevel1X 5 15 3 2" xfId="24530" xr:uid="{00000000-0005-0000-0000-000034600000}"/>
    <cellStyle name="SAPBEXHLevel1X 5 15 4" xfId="11328" xr:uid="{00000000-0005-0000-0000-000035600000}"/>
    <cellStyle name="SAPBEXHLevel1X 5 15 4 2" xfId="27195" xr:uid="{00000000-0005-0000-0000-000036600000}"/>
    <cellStyle name="SAPBEXHLevel1X 5 15 5" xfId="13868" xr:uid="{00000000-0005-0000-0000-000037600000}"/>
    <cellStyle name="SAPBEXHLevel1X 5 15 5 2" xfId="29456" xr:uid="{00000000-0005-0000-0000-000038600000}"/>
    <cellStyle name="SAPBEXHLevel1X 5 15 6" xfId="16680" xr:uid="{00000000-0005-0000-0000-000039600000}"/>
    <cellStyle name="SAPBEXHLevel1X 5 15 6 2" xfId="31818" xr:uid="{00000000-0005-0000-0000-00003A600000}"/>
    <cellStyle name="SAPBEXHLevel1X 5 15 7" xfId="19290" xr:uid="{00000000-0005-0000-0000-00003B600000}"/>
    <cellStyle name="SAPBEXHLevel1X 5 15 7 2" xfId="34237" xr:uid="{00000000-0005-0000-0000-00003C600000}"/>
    <cellStyle name="SAPBEXHLevel1X 5 16" xfId="3327" xr:uid="{00000000-0005-0000-0000-00003D600000}"/>
    <cellStyle name="SAPBEXHLevel1X 5 16 2" xfId="8495" xr:uid="{00000000-0005-0000-0000-00003E600000}"/>
    <cellStyle name="SAPBEXHLevel1X 5 16 2 2" xfId="24524" xr:uid="{00000000-0005-0000-0000-00003F600000}"/>
    <cellStyle name="SAPBEXHLevel1X 5 16 3" xfId="11322" xr:uid="{00000000-0005-0000-0000-000040600000}"/>
    <cellStyle name="SAPBEXHLevel1X 5 16 3 2" xfId="27189" xr:uid="{00000000-0005-0000-0000-000041600000}"/>
    <cellStyle name="SAPBEXHLevel1X 5 16 4" xfId="14999" xr:uid="{00000000-0005-0000-0000-000042600000}"/>
    <cellStyle name="SAPBEXHLevel1X 5 16 4 2" xfId="30446" xr:uid="{00000000-0005-0000-0000-000043600000}"/>
    <cellStyle name="SAPBEXHLevel1X 5 16 5" xfId="16674" xr:uid="{00000000-0005-0000-0000-000044600000}"/>
    <cellStyle name="SAPBEXHLevel1X 5 16 5 2" xfId="31812" xr:uid="{00000000-0005-0000-0000-000045600000}"/>
    <cellStyle name="SAPBEXHLevel1X 5 16 6" xfId="19284" xr:uid="{00000000-0005-0000-0000-000046600000}"/>
    <cellStyle name="SAPBEXHLevel1X 5 16 6 2" xfId="34231" xr:uid="{00000000-0005-0000-0000-000047600000}"/>
    <cellStyle name="SAPBEXHLevel1X 5 16 7" xfId="21396" xr:uid="{00000000-0005-0000-0000-000048600000}"/>
    <cellStyle name="SAPBEXHLevel1X 5 16 7 2" xfId="36322" xr:uid="{00000000-0005-0000-0000-000049600000}"/>
    <cellStyle name="SAPBEXHLevel1X 5 16 8" xfId="6359" xr:uid="{00000000-0005-0000-0000-00004A600000}"/>
    <cellStyle name="SAPBEXHLevel1X 5 17" xfId="4210" xr:uid="{00000000-0005-0000-0000-00004B600000}"/>
    <cellStyle name="SAPBEXHLevel1X 5 17 2" xfId="9365" xr:uid="{00000000-0005-0000-0000-00004C600000}"/>
    <cellStyle name="SAPBEXHLevel1X 5 17 2 2" xfId="25357" xr:uid="{00000000-0005-0000-0000-00004D600000}"/>
    <cellStyle name="SAPBEXHLevel1X 5 17 3" xfId="12184" xr:uid="{00000000-0005-0000-0000-00004E600000}"/>
    <cellStyle name="SAPBEXHLevel1X 5 17 3 2" xfId="28028" xr:uid="{00000000-0005-0000-0000-00004F600000}"/>
    <cellStyle name="SAPBEXHLevel1X 5 17 4" xfId="14396" xr:uid="{00000000-0005-0000-0000-000050600000}"/>
    <cellStyle name="SAPBEXHLevel1X 5 17 4 2" xfId="29915" xr:uid="{00000000-0005-0000-0000-000051600000}"/>
    <cellStyle name="SAPBEXHLevel1X 5 17 5" xfId="17507" xr:uid="{00000000-0005-0000-0000-000052600000}"/>
    <cellStyle name="SAPBEXHLevel1X 5 17 5 2" xfId="32623" xr:uid="{00000000-0005-0000-0000-000053600000}"/>
    <cellStyle name="SAPBEXHLevel1X 5 17 6" xfId="20115" xr:uid="{00000000-0005-0000-0000-000054600000}"/>
    <cellStyle name="SAPBEXHLevel1X 5 17 6 2" xfId="35052" xr:uid="{00000000-0005-0000-0000-000055600000}"/>
    <cellStyle name="SAPBEXHLevel1X 5 17 7" xfId="21532" xr:uid="{00000000-0005-0000-0000-000056600000}"/>
    <cellStyle name="SAPBEXHLevel1X 5 17 7 2" xfId="36458" xr:uid="{00000000-0005-0000-0000-000057600000}"/>
    <cellStyle name="SAPBEXHLevel1X 5 18" xfId="5395" xr:uid="{00000000-0005-0000-0000-000058600000}"/>
    <cellStyle name="SAPBEXHLevel1X 5 18 2" xfId="22655" xr:uid="{00000000-0005-0000-0000-000059600000}"/>
    <cellStyle name="SAPBEXHLevel1X 5 19" xfId="6872" xr:uid="{00000000-0005-0000-0000-00005A600000}"/>
    <cellStyle name="SAPBEXHLevel1X 5 19 2" xfId="23308" xr:uid="{00000000-0005-0000-0000-00005B600000}"/>
    <cellStyle name="SAPBEXHLevel1X 5 2" xfId="872" xr:uid="{00000000-0005-0000-0000-00005C600000}"/>
    <cellStyle name="SAPBEXHLevel1X 5 2 10" xfId="5070" xr:uid="{00000000-0005-0000-0000-00005D600000}"/>
    <cellStyle name="SAPBEXHLevel1X 5 2 2" xfId="3334" xr:uid="{00000000-0005-0000-0000-00005E600000}"/>
    <cellStyle name="SAPBEXHLevel1X 5 2 2 2" xfId="8502" xr:uid="{00000000-0005-0000-0000-00005F600000}"/>
    <cellStyle name="SAPBEXHLevel1X 5 2 2 2 2" xfId="24531" xr:uid="{00000000-0005-0000-0000-000060600000}"/>
    <cellStyle name="SAPBEXHLevel1X 5 2 2 3" xfId="11329" xr:uid="{00000000-0005-0000-0000-000061600000}"/>
    <cellStyle name="SAPBEXHLevel1X 5 2 2 3 2" xfId="27196" xr:uid="{00000000-0005-0000-0000-000062600000}"/>
    <cellStyle name="SAPBEXHLevel1X 5 2 2 4" xfId="14996" xr:uid="{00000000-0005-0000-0000-000063600000}"/>
    <cellStyle name="SAPBEXHLevel1X 5 2 2 4 2" xfId="30443" xr:uid="{00000000-0005-0000-0000-000064600000}"/>
    <cellStyle name="SAPBEXHLevel1X 5 2 2 5" xfId="16681" xr:uid="{00000000-0005-0000-0000-000065600000}"/>
    <cellStyle name="SAPBEXHLevel1X 5 2 2 5 2" xfId="31819" xr:uid="{00000000-0005-0000-0000-000066600000}"/>
    <cellStyle name="SAPBEXHLevel1X 5 2 2 6" xfId="19291" xr:uid="{00000000-0005-0000-0000-000067600000}"/>
    <cellStyle name="SAPBEXHLevel1X 5 2 2 6 2" xfId="34238" xr:uid="{00000000-0005-0000-0000-000068600000}"/>
    <cellStyle name="SAPBEXHLevel1X 5 2 2 7" xfId="21397" xr:uid="{00000000-0005-0000-0000-000069600000}"/>
    <cellStyle name="SAPBEXHLevel1X 5 2 2 7 2" xfId="36323" xr:uid="{00000000-0005-0000-0000-00006A600000}"/>
    <cellStyle name="SAPBEXHLevel1X 5 2 2 8" xfId="6360" xr:uid="{00000000-0005-0000-0000-00006B600000}"/>
    <cellStyle name="SAPBEXHLevel1X 5 2 3" xfId="4201" xr:uid="{00000000-0005-0000-0000-00006C600000}"/>
    <cellStyle name="SAPBEXHLevel1X 5 2 3 2" xfId="9356" xr:uid="{00000000-0005-0000-0000-00006D600000}"/>
    <cellStyle name="SAPBEXHLevel1X 5 2 3 2 2" xfId="25348" xr:uid="{00000000-0005-0000-0000-00006E600000}"/>
    <cellStyle name="SAPBEXHLevel1X 5 2 3 3" xfId="12175" xr:uid="{00000000-0005-0000-0000-00006F600000}"/>
    <cellStyle name="SAPBEXHLevel1X 5 2 3 3 2" xfId="28019" xr:uid="{00000000-0005-0000-0000-000070600000}"/>
    <cellStyle name="SAPBEXHLevel1X 5 2 3 4" xfId="14543" xr:uid="{00000000-0005-0000-0000-000071600000}"/>
    <cellStyle name="SAPBEXHLevel1X 5 2 3 4 2" xfId="30046" xr:uid="{00000000-0005-0000-0000-000072600000}"/>
    <cellStyle name="SAPBEXHLevel1X 5 2 3 5" xfId="17498" xr:uid="{00000000-0005-0000-0000-000073600000}"/>
    <cellStyle name="SAPBEXHLevel1X 5 2 3 5 2" xfId="32614" xr:uid="{00000000-0005-0000-0000-000074600000}"/>
    <cellStyle name="SAPBEXHLevel1X 5 2 3 6" xfId="20106" xr:uid="{00000000-0005-0000-0000-000075600000}"/>
    <cellStyle name="SAPBEXHLevel1X 5 2 3 6 2" xfId="35043" xr:uid="{00000000-0005-0000-0000-000076600000}"/>
    <cellStyle name="SAPBEXHLevel1X 5 2 3 7" xfId="15809" xr:uid="{00000000-0005-0000-0000-000077600000}"/>
    <cellStyle name="SAPBEXHLevel1X 5 2 3 7 2" xfId="31053" xr:uid="{00000000-0005-0000-0000-000078600000}"/>
    <cellStyle name="SAPBEXHLevel1X 5 2 4" xfId="5394" xr:uid="{00000000-0005-0000-0000-000079600000}"/>
    <cellStyle name="SAPBEXHLevel1X 5 2 4 2" xfId="22654" xr:uid="{00000000-0005-0000-0000-00007A600000}"/>
    <cellStyle name="SAPBEXHLevel1X 5 2 5" xfId="7635" xr:uid="{00000000-0005-0000-0000-00007B600000}"/>
    <cellStyle name="SAPBEXHLevel1X 5 2 5 2" xfId="23772" xr:uid="{00000000-0005-0000-0000-00007C600000}"/>
    <cellStyle name="SAPBEXHLevel1X 5 2 6" xfId="7562" xr:uid="{00000000-0005-0000-0000-00007D600000}"/>
    <cellStyle name="SAPBEXHLevel1X 5 2 6 2" xfId="23717" xr:uid="{00000000-0005-0000-0000-00007E600000}"/>
    <cellStyle name="SAPBEXHLevel1X 5 2 7" xfId="5827" xr:uid="{00000000-0005-0000-0000-00007F600000}"/>
    <cellStyle name="SAPBEXHLevel1X 5 2 7 2" xfId="22844" xr:uid="{00000000-0005-0000-0000-000080600000}"/>
    <cellStyle name="SAPBEXHLevel1X 5 2 8" xfId="6672" xr:uid="{00000000-0005-0000-0000-000081600000}"/>
    <cellStyle name="SAPBEXHLevel1X 5 2 8 2" xfId="23172" xr:uid="{00000000-0005-0000-0000-000082600000}"/>
    <cellStyle name="SAPBEXHLevel1X 5 2 9" xfId="18492" xr:uid="{00000000-0005-0000-0000-000083600000}"/>
    <cellStyle name="SAPBEXHLevel1X 5 2 9 2" xfId="33517" xr:uid="{00000000-0005-0000-0000-000084600000}"/>
    <cellStyle name="SAPBEXHLevel1X 5 20" xfId="6607" xr:uid="{00000000-0005-0000-0000-000085600000}"/>
    <cellStyle name="SAPBEXHLevel1X 5 20 2" xfId="23144" xr:uid="{00000000-0005-0000-0000-000086600000}"/>
    <cellStyle name="SAPBEXHLevel1X 5 21" xfId="14187" xr:uid="{00000000-0005-0000-0000-000087600000}"/>
    <cellStyle name="SAPBEXHLevel1X 5 21 2" xfId="29740" xr:uid="{00000000-0005-0000-0000-000088600000}"/>
    <cellStyle name="SAPBEXHLevel1X 5 22" xfId="11828" xr:uid="{00000000-0005-0000-0000-000089600000}"/>
    <cellStyle name="SAPBEXHLevel1X 5 22 2" xfId="27674" xr:uid="{00000000-0005-0000-0000-00008A600000}"/>
    <cellStyle name="SAPBEXHLevel1X 5 23" xfId="13077" xr:uid="{00000000-0005-0000-0000-00008B600000}"/>
    <cellStyle name="SAPBEXHLevel1X 5 23 2" xfId="28857" xr:uid="{00000000-0005-0000-0000-00008C600000}"/>
    <cellStyle name="SAPBEXHLevel1X 5 24" xfId="5069" xr:uid="{00000000-0005-0000-0000-00008D600000}"/>
    <cellStyle name="SAPBEXHLevel1X 5 25" xfId="22200" xr:uid="{00000000-0005-0000-0000-00008E600000}"/>
    <cellStyle name="SAPBEXHLevel1X 5 3" xfId="3335" xr:uid="{00000000-0005-0000-0000-00008F600000}"/>
    <cellStyle name="SAPBEXHLevel1X 5 3 2" xfId="4200" xr:uid="{00000000-0005-0000-0000-000090600000}"/>
    <cellStyle name="SAPBEXHLevel1X 5 3 2 2" xfId="9355" xr:uid="{00000000-0005-0000-0000-000091600000}"/>
    <cellStyle name="SAPBEXHLevel1X 5 3 2 2 2" xfId="25347" xr:uid="{00000000-0005-0000-0000-000092600000}"/>
    <cellStyle name="SAPBEXHLevel1X 5 3 2 3" xfId="12174" xr:uid="{00000000-0005-0000-0000-000093600000}"/>
    <cellStyle name="SAPBEXHLevel1X 5 3 2 3 2" xfId="28018" xr:uid="{00000000-0005-0000-0000-000094600000}"/>
    <cellStyle name="SAPBEXHLevel1X 5 3 2 4" xfId="10310" xr:uid="{00000000-0005-0000-0000-000095600000}"/>
    <cellStyle name="SAPBEXHLevel1X 5 3 2 4 2" xfId="26252" xr:uid="{00000000-0005-0000-0000-000096600000}"/>
    <cellStyle name="SAPBEXHLevel1X 5 3 2 5" xfId="17497" xr:uid="{00000000-0005-0000-0000-000097600000}"/>
    <cellStyle name="SAPBEXHLevel1X 5 3 2 5 2" xfId="32613" xr:uid="{00000000-0005-0000-0000-000098600000}"/>
    <cellStyle name="SAPBEXHLevel1X 5 3 2 6" xfId="20105" xr:uid="{00000000-0005-0000-0000-000099600000}"/>
    <cellStyle name="SAPBEXHLevel1X 5 3 2 6 2" xfId="35042" xr:uid="{00000000-0005-0000-0000-00009A600000}"/>
    <cellStyle name="SAPBEXHLevel1X 5 3 2 7" xfId="21724" xr:uid="{00000000-0005-0000-0000-00009B600000}"/>
    <cellStyle name="SAPBEXHLevel1X 5 3 2 7 2" xfId="36646" xr:uid="{00000000-0005-0000-0000-00009C600000}"/>
    <cellStyle name="SAPBEXHLevel1X 5 3 3" xfId="8503" xr:uid="{00000000-0005-0000-0000-00009D600000}"/>
    <cellStyle name="SAPBEXHLevel1X 5 3 3 2" xfId="24532" xr:uid="{00000000-0005-0000-0000-00009E600000}"/>
    <cellStyle name="SAPBEXHLevel1X 5 3 4" xfId="11330" xr:uid="{00000000-0005-0000-0000-00009F600000}"/>
    <cellStyle name="SAPBEXHLevel1X 5 3 4 2" xfId="27197" xr:uid="{00000000-0005-0000-0000-0000A0600000}"/>
    <cellStyle name="SAPBEXHLevel1X 5 3 5" xfId="13869" xr:uid="{00000000-0005-0000-0000-0000A1600000}"/>
    <cellStyle name="SAPBEXHLevel1X 5 3 5 2" xfId="29457" xr:uid="{00000000-0005-0000-0000-0000A2600000}"/>
    <cellStyle name="SAPBEXHLevel1X 5 3 6" xfId="16682" xr:uid="{00000000-0005-0000-0000-0000A3600000}"/>
    <cellStyle name="SAPBEXHLevel1X 5 3 6 2" xfId="31820" xr:uid="{00000000-0005-0000-0000-0000A4600000}"/>
    <cellStyle name="SAPBEXHLevel1X 5 3 7" xfId="19292" xr:uid="{00000000-0005-0000-0000-0000A5600000}"/>
    <cellStyle name="SAPBEXHLevel1X 5 3 7 2" xfId="34239" xr:uid="{00000000-0005-0000-0000-0000A6600000}"/>
    <cellStyle name="SAPBEXHLevel1X 5 3 8" xfId="22227" xr:uid="{00000000-0005-0000-0000-0000A7600000}"/>
    <cellStyle name="SAPBEXHLevel1X 5 4" xfId="3336" xr:uid="{00000000-0005-0000-0000-0000A8600000}"/>
    <cellStyle name="SAPBEXHLevel1X 5 4 2" xfId="4199" xr:uid="{00000000-0005-0000-0000-0000A9600000}"/>
    <cellStyle name="SAPBEXHLevel1X 5 4 2 2" xfId="9354" xr:uid="{00000000-0005-0000-0000-0000AA600000}"/>
    <cellStyle name="SAPBEXHLevel1X 5 4 2 2 2" xfId="25346" xr:uid="{00000000-0005-0000-0000-0000AB600000}"/>
    <cellStyle name="SAPBEXHLevel1X 5 4 2 3" xfId="12173" xr:uid="{00000000-0005-0000-0000-0000AC600000}"/>
    <cellStyle name="SAPBEXHLevel1X 5 4 2 3 2" xfId="28017" xr:uid="{00000000-0005-0000-0000-0000AD600000}"/>
    <cellStyle name="SAPBEXHLevel1X 5 4 2 4" xfId="6741" xr:uid="{00000000-0005-0000-0000-0000AE600000}"/>
    <cellStyle name="SAPBEXHLevel1X 5 4 2 4 2" xfId="23220" xr:uid="{00000000-0005-0000-0000-0000AF600000}"/>
    <cellStyle name="SAPBEXHLevel1X 5 4 2 5" xfId="17496" xr:uid="{00000000-0005-0000-0000-0000B0600000}"/>
    <cellStyle name="SAPBEXHLevel1X 5 4 2 5 2" xfId="32612" xr:uid="{00000000-0005-0000-0000-0000B1600000}"/>
    <cellStyle name="SAPBEXHLevel1X 5 4 2 6" xfId="20104" xr:uid="{00000000-0005-0000-0000-0000B2600000}"/>
    <cellStyle name="SAPBEXHLevel1X 5 4 2 6 2" xfId="35041" xr:uid="{00000000-0005-0000-0000-0000B3600000}"/>
    <cellStyle name="SAPBEXHLevel1X 5 4 2 7" xfId="22076" xr:uid="{00000000-0005-0000-0000-0000B4600000}"/>
    <cellStyle name="SAPBEXHLevel1X 5 4 2 7 2" xfId="36993" xr:uid="{00000000-0005-0000-0000-0000B5600000}"/>
    <cellStyle name="SAPBEXHLevel1X 5 4 3" xfId="8504" xr:uid="{00000000-0005-0000-0000-0000B6600000}"/>
    <cellStyle name="SAPBEXHLevel1X 5 4 3 2" xfId="24533" xr:uid="{00000000-0005-0000-0000-0000B7600000}"/>
    <cellStyle name="SAPBEXHLevel1X 5 4 4" xfId="11331" xr:uid="{00000000-0005-0000-0000-0000B8600000}"/>
    <cellStyle name="SAPBEXHLevel1X 5 4 4 2" xfId="27198" xr:uid="{00000000-0005-0000-0000-0000B9600000}"/>
    <cellStyle name="SAPBEXHLevel1X 5 4 5" xfId="14995" xr:uid="{00000000-0005-0000-0000-0000BA600000}"/>
    <cellStyle name="SAPBEXHLevel1X 5 4 5 2" xfId="30442" xr:uid="{00000000-0005-0000-0000-0000BB600000}"/>
    <cellStyle name="SAPBEXHLevel1X 5 4 6" xfId="16683" xr:uid="{00000000-0005-0000-0000-0000BC600000}"/>
    <cellStyle name="SAPBEXHLevel1X 5 4 6 2" xfId="31821" xr:uid="{00000000-0005-0000-0000-0000BD600000}"/>
    <cellStyle name="SAPBEXHLevel1X 5 4 7" xfId="19293" xr:uid="{00000000-0005-0000-0000-0000BE600000}"/>
    <cellStyle name="SAPBEXHLevel1X 5 4 7 2" xfId="34240" xr:uid="{00000000-0005-0000-0000-0000BF600000}"/>
    <cellStyle name="SAPBEXHLevel1X 5 5" xfId="3337" xr:uid="{00000000-0005-0000-0000-0000C0600000}"/>
    <cellStyle name="SAPBEXHLevel1X 5 5 2" xfId="4198" xr:uid="{00000000-0005-0000-0000-0000C1600000}"/>
    <cellStyle name="SAPBEXHLevel1X 5 5 2 2" xfId="9353" xr:uid="{00000000-0005-0000-0000-0000C2600000}"/>
    <cellStyle name="SAPBEXHLevel1X 5 5 2 2 2" xfId="25345" xr:uid="{00000000-0005-0000-0000-0000C3600000}"/>
    <cellStyle name="SAPBEXHLevel1X 5 5 2 3" xfId="12172" xr:uid="{00000000-0005-0000-0000-0000C4600000}"/>
    <cellStyle name="SAPBEXHLevel1X 5 5 2 3 2" xfId="28016" xr:uid="{00000000-0005-0000-0000-0000C5600000}"/>
    <cellStyle name="SAPBEXHLevel1X 5 5 2 4" xfId="5960" xr:uid="{00000000-0005-0000-0000-0000C6600000}"/>
    <cellStyle name="SAPBEXHLevel1X 5 5 2 4 2" xfId="22934" xr:uid="{00000000-0005-0000-0000-0000C7600000}"/>
    <cellStyle name="SAPBEXHLevel1X 5 5 2 5" xfId="17495" xr:uid="{00000000-0005-0000-0000-0000C8600000}"/>
    <cellStyle name="SAPBEXHLevel1X 5 5 2 5 2" xfId="32611" xr:uid="{00000000-0005-0000-0000-0000C9600000}"/>
    <cellStyle name="SAPBEXHLevel1X 5 5 2 6" xfId="20103" xr:uid="{00000000-0005-0000-0000-0000CA600000}"/>
    <cellStyle name="SAPBEXHLevel1X 5 5 2 6 2" xfId="35040" xr:uid="{00000000-0005-0000-0000-0000CB600000}"/>
    <cellStyle name="SAPBEXHLevel1X 5 5 2 7" xfId="21631" xr:uid="{00000000-0005-0000-0000-0000CC600000}"/>
    <cellStyle name="SAPBEXHLevel1X 5 5 2 7 2" xfId="36557" xr:uid="{00000000-0005-0000-0000-0000CD600000}"/>
    <cellStyle name="SAPBEXHLevel1X 5 5 3" xfId="8505" xr:uid="{00000000-0005-0000-0000-0000CE600000}"/>
    <cellStyle name="SAPBEXHLevel1X 5 5 3 2" xfId="24534" xr:uid="{00000000-0005-0000-0000-0000CF600000}"/>
    <cellStyle name="SAPBEXHLevel1X 5 5 4" xfId="11332" xr:uid="{00000000-0005-0000-0000-0000D0600000}"/>
    <cellStyle name="SAPBEXHLevel1X 5 5 4 2" xfId="27199" xr:uid="{00000000-0005-0000-0000-0000D1600000}"/>
    <cellStyle name="SAPBEXHLevel1X 5 5 5" xfId="7566" xr:uid="{00000000-0005-0000-0000-0000D2600000}"/>
    <cellStyle name="SAPBEXHLevel1X 5 5 5 2" xfId="23718" xr:uid="{00000000-0005-0000-0000-0000D3600000}"/>
    <cellStyle name="SAPBEXHLevel1X 5 5 6" xfId="16684" xr:uid="{00000000-0005-0000-0000-0000D4600000}"/>
    <cellStyle name="SAPBEXHLevel1X 5 5 6 2" xfId="31822" xr:uid="{00000000-0005-0000-0000-0000D5600000}"/>
    <cellStyle name="SAPBEXHLevel1X 5 5 7" xfId="19294" xr:uid="{00000000-0005-0000-0000-0000D6600000}"/>
    <cellStyle name="SAPBEXHLevel1X 5 5 7 2" xfId="34241" xr:uid="{00000000-0005-0000-0000-0000D7600000}"/>
    <cellStyle name="SAPBEXHLevel1X 5 6" xfId="3338" xr:uid="{00000000-0005-0000-0000-0000D8600000}"/>
    <cellStyle name="SAPBEXHLevel1X 5 6 2" xfId="4197" xr:uid="{00000000-0005-0000-0000-0000D9600000}"/>
    <cellStyle name="SAPBEXHLevel1X 5 6 2 2" xfId="9352" xr:uid="{00000000-0005-0000-0000-0000DA600000}"/>
    <cellStyle name="SAPBEXHLevel1X 5 6 2 2 2" xfId="25344" xr:uid="{00000000-0005-0000-0000-0000DB600000}"/>
    <cellStyle name="SAPBEXHLevel1X 5 6 2 3" xfId="12171" xr:uid="{00000000-0005-0000-0000-0000DC600000}"/>
    <cellStyle name="SAPBEXHLevel1X 5 6 2 3 2" xfId="28015" xr:uid="{00000000-0005-0000-0000-0000DD600000}"/>
    <cellStyle name="SAPBEXHLevel1X 5 6 2 4" xfId="14544" xr:uid="{00000000-0005-0000-0000-0000DE600000}"/>
    <cellStyle name="SAPBEXHLevel1X 5 6 2 4 2" xfId="30047" xr:uid="{00000000-0005-0000-0000-0000DF600000}"/>
    <cellStyle name="SAPBEXHLevel1X 5 6 2 5" xfId="17494" xr:uid="{00000000-0005-0000-0000-0000E0600000}"/>
    <cellStyle name="SAPBEXHLevel1X 5 6 2 5 2" xfId="32610" xr:uid="{00000000-0005-0000-0000-0000E1600000}"/>
    <cellStyle name="SAPBEXHLevel1X 5 6 2 6" xfId="20102" xr:uid="{00000000-0005-0000-0000-0000E2600000}"/>
    <cellStyle name="SAPBEXHLevel1X 5 6 2 6 2" xfId="35039" xr:uid="{00000000-0005-0000-0000-0000E3600000}"/>
    <cellStyle name="SAPBEXHLevel1X 5 6 2 7" xfId="21630" xr:uid="{00000000-0005-0000-0000-0000E4600000}"/>
    <cellStyle name="SAPBEXHLevel1X 5 6 2 7 2" xfId="36556" xr:uid="{00000000-0005-0000-0000-0000E5600000}"/>
    <cellStyle name="SAPBEXHLevel1X 5 6 3" xfId="8506" xr:uid="{00000000-0005-0000-0000-0000E6600000}"/>
    <cellStyle name="SAPBEXHLevel1X 5 6 3 2" xfId="24535" xr:uid="{00000000-0005-0000-0000-0000E7600000}"/>
    <cellStyle name="SAPBEXHLevel1X 5 6 4" xfId="11333" xr:uid="{00000000-0005-0000-0000-0000E8600000}"/>
    <cellStyle name="SAPBEXHLevel1X 5 6 4 2" xfId="27200" xr:uid="{00000000-0005-0000-0000-0000E9600000}"/>
    <cellStyle name="SAPBEXHLevel1X 5 6 5" xfId="13871" xr:uid="{00000000-0005-0000-0000-0000EA600000}"/>
    <cellStyle name="SAPBEXHLevel1X 5 6 5 2" xfId="29459" xr:uid="{00000000-0005-0000-0000-0000EB600000}"/>
    <cellStyle name="SAPBEXHLevel1X 5 6 6" xfId="16685" xr:uid="{00000000-0005-0000-0000-0000EC600000}"/>
    <cellStyle name="SAPBEXHLevel1X 5 6 6 2" xfId="31823" xr:uid="{00000000-0005-0000-0000-0000ED600000}"/>
    <cellStyle name="SAPBEXHLevel1X 5 6 7" xfId="19295" xr:uid="{00000000-0005-0000-0000-0000EE600000}"/>
    <cellStyle name="SAPBEXHLevel1X 5 6 7 2" xfId="34242" xr:uid="{00000000-0005-0000-0000-0000EF600000}"/>
    <cellStyle name="SAPBEXHLevel1X 5 7" xfId="3339" xr:uid="{00000000-0005-0000-0000-0000F0600000}"/>
    <cellStyle name="SAPBEXHLevel1X 5 7 2" xfId="4196" xr:uid="{00000000-0005-0000-0000-0000F1600000}"/>
    <cellStyle name="SAPBEXHLevel1X 5 7 2 2" xfId="9351" xr:uid="{00000000-0005-0000-0000-0000F2600000}"/>
    <cellStyle name="SAPBEXHLevel1X 5 7 2 2 2" xfId="25343" xr:uid="{00000000-0005-0000-0000-0000F3600000}"/>
    <cellStyle name="SAPBEXHLevel1X 5 7 2 3" xfId="12170" xr:uid="{00000000-0005-0000-0000-0000F4600000}"/>
    <cellStyle name="SAPBEXHLevel1X 5 7 2 3 2" xfId="28014" xr:uid="{00000000-0005-0000-0000-0000F5600000}"/>
    <cellStyle name="SAPBEXHLevel1X 5 7 2 4" xfId="14392" xr:uid="{00000000-0005-0000-0000-0000F6600000}"/>
    <cellStyle name="SAPBEXHLevel1X 5 7 2 4 2" xfId="29912" xr:uid="{00000000-0005-0000-0000-0000F7600000}"/>
    <cellStyle name="SAPBEXHLevel1X 5 7 2 5" xfId="17493" xr:uid="{00000000-0005-0000-0000-0000F8600000}"/>
    <cellStyle name="SAPBEXHLevel1X 5 7 2 5 2" xfId="32609" xr:uid="{00000000-0005-0000-0000-0000F9600000}"/>
    <cellStyle name="SAPBEXHLevel1X 5 7 2 6" xfId="20101" xr:uid="{00000000-0005-0000-0000-0000FA600000}"/>
    <cellStyle name="SAPBEXHLevel1X 5 7 2 6 2" xfId="35038" xr:uid="{00000000-0005-0000-0000-0000FB600000}"/>
    <cellStyle name="SAPBEXHLevel1X 5 7 2 7" xfId="21628" xr:uid="{00000000-0005-0000-0000-0000FC600000}"/>
    <cellStyle name="SAPBEXHLevel1X 5 7 2 7 2" xfId="36554" xr:uid="{00000000-0005-0000-0000-0000FD600000}"/>
    <cellStyle name="SAPBEXHLevel1X 5 7 3" xfId="8507" xr:uid="{00000000-0005-0000-0000-0000FE600000}"/>
    <cellStyle name="SAPBEXHLevel1X 5 7 3 2" xfId="24536" xr:uid="{00000000-0005-0000-0000-0000FF600000}"/>
    <cellStyle name="SAPBEXHLevel1X 5 7 4" xfId="11334" xr:uid="{00000000-0005-0000-0000-000000610000}"/>
    <cellStyle name="SAPBEXHLevel1X 5 7 4 2" xfId="27201" xr:uid="{00000000-0005-0000-0000-000001610000}"/>
    <cellStyle name="SAPBEXHLevel1X 5 7 5" xfId="14994" xr:uid="{00000000-0005-0000-0000-000002610000}"/>
    <cellStyle name="SAPBEXHLevel1X 5 7 5 2" xfId="30441" xr:uid="{00000000-0005-0000-0000-000003610000}"/>
    <cellStyle name="SAPBEXHLevel1X 5 7 6" xfId="16686" xr:uid="{00000000-0005-0000-0000-000004610000}"/>
    <cellStyle name="SAPBEXHLevel1X 5 7 6 2" xfId="31824" xr:uid="{00000000-0005-0000-0000-000005610000}"/>
    <cellStyle name="SAPBEXHLevel1X 5 7 7" xfId="19296" xr:uid="{00000000-0005-0000-0000-000006610000}"/>
    <cellStyle name="SAPBEXHLevel1X 5 7 7 2" xfId="34243" xr:uid="{00000000-0005-0000-0000-000007610000}"/>
    <cellStyle name="SAPBEXHLevel1X 5 8" xfId="3340" xr:uid="{00000000-0005-0000-0000-000008610000}"/>
    <cellStyle name="SAPBEXHLevel1X 5 8 2" xfId="4195" xr:uid="{00000000-0005-0000-0000-000009610000}"/>
    <cellStyle name="SAPBEXHLevel1X 5 8 2 2" xfId="9350" xr:uid="{00000000-0005-0000-0000-00000A610000}"/>
    <cellStyle name="SAPBEXHLevel1X 5 8 2 2 2" xfId="25342" xr:uid="{00000000-0005-0000-0000-00000B610000}"/>
    <cellStyle name="SAPBEXHLevel1X 5 8 2 3" xfId="12169" xr:uid="{00000000-0005-0000-0000-00000C610000}"/>
    <cellStyle name="SAPBEXHLevel1X 5 8 2 3 2" xfId="28013" xr:uid="{00000000-0005-0000-0000-00000D610000}"/>
    <cellStyle name="SAPBEXHLevel1X 5 8 2 4" xfId="6740" xr:uid="{00000000-0005-0000-0000-00000E610000}"/>
    <cellStyle name="SAPBEXHLevel1X 5 8 2 4 2" xfId="23219" xr:uid="{00000000-0005-0000-0000-00000F610000}"/>
    <cellStyle name="SAPBEXHLevel1X 5 8 2 5" xfId="17492" xr:uid="{00000000-0005-0000-0000-000010610000}"/>
    <cellStyle name="SAPBEXHLevel1X 5 8 2 5 2" xfId="32608" xr:uid="{00000000-0005-0000-0000-000011610000}"/>
    <cellStyle name="SAPBEXHLevel1X 5 8 2 6" xfId="20100" xr:uid="{00000000-0005-0000-0000-000012610000}"/>
    <cellStyle name="SAPBEXHLevel1X 5 8 2 6 2" xfId="35037" xr:uid="{00000000-0005-0000-0000-000013610000}"/>
    <cellStyle name="SAPBEXHLevel1X 5 8 2 7" xfId="21725" xr:uid="{00000000-0005-0000-0000-000014610000}"/>
    <cellStyle name="SAPBEXHLevel1X 5 8 2 7 2" xfId="36647" xr:uid="{00000000-0005-0000-0000-000015610000}"/>
    <cellStyle name="SAPBEXHLevel1X 5 8 3" xfId="8508" xr:uid="{00000000-0005-0000-0000-000016610000}"/>
    <cellStyle name="SAPBEXHLevel1X 5 8 3 2" xfId="24537" xr:uid="{00000000-0005-0000-0000-000017610000}"/>
    <cellStyle name="SAPBEXHLevel1X 5 8 4" xfId="11335" xr:uid="{00000000-0005-0000-0000-000018610000}"/>
    <cellStyle name="SAPBEXHLevel1X 5 8 4 2" xfId="27202" xr:uid="{00000000-0005-0000-0000-000019610000}"/>
    <cellStyle name="SAPBEXHLevel1X 5 8 5" xfId="13872" xr:uid="{00000000-0005-0000-0000-00001A610000}"/>
    <cellStyle name="SAPBEXHLevel1X 5 8 5 2" xfId="29460" xr:uid="{00000000-0005-0000-0000-00001B610000}"/>
    <cellStyle name="SAPBEXHLevel1X 5 8 6" xfId="16687" xr:uid="{00000000-0005-0000-0000-00001C610000}"/>
    <cellStyle name="SAPBEXHLevel1X 5 8 6 2" xfId="31825" xr:uid="{00000000-0005-0000-0000-00001D610000}"/>
    <cellStyle name="SAPBEXHLevel1X 5 8 7" xfId="19297" xr:uid="{00000000-0005-0000-0000-00001E610000}"/>
    <cellStyle name="SAPBEXHLevel1X 5 8 7 2" xfId="34244" xr:uid="{00000000-0005-0000-0000-00001F610000}"/>
    <cellStyle name="SAPBEXHLevel1X 5 9" xfId="3341" xr:uid="{00000000-0005-0000-0000-000020610000}"/>
    <cellStyle name="SAPBEXHLevel1X 5 9 2" xfId="4194" xr:uid="{00000000-0005-0000-0000-000021610000}"/>
    <cellStyle name="SAPBEXHLevel1X 5 9 2 2" xfId="9349" xr:uid="{00000000-0005-0000-0000-000022610000}"/>
    <cellStyle name="SAPBEXHLevel1X 5 9 2 2 2" xfId="25341" xr:uid="{00000000-0005-0000-0000-000023610000}"/>
    <cellStyle name="SAPBEXHLevel1X 5 9 2 3" xfId="12168" xr:uid="{00000000-0005-0000-0000-000024610000}"/>
    <cellStyle name="SAPBEXHLevel1X 5 9 2 3 2" xfId="28012" xr:uid="{00000000-0005-0000-0000-000025610000}"/>
    <cellStyle name="SAPBEXHLevel1X 5 9 2 4" xfId="14545" xr:uid="{00000000-0005-0000-0000-000026610000}"/>
    <cellStyle name="SAPBEXHLevel1X 5 9 2 4 2" xfId="30048" xr:uid="{00000000-0005-0000-0000-000027610000}"/>
    <cellStyle name="SAPBEXHLevel1X 5 9 2 5" xfId="17491" xr:uid="{00000000-0005-0000-0000-000028610000}"/>
    <cellStyle name="SAPBEXHLevel1X 5 9 2 5 2" xfId="32607" xr:uid="{00000000-0005-0000-0000-000029610000}"/>
    <cellStyle name="SAPBEXHLevel1X 5 9 2 6" xfId="20099" xr:uid="{00000000-0005-0000-0000-00002A610000}"/>
    <cellStyle name="SAPBEXHLevel1X 5 9 2 6 2" xfId="35036" xr:uid="{00000000-0005-0000-0000-00002B610000}"/>
    <cellStyle name="SAPBEXHLevel1X 5 9 2 7" xfId="21528" xr:uid="{00000000-0005-0000-0000-00002C610000}"/>
    <cellStyle name="SAPBEXHLevel1X 5 9 2 7 2" xfId="36454" xr:uid="{00000000-0005-0000-0000-00002D610000}"/>
    <cellStyle name="SAPBEXHLevel1X 5 9 3" xfId="8509" xr:uid="{00000000-0005-0000-0000-00002E610000}"/>
    <cellStyle name="SAPBEXHLevel1X 5 9 3 2" xfId="24538" xr:uid="{00000000-0005-0000-0000-00002F610000}"/>
    <cellStyle name="SAPBEXHLevel1X 5 9 4" xfId="11336" xr:uid="{00000000-0005-0000-0000-000030610000}"/>
    <cellStyle name="SAPBEXHLevel1X 5 9 4 2" xfId="27203" xr:uid="{00000000-0005-0000-0000-000031610000}"/>
    <cellStyle name="SAPBEXHLevel1X 5 9 5" xfId="14993" xr:uid="{00000000-0005-0000-0000-000032610000}"/>
    <cellStyle name="SAPBEXHLevel1X 5 9 5 2" xfId="30440" xr:uid="{00000000-0005-0000-0000-000033610000}"/>
    <cellStyle name="SAPBEXHLevel1X 5 9 6" xfId="16688" xr:uid="{00000000-0005-0000-0000-000034610000}"/>
    <cellStyle name="SAPBEXHLevel1X 5 9 6 2" xfId="31826" xr:uid="{00000000-0005-0000-0000-000035610000}"/>
    <cellStyle name="SAPBEXHLevel1X 5 9 7" xfId="19298" xr:uid="{00000000-0005-0000-0000-000036610000}"/>
    <cellStyle name="SAPBEXHLevel1X 5 9 7 2" xfId="34245" xr:uid="{00000000-0005-0000-0000-000037610000}"/>
    <cellStyle name="SAPBEXHLevel1X 6" xfId="873" xr:uid="{00000000-0005-0000-0000-000038610000}"/>
    <cellStyle name="SAPBEXHLevel1X 6 10" xfId="7501" xr:uid="{00000000-0005-0000-0000-000039610000}"/>
    <cellStyle name="SAPBEXHLevel1X 6 10 2" xfId="23677" xr:uid="{00000000-0005-0000-0000-00003A610000}"/>
    <cellStyle name="SAPBEXHLevel1X 6 11" xfId="5071" xr:uid="{00000000-0005-0000-0000-00003B610000}"/>
    <cellStyle name="SAPBEXHLevel1X 6 2" xfId="1874" xr:uid="{00000000-0005-0000-0000-00003C610000}"/>
    <cellStyle name="SAPBEXHLevel1X 6 2 2" xfId="7136" xr:uid="{00000000-0005-0000-0000-00003D610000}"/>
    <cellStyle name="SAPBEXHLevel1X 6 2 2 2" xfId="23424" xr:uid="{00000000-0005-0000-0000-00003E610000}"/>
    <cellStyle name="SAPBEXHLevel1X 6 2 3" xfId="7525" xr:uid="{00000000-0005-0000-0000-00003F610000}"/>
    <cellStyle name="SAPBEXHLevel1X 6 2 3 2" xfId="23695" xr:uid="{00000000-0005-0000-0000-000040610000}"/>
    <cellStyle name="SAPBEXHLevel1X 6 2 4" xfId="13451" xr:uid="{00000000-0005-0000-0000-000041610000}"/>
    <cellStyle name="SAPBEXHLevel1X 6 2 4 2" xfId="29103" xr:uid="{00000000-0005-0000-0000-000042610000}"/>
    <cellStyle name="SAPBEXHLevel1X 6 2 5" xfId="15392" xr:uid="{00000000-0005-0000-0000-000043610000}"/>
    <cellStyle name="SAPBEXHLevel1X 6 2 5 2" xfId="30783" xr:uid="{00000000-0005-0000-0000-000044610000}"/>
    <cellStyle name="SAPBEXHLevel1X 6 2 6" xfId="15759" xr:uid="{00000000-0005-0000-0000-000045610000}"/>
    <cellStyle name="SAPBEXHLevel1X 6 2 6 2" xfId="31025" xr:uid="{00000000-0005-0000-0000-000046610000}"/>
    <cellStyle name="SAPBEXHLevel1X 6 2 7" xfId="18422" xr:uid="{00000000-0005-0000-0000-000047610000}"/>
    <cellStyle name="SAPBEXHLevel1X 6 2 7 2" xfId="33476" xr:uid="{00000000-0005-0000-0000-000048610000}"/>
    <cellStyle name="SAPBEXHLevel1X 6 2 8" xfId="6089" xr:uid="{00000000-0005-0000-0000-000049610000}"/>
    <cellStyle name="SAPBEXHLevel1X 6 3" xfId="3342" xr:uid="{00000000-0005-0000-0000-00004A610000}"/>
    <cellStyle name="SAPBEXHLevel1X 6 3 2" xfId="8510" xr:uid="{00000000-0005-0000-0000-00004B610000}"/>
    <cellStyle name="SAPBEXHLevel1X 6 3 2 2" xfId="24539" xr:uid="{00000000-0005-0000-0000-00004C610000}"/>
    <cellStyle name="SAPBEXHLevel1X 6 3 3" xfId="11337" xr:uid="{00000000-0005-0000-0000-00004D610000}"/>
    <cellStyle name="SAPBEXHLevel1X 6 3 3 2" xfId="27204" xr:uid="{00000000-0005-0000-0000-00004E610000}"/>
    <cellStyle name="SAPBEXHLevel1X 6 3 4" xfId="13873" xr:uid="{00000000-0005-0000-0000-00004F610000}"/>
    <cellStyle name="SAPBEXHLevel1X 6 3 4 2" xfId="29461" xr:uid="{00000000-0005-0000-0000-000050610000}"/>
    <cellStyle name="SAPBEXHLevel1X 6 3 5" xfId="16689" xr:uid="{00000000-0005-0000-0000-000051610000}"/>
    <cellStyle name="SAPBEXHLevel1X 6 3 5 2" xfId="31827" xr:uid="{00000000-0005-0000-0000-000052610000}"/>
    <cellStyle name="SAPBEXHLevel1X 6 3 6" xfId="19299" xr:uid="{00000000-0005-0000-0000-000053610000}"/>
    <cellStyle name="SAPBEXHLevel1X 6 3 6 2" xfId="34246" xr:uid="{00000000-0005-0000-0000-000054610000}"/>
    <cellStyle name="SAPBEXHLevel1X 6 3 7" xfId="21398" xr:uid="{00000000-0005-0000-0000-000055610000}"/>
    <cellStyle name="SAPBEXHLevel1X 6 3 7 2" xfId="36324" xr:uid="{00000000-0005-0000-0000-000056610000}"/>
    <cellStyle name="SAPBEXHLevel1X 6 3 8" xfId="6361" xr:uid="{00000000-0005-0000-0000-000057610000}"/>
    <cellStyle name="SAPBEXHLevel1X 6 4" xfId="3570" xr:uid="{00000000-0005-0000-0000-000058610000}"/>
    <cellStyle name="SAPBEXHLevel1X 6 4 2" xfId="8738" xr:uid="{00000000-0005-0000-0000-000059610000}"/>
    <cellStyle name="SAPBEXHLevel1X 6 4 2 2" xfId="24767" xr:uid="{00000000-0005-0000-0000-00005A610000}"/>
    <cellStyle name="SAPBEXHLevel1X 6 4 3" xfId="11565" xr:uid="{00000000-0005-0000-0000-00005B610000}"/>
    <cellStyle name="SAPBEXHLevel1X 6 4 3 2" xfId="27432" xr:uid="{00000000-0005-0000-0000-00005C610000}"/>
    <cellStyle name="SAPBEXHLevel1X 6 4 4" xfId="15271" xr:uid="{00000000-0005-0000-0000-00005D610000}"/>
    <cellStyle name="SAPBEXHLevel1X 6 4 4 2" xfId="30680" xr:uid="{00000000-0005-0000-0000-00005E610000}"/>
    <cellStyle name="SAPBEXHLevel1X 6 4 5" xfId="16917" xr:uid="{00000000-0005-0000-0000-00005F610000}"/>
    <cellStyle name="SAPBEXHLevel1X 6 4 5 2" xfId="32055" xr:uid="{00000000-0005-0000-0000-000060610000}"/>
    <cellStyle name="SAPBEXHLevel1X 6 4 6" xfId="19527" xr:uid="{00000000-0005-0000-0000-000061610000}"/>
    <cellStyle name="SAPBEXHLevel1X 6 4 6 2" xfId="34474" xr:uid="{00000000-0005-0000-0000-000062610000}"/>
    <cellStyle name="SAPBEXHLevel1X 6 4 7" xfId="22026" xr:uid="{00000000-0005-0000-0000-000063610000}"/>
    <cellStyle name="SAPBEXHLevel1X 6 4 7 2" xfId="36945" xr:uid="{00000000-0005-0000-0000-000064610000}"/>
    <cellStyle name="SAPBEXHLevel1X 6 5" xfId="5393" xr:uid="{00000000-0005-0000-0000-000065610000}"/>
    <cellStyle name="SAPBEXHLevel1X 6 5 2" xfId="22653" xr:uid="{00000000-0005-0000-0000-000066610000}"/>
    <cellStyle name="SAPBEXHLevel1X 6 6" xfId="6871" xr:uid="{00000000-0005-0000-0000-000067610000}"/>
    <cellStyle name="SAPBEXHLevel1X 6 6 2" xfId="23307" xr:uid="{00000000-0005-0000-0000-000068610000}"/>
    <cellStyle name="SAPBEXHLevel1X 6 7" xfId="7451" xr:uid="{00000000-0005-0000-0000-000069610000}"/>
    <cellStyle name="SAPBEXHLevel1X 6 7 2" xfId="23638" xr:uid="{00000000-0005-0000-0000-00006A610000}"/>
    <cellStyle name="SAPBEXHLevel1X 6 8" xfId="10636" xr:uid="{00000000-0005-0000-0000-00006B610000}"/>
    <cellStyle name="SAPBEXHLevel1X 6 8 2" xfId="26518" xr:uid="{00000000-0005-0000-0000-00006C610000}"/>
    <cellStyle name="SAPBEXHLevel1X 6 9" xfId="14724" xr:uid="{00000000-0005-0000-0000-00006D610000}"/>
    <cellStyle name="SAPBEXHLevel1X 6 9 2" xfId="30199" xr:uid="{00000000-0005-0000-0000-00006E610000}"/>
    <cellStyle name="SAPBEXHLevel1X 7" xfId="874" xr:uid="{00000000-0005-0000-0000-00006F610000}"/>
    <cellStyle name="SAPBEXHLevel1X 7 10" xfId="5072" xr:uid="{00000000-0005-0000-0000-000070610000}"/>
    <cellStyle name="SAPBEXHLevel1X 7 2" xfId="3343" xr:uid="{00000000-0005-0000-0000-000071610000}"/>
    <cellStyle name="SAPBEXHLevel1X 7 2 2" xfId="8511" xr:uid="{00000000-0005-0000-0000-000072610000}"/>
    <cellStyle name="SAPBEXHLevel1X 7 2 2 2" xfId="24540" xr:uid="{00000000-0005-0000-0000-000073610000}"/>
    <cellStyle name="SAPBEXHLevel1X 7 2 3" xfId="11338" xr:uid="{00000000-0005-0000-0000-000074610000}"/>
    <cellStyle name="SAPBEXHLevel1X 7 2 3 2" xfId="27205" xr:uid="{00000000-0005-0000-0000-000075610000}"/>
    <cellStyle name="SAPBEXHLevel1X 7 2 4" xfId="14992" xr:uid="{00000000-0005-0000-0000-000076610000}"/>
    <cellStyle name="SAPBEXHLevel1X 7 2 4 2" xfId="30439" xr:uid="{00000000-0005-0000-0000-000077610000}"/>
    <cellStyle name="SAPBEXHLevel1X 7 2 5" xfId="16690" xr:uid="{00000000-0005-0000-0000-000078610000}"/>
    <cellStyle name="SAPBEXHLevel1X 7 2 5 2" xfId="31828" xr:uid="{00000000-0005-0000-0000-000079610000}"/>
    <cellStyle name="SAPBEXHLevel1X 7 2 6" xfId="19300" xr:uid="{00000000-0005-0000-0000-00007A610000}"/>
    <cellStyle name="SAPBEXHLevel1X 7 2 6 2" xfId="34247" xr:uid="{00000000-0005-0000-0000-00007B610000}"/>
    <cellStyle name="SAPBEXHLevel1X 7 2 7" xfId="21399" xr:uid="{00000000-0005-0000-0000-00007C610000}"/>
    <cellStyle name="SAPBEXHLevel1X 7 2 7 2" xfId="36325" xr:uid="{00000000-0005-0000-0000-00007D610000}"/>
    <cellStyle name="SAPBEXHLevel1X 7 2 8" xfId="6362" xr:uid="{00000000-0005-0000-0000-00007E610000}"/>
    <cellStyle name="SAPBEXHLevel1X 7 3" xfId="4193" xr:uid="{00000000-0005-0000-0000-00007F610000}"/>
    <cellStyle name="SAPBEXHLevel1X 7 3 2" xfId="9348" xr:uid="{00000000-0005-0000-0000-000080610000}"/>
    <cellStyle name="SAPBEXHLevel1X 7 3 2 2" xfId="25340" xr:uid="{00000000-0005-0000-0000-000081610000}"/>
    <cellStyle name="SAPBEXHLevel1X 7 3 3" xfId="12167" xr:uid="{00000000-0005-0000-0000-000082610000}"/>
    <cellStyle name="SAPBEXHLevel1X 7 3 3 2" xfId="28011" xr:uid="{00000000-0005-0000-0000-000083610000}"/>
    <cellStyle name="SAPBEXHLevel1X 7 3 4" xfId="13969" xr:uid="{00000000-0005-0000-0000-000084610000}"/>
    <cellStyle name="SAPBEXHLevel1X 7 3 4 2" xfId="29551" xr:uid="{00000000-0005-0000-0000-000085610000}"/>
    <cellStyle name="SAPBEXHLevel1X 7 3 5" xfId="17490" xr:uid="{00000000-0005-0000-0000-000086610000}"/>
    <cellStyle name="SAPBEXHLevel1X 7 3 5 2" xfId="32606" xr:uid="{00000000-0005-0000-0000-000087610000}"/>
    <cellStyle name="SAPBEXHLevel1X 7 3 6" xfId="20098" xr:uid="{00000000-0005-0000-0000-000088610000}"/>
    <cellStyle name="SAPBEXHLevel1X 7 3 6 2" xfId="35035" xr:uid="{00000000-0005-0000-0000-000089610000}"/>
    <cellStyle name="SAPBEXHLevel1X 7 3 7" xfId="21209" xr:uid="{00000000-0005-0000-0000-00008A610000}"/>
    <cellStyle name="SAPBEXHLevel1X 7 3 7 2" xfId="36135" xr:uid="{00000000-0005-0000-0000-00008B610000}"/>
    <cellStyle name="SAPBEXHLevel1X 7 4" xfId="5392" xr:uid="{00000000-0005-0000-0000-00008C610000}"/>
    <cellStyle name="SAPBEXHLevel1X 7 4 2" xfId="22652" xr:uid="{00000000-0005-0000-0000-00008D610000}"/>
    <cellStyle name="SAPBEXHLevel1X 7 5" xfId="6494" xr:uid="{00000000-0005-0000-0000-00008E610000}"/>
    <cellStyle name="SAPBEXHLevel1X 7 5 2" xfId="23100" xr:uid="{00000000-0005-0000-0000-00008F610000}"/>
    <cellStyle name="SAPBEXHLevel1X 7 6" xfId="6661" xr:uid="{00000000-0005-0000-0000-000090610000}"/>
    <cellStyle name="SAPBEXHLevel1X 7 6 2" xfId="23165" xr:uid="{00000000-0005-0000-0000-000091610000}"/>
    <cellStyle name="SAPBEXHLevel1X 7 7" xfId="5828" xr:uid="{00000000-0005-0000-0000-000092610000}"/>
    <cellStyle name="SAPBEXHLevel1X 7 7 2" xfId="22845" xr:uid="{00000000-0005-0000-0000-000093610000}"/>
    <cellStyle name="SAPBEXHLevel1X 7 8" xfId="10449" xr:uid="{00000000-0005-0000-0000-000094610000}"/>
    <cellStyle name="SAPBEXHLevel1X 7 8 2" xfId="26371" xr:uid="{00000000-0005-0000-0000-000095610000}"/>
    <cellStyle name="SAPBEXHLevel1X 7 9" xfId="5881" xr:uid="{00000000-0005-0000-0000-000096610000}"/>
    <cellStyle name="SAPBEXHLevel1X 7 9 2" xfId="22874" xr:uid="{00000000-0005-0000-0000-000097610000}"/>
    <cellStyle name="SAPBEXHLevel1X 8" xfId="1875" xr:uid="{00000000-0005-0000-0000-000098610000}"/>
    <cellStyle name="SAPBEXHLevel1X 8 2" xfId="4192" xr:uid="{00000000-0005-0000-0000-000099610000}"/>
    <cellStyle name="SAPBEXHLevel1X 8 2 2" xfId="9347" xr:uid="{00000000-0005-0000-0000-00009A610000}"/>
    <cellStyle name="SAPBEXHLevel1X 8 2 2 2" xfId="25339" xr:uid="{00000000-0005-0000-0000-00009B610000}"/>
    <cellStyle name="SAPBEXHLevel1X 8 2 3" xfId="12166" xr:uid="{00000000-0005-0000-0000-00009C610000}"/>
    <cellStyle name="SAPBEXHLevel1X 8 2 3 2" xfId="28010" xr:uid="{00000000-0005-0000-0000-00009D610000}"/>
    <cellStyle name="SAPBEXHLevel1X 8 2 4" xfId="10311" xr:uid="{00000000-0005-0000-0000-00009E610000}"/>
    <cellStyle name="SAPBEXHLevel1X 8 2 4 2" xfId="26253" xr:uid="{00000000-0005-0000-0000-00009F610000}"/>
    <cellStyle name="SAPBEXHLevel1X 8 2 5" xfId="17489" xr:uid="{00000000-0005-0000-0000-0000A0610000}"/>
    <cellStyle name="SAPBEXHLevel1X 8 2 5 2" xfId="32605" xr:uid="{00000000-0005-0000-0000-0000A1610000}"/>
    <cellStyle name="SAPBEXHLevel1X 8 2 6" xfId="20097" xr:uid="{00000000-0005-0000-0000-0000A2610000}"/>
    <cellStyle name="SAPBEXHLevel1X 8 2 6 2" xfId="35034" xr:uid="{00000000-0005-0000-0000-0000A3610000}"/>
    <cellStyle name="SAPBEXHLevel1X 8 2 7" xfId="21402" xr:uid="{00000000-0005-0000-0000-0000A4610000}"/>
    <cellStyle name="SAPBEXHLevel1X 8 2 7 2" xfId="36328" xr:uid="{00000000-0005-0000-0000-0000A5610000}"/>
    <cellStyle name="SAPBEXHLevel1X 8 3" xfId="7137" xr:uid="{00000000-0005-0000-0000-0000A6610000}"/>
    <cellStyle name="SAPBEXHLevel1X 8 3 2" xfId="23425" xr:uid="{00000000-0005-0000-0000-0000A7610000}"/>
    <cellStyle name="SAPBEXHLevel1X 8 4" xfId="7524" xr:uid="{00000000-0005-0000-0000-0000A8610000}"/>
    <cellStyle name="SAPBEXHLevel1X 8 4 2" xfId="23694" xr:uid="{00000000-0005-0000-0000-0000A9610000}"/>
    <cellStyle name="SAPBEXHLevel1X 8 5" xfId="10072" xr:uid="{00000000-0005-0000-0000-0000AA610000}"/>
    <cellStyle name="SAPBEXHLevel1X 8 5 2" xfId="26052" xr:uid="{00000000-0005-0000-0000-0000AB610000}"/>
    <cellStyle name="SAPBEXHLevel1X 8 6" xfId="13213" xr:uid="{00000000-0005-0000-0000-0000AC610000}"/>
    <cellStyle name="SAPBEXHLevel1X 8 6 2" xfId="28985" xr:uid="{00000000-0005-0000-0000-0000AD610000}"/>
    <cellStyle name="SAPBEXHLevel1X 8 7" xfId="15758" xr:uid="{00000000-0005-0000-0000-0000AE610000}"/>
    <cellStyle name="SAPBEXHLevel1X 8 7 2" xfId="31024" xr:uid="{00000000-0005-0000-0000-0000AF610000}"/>
    <cellStyle name="SAPBEXHLevel1X 9" xfId="1876" xr:uid="{00000000-0005-0000-0000-0000B0610000}"/>
    <cellStyle name="SAPBEXHLevel1X 9 2" xfId="3593" xr:uid="{00000000-0005-0000-0000-0000B1610000}"/>
    <cellStyle name="SAPBEXHLevel1X 9 2 2" xfId="8761" xr:uid="{00000000-0005-0000-0000-0000B2610000}"/>
    <cellStyle name="SAPBEXHLevel1X 9 2 2 2" xfId="24790" xr:uid="{00000000-0005-0000-0000-0000B3610000}"/>
    <cellStyle name="SAPBEXHLevel1X 9 2 3" xfId="11588" xr:uid="{00000000-0005-0000-0000-0000B4610000}"/>
    <cellStyle name="SAPBEXHLevel1X 9 2 3 2" xfId="27455" xr:uid="{00000000-0005-0000-0000-0000B5610000}"/>
    <cellStyle name="SAPBEXHLevel1X 9 2 4" xfId="6702" xr:uid="{00000000-0005-0000-0000-0000B6610000}"/>
    <cellStyle name="SAPBEXHLevel1X 9 2 4 2" xfId="23194" xr:uid="{00000000-0005-0000-0000-0000B7610000}"/>
    <cellStyle name="SAPBEXHLevel1X 9 2 5" xfId="16940" xr:uid="{00000000-0005-0000-0000-0000B8610000}"/>
    <cellStyle name="SAPBEXHLevel1X 9 2 5 2" xfId="32078" xr:uid="{00000000-0005-0000-0000-0000B9610000}"/>
    <cellStyle name="SAPBEXHLevel1X 9 2 6" xfId="19550" xr:uid="{00000000-0005-0000-0000-0000BA610000}"/>
    <cellStyle name="SAPBEXHLevel1X 9 2 6 2" xfId="34497" xr:uid="{00000000-0005-0000-0000-0000BB610000}"/>
    <cellStyle name="SAPBEXHLevel1X 9 2 7" xfId="10204" xr:uid="{00000000-0005-0000-0000-0000BC610000}"/>
    <cellStyle name="SAPBEXHLevel1X 9 2 7 2" xfId="26169" xr:uid="{00000000-0005-0000-0000-0000BD610000}"/>
    <cellStyle name="SAPBEXHLevel1X 9 3" xfId="7138" xr:uid="{00000000-0005-0000-0000-0000BE610000}"/>
    <cellStyle name="SAPBEXHLevel1X 9 3 2" xfId="23426" xr:uid="{00000000-0005-0000-0000-0000BF610000}"/>
    <cellStyle name="SAPBEXHLevel1X 9 4" xfId="7523" xr:uid="{00000000-0005-0000-0000-0000C0610000}"/>
    <cellStyle name="SAPBEXHLevel1X 9 4 2" xfId="23693" xr:uid="{00000000-0005-0000-0000-0000C1610000}"/>
    <cellStyle name="SAPBEXHLevel1X 9 5" xfId="13453" xr:uid="{00000000-0005-0000-0000-0000C2610000}"/>
    <cellStyle name="SAPBEXHLevel1X 9 5 2" xfId="29104" xr:uid="{00000000-0005-0000-0000-0000C3610000}"/>
    <cellStyle name="SAPBEXHLevel1X 9 6" xfId="13485" xr:uid="{00000000-0005-0000-0000-0000C4610000}"/>
    <cellStyle name="SAPBEXHLevel1X 9 6 2" xfId="29125" xr:uid="{00000000-0005-0000-0000-0000C5610000}"/>
    <cellStyle name="SAPBEXHLevel1X 9 7" xfId="15757" xr:uid="{00000000-0005-0000-0000-0000C6610000}"/>
    <cellStyle name="SAPBEXHLevel1X 9 7 2" xfId="31023" xr:uid="{00000000-0005-0000-0000-0000C7610000}"/>
    <cellStyle name="SAPBEXHLevel1X_CC - Div XRef" xfId="1877" xr:uid="{00000000-0005-0000-0000-0000C8610000}"/>
    <cellStyle name="SAPBEXHLevel2" xfId="95" xr:uid="{00000000-0005-0000-0000-0000C9610000}"/>
    <cellStyle name="SAPBEXHLevel2 10" xfId="1878" xr:uid="{00000000-0005-0000-0000-0000CA610000}"/>
    <cellStyle name="SAPBEXHLevel2 10 10" xfId="23058" xr:uid="{00000000-0005-0000-0000-0000CB610000}"/>
    <cellStyle name="SAPBEXHLevel2 10 2" xfId="3346" xr:uid="{00000000-0005-0000-0000-0000CC610000}"/>
    <cellStyle name="SAPBEXHLevel2 10 2 2" xfId="8514" xr:uid="{00000000-0005-0000-0000-0000CD610000}"/>
    <cellStyle name="SAPBEXHLevel2 10 2 2 2" xfId="24543" xr:uid="{00000000-0005-0000-0000-0000CE610000}"/>
    <cellStyle name="SAPBEXHLevel2 10 2 3" xfId="11341" xr:uid="{00000000-0005-0000-0000-0000CF610000}"/>
    <cellStyle name="SAPBEXHLevel2 10 2 3 2" xfId="27208" xr:uid="{00000000-0005-0000-0000-0000D0610000}"/>
    <cellStyle name="SAPBEXHLevel2 10 2 4" xfId="13875" xr:uid="{00000000-0005-0000-0000-0000D1610000}"/>
    <cellStyle name="SAPBEXHLevel2 10 2 4 2" xfId="29463" xr:uid="{00000000-0005-0000-0000-0000D2610000}"/>
    <cellStyle name="SAPBEXHLevel2 10 2 5" xfId="16693" xr:uid="{00000000-0005-0000-0000-0000D3610000}"/>
    <cellStyle name="SAPBEXHLevel2 10 2 5 2" xfId="31831" xr:uid="{00000000-0005-0000-0000-0000D4610000}"/>
    <cellStyle name="SAPBEXHLevel2 10 2 6" xfId="19303" xr:uid="{00000000-0005-0000-0000-0000D5610000}"/>
    <cellStyle name="SAPBEXHLevel2 10 2 6 2" xfId="34250" xr:uid="{00000000-0005-0000-0000-0000D6610000}"/>
    <cellStyle name="SAPBEXHLevel2 10 2 7" xfId="21401" xr:uid="{00000000-0005-0000-0000-0000D7610000}"/>
    <cellStyle name="SAPBEXHLevel2 10 2 7 2" xfId="36327" xr:uid="{00000000-0005-0000-0000-0000D8610000}"/>
    <cellStyle name="SAPBEXHLevel2 10 2 8" xfId="6363" xr:uid="{00000000-0005-0000-0000-0000D9610000}"/>
    <cellStyle name="SAPBEXHLevel2 10 3" xfId="4945" xr:uid="{00000000-0005-0000-0000-0000DA610000}"/>
    <cellStyle name="SAPBEXHLevel2 10 3 2" xfId="10099" xr:uid="{00000000-0005-0000-0000-0000DB610000}"/>
    <cellStyle name="SAPBEXHLevel2 10 3 2 2" xfId="26077" xr:uid="{00000000-0005-0000-0000-0000DC610000}"/>
    <cellStyle name="SAPBEXHLevel2 10 3 3" xfId="12917" xr:uid="{00000000-0005-0000-0000-0000DD610000}"/>
    <cellStyle name="SAPBEXHLevel2 10 3 3 2" xfId="28756" xr:uid="{00000000-0005-0000-0000-0000DE610000}"/>
    <cellStyle name="SAPBEXHLevel2 10 3 4" xfId="15535" xr:uid="{00000000-0005-0000-0000-0000DF610000}"/>
    <cellStyle name="SAPBEXHLevel2 10 3 4 2" xfId="30890" xr:uid="{00000000-0005-0000-0000-0000E0610000}"/>
    <cellStyle name="SAPBEXHLevel2 10 3 5" xfId="18234" xr:uid="{00000000-0005-0000-0000-0000E1610000}"/>
    <cellStyle name="SAPBEXHLevel2 10 3 5 2" xfId="33339" xr:uid="{00000000-0005-0000-0000-0000E2610000}"/>
    <cellStyle name="SAPBEXHLevel2 10 3 6" xfId="20842" xr:uid="{00000000-0005-0000-0000-0000E3610000}"/>
    <cellStyle name="SAPBEXHLevel2 10 3 6 2" xfId="35773" xr:uid="{00000000-0005-0000-0000-0000E4610000}"/>
    <cellStyle name="SAPBEXHLevel2 10 3 7" xfId="22055" xr:uid="{00000000-0005-0000-0000-0000E5610000}"/>
    <cellStyle name="SAPBEXHLevel2 10 3 7 2" xfId="36972" xr:uid="{00000000-0005-0000-0000-0000E6610000}"/>
    <cellStyle name="SAPBEXHLevel2 10 4" xfId="7139" xr:uid="{00000000-0005-0000-0000-0000E7610000}"/>
    <cellStyle name="SAPBEXHLevel2 10 4 2" xfId="37877" xr:uid="{00000000-0005-0000-0000-0000E8610000}"/>
    <cellStyle name="SAPBEXHLevel2 10 5" xfId="7522" xr:uid="{00000000-0005-0000-0000-0000E9610000}"/>
    <cellStyle name="SAPBEXHLevel2 10 6" xfId="13452" xr:uid="{00000000-0005-0000-0000-0000EA610000}"/>
    <cellStyle name="SAPBEXHLevel2 10 7" xfId="15119" xr:uid="{00000000-0005-0000-0000-0000EB610000}"/>
    <cellStyle name="SAPBEXHLevel2 10 8" xfId="15756" xr:uid="{00000000-0005-0000-0000-0000EC610000}"/>
    <cellStyle name="SAPBEXHLevel2 10 9" xfId="13455" xr:uid="{00000000-0005-0000-0000-0000ED610000}"/>
    <cellStyle name="SAPBEXHLevel2 11" xfId="1879" xr:uid="{00000000-0005-0000-0000-0000EE610000}"/>
    <cellStyle name="SAPBEXHLevel2 11 2" xfId="4191" xr:uid="{00000000-0005-0000-0000-0000EF610000}"/>
    <cellStyle name="SAPBEXHLevel2 11 2 2" xfId="9346" xr:uid="{00000000-0005-0000-0000-0000F0610000}"/>
    <cellStyle name="SAPBEXHLevel2 11 2 2 2" xfId="25338" xr:uid="{00000000-0005-0000-0000-0000F1610000}"/>
    <cellStyle name="SAPBEXHLevel2 11 2 3" xfId="12165" xr:uid="{00000000-0005-0000-0000-0000F2610000}"/>
    <cellStyle name="SAPBEXHLevel2 11 2 3 2" xfId="28009" xr:uid="{00000000-0005-0000-0000-0000F3610000}"/>
    <cellStyle name="SAPBEXHLevel2 11 2 4" xfId="14908" xr:uid="{00000000-0005-0000-0000-0000F4610000}"/>
    <cellStyle name="SAPBEXHLevel2 11 2 4 2" xfId="30359" xr:uid="{00000000-0005-0000-0000-0000F5610000}"/>
    <cellStyle name="SAPBEXHLevel2 11 2 5" xfId="17488" xr:uid="{00000000-0005-0000-0000-0000F6610000}"/>
    <cellStyle name="SAPBEXHLevel2 11 2 5 2" xfId="32604" xr:uid="{00000000-0005-0000-0000-0000F7610000}"/>
    <cellStyle name="SAPBEXHLevel2 11 2 6" xfId="20096" xr:uid="{00000000-0005-0000-0000-0000F8610000}"/>
    <cellStyle name="SAPBEXHLevel2 11 2 6 2" xfId="35033" xr:uid="{00000000-0005-0000-0000-0000F9610000}"/>
    <cellStyle name="SAPBEXHLevel2 11 2 7" xfId="21726" xr:uid="{00000000-0005-0000-0000-0000FA610000}"/>
    <cellStyle name="SAPBEXHLevel2 11 2 7 2" xfId="36648" xr:uid="{00000000-0005-0000-0000-0000FB610000}"/>
    <cellStyle name="SAPBEXHLevel2 11 3" xfId="7140" xr:uid="{00000000-0005-0000-0000-0000FC610000}"/>
    <cellStyle name="SAPBEXHLevel2 11 3 2" xfId="23427" xr:uid="{00000000-0005-0000-0000-0000FD610000}"/>
    <cellStyle name="SAPBEXHLevel2 11 4" xfId="7521" xr:uid="{00000000-0005-0000-0000-0000FE610000}"/>
    <cellStyle name="SAPBEXHLevel2 11 4 2" xfId="23692" xr:uid="{00000000-0005-0000-0000-0000FF610000}"/>
    <cellStyle name="SAPBEXHLevel2 11 5" xfId="14715" xr:uid="{00000000-0005-0000-0000-000000620000}"/>
    <cellStyle name="SAPBEXHLevel2 11 5 2" xfId="30192" xr:uid="{00000000-0005-0000-0000-000001620000}"/>
    <cellStyle name="SAPBEXHLevel2 11 6" xfId="10113" xr:uid="{00000000-0005-0000-0000-000002620000}"/>
    <cellStyle name="SAPBEXHLevel2 11 6 2" xfId="26087" xr:uid="{00000000-0005-0000-0000-000003620000}"/>
    <cellStyle name="SAPBEXHLevel2 11 7" xfId="15755" xr:uid="{00000000-0005-0000-0000-000004620000}"/>
    <cellStyle name="SAPBEXHLevel2 11 7 2" xfId="31022" xr:uid="{00000000-0005-0000-0000-000005620000}"/>
    <cellStyle name="SAPBEXHLevel2 12" xfId="1880" xr:uid="{00000000-0005-0000-0000-000006620000}"/>
    <cellStyle name="SAPBEXHLevel2 12 2" xfId="4944" xr:uid="{00000000-0005-0000-0000-000007620000}"/>
    <cellStyle name="SAPBEXHLevel2 12 2 2" xfId="10098" xr:uid="{00000000-0005-0000-0000-000008620000}"/>
    <cellStyle name="SAPBEXHLevel2 12 2 2 2" xfId="26076" xr:uid="{00000000-0005-0000-0000-000009620000}"/>
    <cellStyle name="SAPBEXHLevel2 12 2 3" xfId="12916" xr:uid="{00000000-0005-0000-0000-00000A620000}"/>
    <cellStyle name="SAPBEXHLevel2 12 2 3 2" xfId="28755" xr:uid="{00000000-0005-0000-0000-00000B620000}"/>
    <cellStyle name="SAPBEXHLevel2 12 2 4" xfId="15534" xr:uid="{00000000-0005-0000-0000-00000C620000}"/>
    <cellStyle name="SAPBEXHLevel2 12 2 4 2" xfId="30889" xr:uid="{00000000-0005-0000-0000-00000D620000}"/>
    <cellStyle name="SAPBEXHLevel2 12 2 5" xfId="18233" xr:uid="{00000000-0005-0000-0000-00000E620000}"/>
    <cellStyle name="SAPBEXHLevel2 12 2 5 2" xfId="33338" xr:uid="{00000000-0005-0000-0000-00000F620000}"/>
    <cellStyle name="SAPBEXHLevel2 12 2 6" xfId="20841" xr:uid="{00000000-0005-0000-0000-000010620000}"/>
    <cellStyle name="SAPBEXHLevel2 12 2 6 2" xfId="35772" xr:uid="{00000000-0005-0000-0000-000011620000}"/>
    <cellStyle name="SAPBEXHLevel2 12 2 7" xfId="22058" xr:uid="{00000000-0005-0000-0000-000012620000}"/>
    <cellStyle name="SAPBEXHLevel2 12 2 7 2" xfId="36975" xr:uid="{00000000-0005-0000-0000-000013620000}"/>
    <cellStyle name="SAPBEXHLevel2 12 3" xfId="7141" xr:uid="{00000000-0005-0000-0000-000014620000}"/>
    <cellStyle name="SAPBEXHLevel2 12 3 2" xfId="23428" xr:uid="{00000000-0005-0000-0000-000015620000}"/>
    <cellStyle name="SAPBEXHLevel2 12 4" xfId="7520" xr:uid="{00000000-0005-0000-0000-000016620000}"/>
    <cellStyle name="SAPBEXHLevel2 12 4 2" xfId="23691" xr:uid="{00000000-0005-0000-0000-000017620000}"/>
    <cellStyle name="SAPBEXHLevel2 12 5" xfId="7013" xr:uid="{00000000-0005-0000-0000-000018620000}"/>
    <cellStyle name="SAPBEXHLevel2 12 5 2" xfId="23389" xr:uid="{00000000-0005-0000-0000-000019620000}"/>
    <cellStyle name="SAPBEXHLevel2 12 6" xfId="15393" xr:uid="{00000000-0005-0000-0000-00001A620000}"/>
    <cellStyle name="SAPBEXHLevel2 12 6 2" xfId="30784" xr:uid="{00000000-0005-0000-0000-00001B620000}"/>
    <cellStyle name="SAPBEXHLevel2 12 7" xfId="15754" xr:uid="{00000000-0005-0000-0000-00001C620000}"/>
    <cellStyle name="SAPBEXHLevel2 12 7 2" xfId="31021" xr:uid="{00000000-0005-0000-0000-00001D620000}"/>
    <cellStyle name="SAPBEXHLevel2 13" xfId="3349" xr:uid="{00000000-0005-0000-0000-00001E620000}"/>
    <cellStyle name="SAPBEXHLevel2 13 2" xfId="4190" xr:uid="{00000000-0005-0000-0000-00001F620000}"/>
    <cellStyle name="SAPBEXHLevel2 13 2 2" xfId="9345" xr:uid="{00000000-0005-0000-0000-000020620000}"/>
    <cellStyle name="SAPBEXHLevel2 13 2 2 2" xfId="25337" xr:uid="{00000000-0005-0000-0000-000021620000}"/>
    <cellStyle name="SAPBEXHLevel2 13 2 3" xfId="12164" xr:uid="{00000000-0005-0000-0000-000022620000}"/>
    <cellStyle name="SAPBEXHLevel2 13 2 3 2" xfId="28008" xr:uid="{00000000-0005-0000-0000-000023620000}"/>
    <cellStyle name="SAPBEXHLevel2 13 2 4" xfId="14907" xr:uid="{00000000-0005-0000-0000-000024620000}"/>
    <cellStyle name="SAPBEXHLevel2 13 2 4 2" xfId="30358" xr:uid="{00000000-0005-0000-0000-000025620000}"/>
    <cellStyle name="SAPBEXHLevel2 13 2 5" xfId="17487" xr:uid="{00000000-0005-0000-0000-000026620000}"/>
    <cellStyle name="SAPBEXHLevel2 13 2 5 2" xfId="32603" xr:uid="{00000000-0005-0000-0000-000027620000}"/>
    <cellStyle name="SAPBEXHLevel2 13 2 6" xfId="20095" xr:uid="{00000000-0005-0000-0000-000028620000}"/>
    <cellStyle name="SAPBEXHLevel2 13 2 6 2" xfId="35032" xr:uid="{00000000-0005-0000-0000-000029620000}"/>
    <cellStyle name="SAPBEXHLevel2 13 2 7" xfId="21980" xr:uid="{00000000-0005-0000-0000-00002A620000}"/>
    <cellStyle name="SAPBEXHLevel2 13 2 7 2" xfId="36899" xr:uid="{00000000-0005-0000-0000-00002B620000}"/>
    <cellStyle name="SAPBEXHLevel2 13 3" xfId="8517" xr:uid="{00000000-0005-0000-0000-00002C620000}"/>
    <cellStyle name="SAPBEXHLevel2 13 3 2" xfId="24546" xr:uid="{00000000-0005-0000-0000-00002D620000}"/>
    <cellStyle name="SAPBEXHLevel2 13 4" xfId="11344" xr:uid="{00000000-0005-0000-0000-00002E620000}"/>
    <cellStyle name="SAPBEXHLevel2 13 4 2" xfId="27211" xr:uid="{00000000-0005-0000-0000-00002F620000}"/>
    <cellStyle name="SAPBEXHLevel2 13 5" xfId="14468" xr:uid="{00000000-0005-0000-0000-000030620000}"/>
    <cellStyle name="SAPBEXHLevel2 13 5 2" xfId="29985" xr:uid="{00000000-0005-0000-0000-000031620000}"/>
    <cellStyle name="SAPBEXHLevel2 13 6" xfId="16696" xr:uid="{00000000-0005-0000-0000-000032620000}"/>
    <cellStyle name="SAPBEXHLevel2 13 6 2" xfId="31834" xr:uid="{00000000-0005-0000-0000-000033620000}"/>
    <cellStyle name="SAPBEXHLevel2 13 7" xfId="19306" xr:uid="{00000000-0005-0000-0000-000034620000}"/>
    <cellStyle name="SAPBEXHLevel2 13 7 2" xfId="34253" xr:uid="{00000000-0005-0000-0000-000035620000}"/>
    <cellStyle name="SAPBEXHLevel2 14" xfId="3350" xr:uid="{00000000-0005-0000-0000-000036620000}"/>
    <cellStyle name="SAPBEXHLevel2 14 2" xfId="3601" xr:uid="{00000000-0005-0000-0000-000037620000}"/>
    <cellStyle name="SAPBEXHLevel2 14 2 2" xfId="8769" xr:uid="{00000000-0005-0000-0000-000038620000}"/>
    <cellStyle name="SAPBEXHLevel2 14 2 2 2" xfId="24798" xr:uid="{00000000-0005-0000-0000-000039620000}"/>
    <cellStyle name="SAPBEXHLevel2 14 2 3" xfId="11596" xr:uid="{00000000-0005-0000-0000-00003A620000}"/>
    <cellStyle name="SAPBEXHLevel2 14 2 3 2" xfId="27463" xr:uid="{00000000-0005-0000-0000-00003B620000}"/>
    <cellStyle name="SAPBEXHLevel2 14 2 4" xfId="15262" xr:uid="{00000000-0005-0000-0000-00003C620000}"/>
    <cellStyle name="SAPBEXHLevel2 14 2 4 2" xfId="30671" xr:uid="{00000000-0005-0000-0000-00003D620000}"/>
    <cellStyle name="SAPBEXHLevel2 14 2 5" xfId="16948" xr:uid="{00000000-0005-0000-0000-00003E620000}"/>
    <cellStyle name="SAPBEXHLevel2 14 2 5 2" xfId="32086" xr:uid="{00000000-0005-0000-0000-00003F620000}"/>
    <cellStyle name="SAPBEXHLevel2 14 2 6" xfId="19558" xr:uid="{00000000-0005-0000-0000-000040620000}"/>
    <cellStyle name="SAPBEXHLevel2 14 2 6 2" xfId="34505" xr:uid="{00000000-0005-0000-0000-000041620000}"/>
    <cellStyle name="SAPBEXHLevel2 14 2 7" xfId="21110" xr:uid="{00000000-0005-0000-0000-000042620000}"/>
    <cellStyle name="SAPBEXHLevel2 14 2 7 2" xfId="36036" xr:uid="{00000000-0005-0000-0000-000043620000}"/>
    <cellStyle name="SAPBEXHLevel2 14 3" xfId="8518" xr:uid="{00000000-0005-0000-0000-000044620000}"/>
    <cellStyle name="SAPBEXHLevel2 14 3 2" xfId="24547" xr:uid="{00000000-0005-0000-0000-000045620000}"/>
    <cellStyle name="SAPBEXHLevel2 14 4" xfId="11345" xr:uid="{00000000-0005-0000-0000-000046620000}"/>
    <cellStyle name="SAPBEXHLevel2 14 4 2" xfId="27212" xr:uid="{00000000-0005-0000-0000-000047620000}"/>
    <cellStyle name="SAPBEXHLevel2 14 5" xfId="14990" xr:uid="{00000000-0005-0000-0000-000048620000}"/>
    <cellStyle name="SAPBEXHLevel2 14 5 2" xfId="30437" xr:uid="{00000000-0005-0000-0000-000049620000}"/>
    <cellStyle name="SAPBEXHLevel2 14 6" xfId="16697" xr:uid="{00000000-0005-0000-0000-00004A620000}"/>
    <cellStyle name="SAPBEXHLevel2 14 6 2" xfId="31835" xr:uid="{00000000-0005-0000-0000-00004B620000}"/>
    <cellStyle name="SAPBEXHLevel2 14 7" xfId="19307" xr:uid="{00000000-0005-0000-0000-00004C620000}"/>
    <cellStyle name="SAPBEXHLevel2 14 7 2" xfId="34254" xr:uid="{00000000-0005-0000-0000-00004D620000}"/>
    <cellStyle name="SAPBEXHLevel2 15" xfId="3351" xr:uid="{00000000-0005-0000-0000-00004E620000}"/>
    <cellStyle name="SAPBEXHLevel2 15 2" xfId="4943" xr:uid="{00000000-0005-0000-0000-00004F620000}"/>
    <cellStyle name="SAPBEXHLevel2 15 2 2" xfId="10097" xr:uid="{00000000-0005-0000-0000-000050620000}"/>
    <cellStyle name="SAPBEXHLevel2 15 2 2 2" xfId="26075" xr:uid="{00000000-0005-0000-0000-000051620000}"/>
    <cellStyle name="SAPBEXHLevel2 15 2 3" xfId="12915" xr:uid="{00000000-0005-0000-0000-000052620000}"/>
    <cellStyle name="SAPBEXHLevel2 15 2 3 2" xfId="28754" xr:uid="{00000000-0005-0000-0000-000053620000}"/>
    <cellStyle name="SAPBEXHLevel2 15 2 4" xfId="15533" xr:uid="{00000000-0005-0000-0000-000054620000}"/>
    <cellStyle name="SAPBEXHLevel2 15 2 4 2" xfId="30888" xr:uid="{00000000-0005-0000-0000-000055620000}"/>
    <cellStyle name="SAPBEXHLevel2 15 2 5" xfId="18232" xr:uid="{00000000-0005-0000-0000-000056620000}"/>
    <cellStyle name="SAPBEXHLevel2 15 2 5 2" xfId="33337" xr:uid="{00000000-0005-0000-0000-000057620000}"/>
    <cellStyle name="SAPBEXHLevel2 15 2 6" xfId="20840" xr:uid="{00000000-0005-0000-0000-000058620000}"/>
    <cellStyle name="SAPBEXHLevel2 15 2 6 2" xfId="35771" xr:uid="{00000000-0005-0000-0000-000059620000}"/>
    <cellStyle name="SAPBEXHLevel2 15 2 7" xfId="22057" xr:uid="{00000000-0005-0000-0000-00005A620000}"/>
    <cellStyle name="SAPBEXHLevel2 15 2 7 2" xfId="36974" xr:uid="{00000000-0005-0000-0000-00005B620000}"/>
    <cellStyle name="SAPBEXHLevel2 15 3" xfId="8519" xr:uid="{00000000-0005-0000-0000-00005C620000}"/>
    <cellStyle name="SAPBEXHLevel2 15 3 2" xfId="24548" xr:uid="{00000000-0005-0000-0000-00005D620000}"/>
    <cellStyle name="SAPBEXHLevel2 15 4" xfId="11346" xr:uid="{00000000-0005-0000-0000-00005E620000}"/>
    <cellStyle name="SAPBEXHLevel2 15 4 2" xfId="27213" xr:uid="{00000000-0005-0000-0000-00005F620000}"/>
    <cellStyle name="SAPBEXHLevel2 15 5" xfId="13876" xr:uid="{00000000-0005-0000-0000-000060620000}"/>
    <cellStyle name="SAPBEXHLevel2 15 5 2" xfId="29464" xr:uid="{00000000-0005-0000-0000-000061620000}"/>
    <cellStyle name="SAPBEXHLevel2 15 6" xfId="16698" xr:uid="{00000000-0005-0000-0000-000062620000}"/>
    <cellStyle name="SAPBEXHLevel2 15 6 2" xfId="31836" xr:uid="{00000000-0005-0000-0000-000063620000}"/>
    <cellStyle name="SAPBEXHLevel2 15 7" xfId="19308" xr:uid="{00000000-0005-0000-0000-000064620000}"/>
    <cellStyle name="SAPBEXHLevel2 15 7 2" xfId="34255" xr:uid="{00000000-0005-0000-0000-000065620000}"/>
    <cellStyle name="SAPBEXHLevel2 16" xfId="3352" xr:uid="{00000000-0005-0000-0000-000066620000}"/>
    <cellStyle name="SAPBEXHLevel2 16 2" xfId="4942" xr:uid="{00000000-0005-0000-0000-000067620000}"/>
    <cellStyle name="SAPBEXHLevel2 16 2 2" xfId="10096" xr:uid="{00000000-0005-0000-0000-000068620000}"/>
    <cellStyle name="SAPBEXHLevel2 16 2 2 2" xfId="26074" xr:uid="{00000000-0005-0000-0000-000069620000}"/>
    <cellStyle name="SAPBEXHLevel2 16 2 3" xfId="12914" xr:uid="{00000000-0005-0000-0000-00006A620000}"/>
    <cellStyle name="SAPBEXHLevel2 16 2 3 2" xfId="28753" xr:uid="{00000000-0005-0000-0000-00006B620000}"/>
    <cellStyle name="SAPBEXHLevel2 16 2 4" xfId="15532" xr:uid="{00000000-0005-0000-0000-00006C620000}"/>
    <cellStyle name="SAPBEXHLevel2 16 2 4 2" xfId="30887" xr:uid="{00000000-0005-0000-0000-00006D620000}"/>
    <cellStyle name="SAPBEXHLevel2 16 2 5" xfId="18231" xr:uid="{00000000-0005-0000-0000-00006E620000}"/>
    <cellStyle name="SAPBEXHLevel2 16 2 5 2" xfId="33336" xr:uid="{00000000-0005-0000-0000-00006F620000}"/>
    <cellStyle name="SAPBEXHLevel2 16 2 6" xfId="20839" xr:uid="{00000000-0005-0000-0000-000070620000}"/>
    <cellStyle name="SAPBEXHLevel2 16 2 6 2" xfId="35770" xr:uid="{00000000-0005-0000-0000-000071620000}"/>
    <cellStyle name="SAPBEXHLevel2 16 2 7" xfId="22084" xr:uid="{00000000-0005-0000-0000-000072620000}"/>
    <cellStyle name="SAPBEXHLevel2 16 2 7 2" xfId="37001" xr:uid="{00000000-0005-0000-0000-000073620000}"/>
    <cellStyle name="SAPBEXHLevel2 16 3" xfId="8520" xr:uid="{00000000-0005-0000-0000-000074620000}"/>
    <cellStyle name="SAPBEXHLevel2 16 3 2" xfId="24549" xr:uid="{00000000-0005-0000-0000-000075620000}"/>
    <cellStyle name="SAPBEXHLevel2 16 4" xfId="11347" xr:uid="{00000000-0005-0000-0000-000076620000}"/>
    <cellStyle name="SAPBEXHLevel2 16 4 2" xfId="27214" xr:uid="{00000000-0005-0000-0000-000077620000}"/>
    <cellStyle name="SAPBEXHLevel2 16 5" xfId="14989" xr:uid="{00000000-0005-0000-0000-000078620000}"/>
    <cellStyle name="SAPBEXHLevel2 16 5 2" xfId="30436" xr:uid="{00000000-0005-0000-0000-000079620000}"/>
    <cellStyle name="SAPBEXHLevel2 16 6" xfId="16699" xr:uid="{00000000-0005-0000-0000-00007A620000}"/>
    <cellStyle name="SAPBEXHLevel2 16 6 2" xfId="31837" xr:uid="{00000000-0005-0000-0000-00007B620000}"/>
    <cellStyle name="SAPBEXHLevel2 16 7" xfId="19309" xr:uid="{00000000-0005-0000-0000-00007C620000}"/>
    <cellStyle name="SAPBEXHLevel2 16 7 2" xfId="34256" xr:uid="{00000000-0005-0000-0000-00007D620000}"/>
    <cellStyle name="SAPBEXHLevel2 17" xfId="3353" xr:uid="{00000000-0005-0000-0000-00007E620000}"/>
    <cellStyle name="SAPBEXHLevel2 17 2" xfId="4189" xr:uid="{00000000-0005-0000-0000-00007F620000}"/>
    <cellStyle name="SAPBEXHLevel2 17 2 2" xfId="9344" xr:uid="{00000000-0005-0000-0000-000080620000}"/>
    <cellStyle name="SAPBEXHLevel2 17 2 2 2" xfId="25336" xr:uid="{00000000-0005-0000-0000-000081620000}"/>
    <cellStyle name="SAPBEXHLevel2 17 2 3" xfId="12163" xr:uid="{00000000-0005-0000-0000-000082620000}"/>
    <cellStyle name="SAPBEXHLevel2 17 2 3 2" xfId="28007" xr:uid="{00000000-0005-0000-0000-000083620000}"/>
    <cellStyle name="SAPBEXHLevel2 17 2 4" xfId="13968" xr:uid="{00000000-0005-0000-0000-000084620000}"/>
    <cellStyle name="SAPBEXHLevel2 17 2 4 2" xfId="29550" xr:uid="{00000000-0005-0000-0000-000085620000}"/>
    <cellStyle name="SAPBEXHLevel2 17 2 5" xfId="17486" xr:uid="{00000000-0005-0000-0000-000086620000}"/>
    <cellStyle name="SAPBEXHLevel2 17 2 5 2" xfId="32602" xr:uid="{00000000-0005-0000-0000-000087620000}"/>
    <cellStyle name="SAPBEXHLevel2 17 2 6" xfId="20094" xr:uid="{00000000-0005-0000-0000-000088620000}"/>
    <cellStyle name="SAPBEXHLevel2 17 2 6 2" xfId="35031" xr:uid="{00000000-0005-0000-0000-000089620000}"/>
    <cellStyle name="SAPBEXHLevel2 17 2 7" xfId="21208" xr:uid="{00000000-0005-0000-0000-00008A620000}"/>
    <cellStyle name="SAPBEXHLevel2 17 2 7 2" xfId="36134" xr:uid="{00000000-0005-0000-0000-00008B620000}"/>
    <cellStyle name="SAPBEXHLevel2 17 3" xfId="8521" xr:uid="{00000000-0005-0000-0000-00008C620000}"/>
    <cellStyle name="SAPBEXHLevel2 17 3 2" xfId="24550" xr:uid="{00000000-0005-0000-0000-00008D620000}"/>
    <cellStyle name="SAPBEXHLevel2 17 4" xfId="11348" xr:uid="{00000000-0005-0000-0000-00008E620000}"/>
    <cellStyle name="SAPBEXHLevel2 17 4 2" xfId="27215" xr:uid="{00000000-0005-0000-0000-00008F620000}"/>
    <cellStyle name="SAPBEXHLevel2 17 5" xfId="13877" xr:uid="{00000000-0005-0000-0000-000090620000}"/>
    <cellStyle name="SAPBEXHLevel2 17 5 2" xfId="29465" xr:uid="{00000000-0005-0000-0000-000091620000}"/>
    <cellStyle name="SAPBEXHLevel2 17 6" xfId="16700" xr:uid="{00000000-0005-0000-0000-000092620000}"/>
    <cellStyle name="SAPBEXHLevel2 17 6 2" xfId="31838" xr:uid="{00000000-0005-0000-0000-000093620000}"/>
    <cellStyle name="SAPBEXHLevel2 17 7" xfId="19310" xr:uid="{00000000-0005-0000-0000-000094620000}"/>
    <cellStyle name="SAPBEXHLevel2 17 7 2" xfId="34257" xr:uid="{00000000-0005-0000-0000-000095620000}"/>
    <cellStyle name="SAPBEXHLevel2 18" xfId="3354" xr:uid="{00000000-0005-0000-0000-000096620000}"/>
    <cellStyle name="SAPBEXHLevel2 18 2" xfId="4188" xr:uid="{00000000-0005-0000-0000-000097620000}"/>
    <cellStyle name="SAPBEXHLevel2 18 2 2" xfId="9343" xr:uid="{00000000-0005-0000-0000-000098620000}"/>
    <cellStyle name="SAPBEXHLevel2 18 2 2 2" xfId="25335" xr:uid="{00000000-0005-0000-0000-000099620000}"/>
    <cellStyle name="SAPBEXHLevel2 18 2 3" xfId="12162" xr:uid="{00000000-0005-0000-0000-00009A620000}"/>
    <cellStyle name="SAPBEXHLevel2 18 2 3 2" xfId="28006" xr:uid="{00000000-0005-0000-0000-00009B620000}"/>
    <cellStyle name="SAPBEXHLevel2 18 2 4" xfId="11816" xr:uid="{00000000-0005-0000-0000-00009C620000}"/>
    <cellStyle name="SAPBEXHLevel2 18 2 4 2" xfId="27667" xr:uid="{00000000-0005-0000-0000-00009D620000}"/>
    <cellStyle name="SAPBEXHLevel2 18 2 5" xfId="17485" xr:uid="{00000000-0005-0000-0000-00009E620000}"/>
    <cellStyle name="SAPBEXHLevel2 18 2 5 2" xfId="32601" xr:uid="{00000000-0005-0000-0000-00009F620000}"/>
    <cellStyle name="SAPBEXHLevel2 18 2 6" xfId="20093" xr:uid="{00000000-0005-0000-0000-0000A0620000}"/>
    <cellStyle name="SAPBEXHLevel2 18 2 6 2" xfId="35030" xr:uid="{00000000-0005-0000-0000-0000A1620000}"/>
    <cellStyle name="SAPBEXHLevel2 18 2 7" xfId="21527" xr:uid="{00000000-0005-0000-0000-0000A2620000}"/>
    <cellStyle name="SAPBEXHLevel2 18 2 7 2" xfId="36453" xr:uid="{00000000-0005-0000-0000-0000A3620000}"/>
    <cellStyle name="SAPBEXHLevel2 18 3" xfId="8522" xr:uid="{00000000-0005-0000-0000-0000A4620000}"/>
    <cellStyle name="SAPBEXHLevel2 18 3 2" xfId="24551" xr:uid="{00000000-0005-0000-0000-0000A5620000}"/>
    <cellStyle name="SAPBEXHLevel2 18 4" xfId="11349" xr:uid="{00000000-0005-0000-0000-0000A6620000}"/>
    <cellStyle name="SAPBEXHLevel2 18 4 2" xfId="27216" xr:uid="{00000000-0005-0000-0000-0000A7620000}"/>
    <cellStyle name="SAPBEXHLevel2 18 5" xfId="14988" xr:uid="{00000000-0005-0000-0000-0000A8620000}"/>
    <cellStyle name="SAPBEXHLevel2 18 5 2" xfId="30435" xr:uid="{00000000-0005-0000-0000-0000A9620000}"/>
    <cellStyle name="SAPBEXHLevel2 18 6" xfId="16701" xr:uid="{00000000-0005-0000-0000-0000AA620000}"/>
    <cellStyle name="SAPBEXHLevel2 18 6 2" xfId="31839" xr:uid="{00000000-0005-0000-0000-0000AB620000}"/>
    <cellStyle name="SAPBEXHLevel2 18 7" xfId="19311" xr:uid="{00000000-0005-0000-0000-0000AC620000}"/>
    <cellStyle name="SAPBEXHLevel2 18 7 2" xfId="34258" xr:uid="{00000000-0005-0000-0000-0000AD620000}"/>
    <cellStyle name="SAPBEXHLevel2 19" xfId="3355" xr:uid="{00000000-0005-0000-0000-0000AE620000}"/>
    <cellStyle name="SAPBEXHLevel2 19 2" xfId="4187" xr:uid="{00000000-0005-0000-0000-0000AF620000}"/>
    <cellStyle name="SAPBEXHLevel2 19 2 2" xfId="9342" xr:uid="{00000000-0005-0000-0000-0000B0620000}"/>
    <cellStyle name="SAPBEXHLevel2 19 2 2 2" xfId="25334" xr:uid="{00000000-0005-0000-0000-0000B1620000}"/>
    <cellStyle name="SAPBEXHLevel2 19 2 3" xfId="12161" xr:uid="{00000000-0005-0000-0000-0000B2620000}"/>
    <cellStyle name="SAPBEXHLevel2 19 2 3 2" xfId="28005" xr:uid="{00000000-0005-0000-0000-0000B3620000}"/>
    <cellStyle name="SAPBEXHLevel2 19 2 4" xfId="10437" xr:uid="{00000000-0005-0000-0000-0000B4620000}"/>
    <cellStyle name="SAPBEXHLevel2 19 2 4 2" xfId="26360" xr:uid="{00000000-0005-0000-0000-0000B5620000}"/>
    <cellStyle name="SAPBEXHLevel2 19 2 5" xfId="17484" xr:uid="{00000000-0005-0000-0000-0000B6620000}"/>
    <cellStyle name="SAPBEXHLevel2 19 2 5 2" xfId="32600" xr:uid="{00000000-0005-0000-0000-0000B7620000}"/>
    <cellStyle name="SAPBEXHLevel2 19 2 6" xfId="20092" xr:uid="{00000000-0005-0000-0000-0000B8620000}"/>
    <cellStyle name="SAPBEXHLevel2 19 2 6 2" xfId="35029" xr:uid="{00000000-0005-0000-0000-0000B9620000}"/>
    <cellStyle name="SAPBEXHLevel2 19 2 7" xfId="21207" xr:uid="{00000000-0005-0000-0000-0000BA620000}"/>
    <cellStyle name="SAPBEXHLevel2 19 2 7 2" xfId="36133" xr:uid="{00000000-0005-0000-0000-0000BB620000}"/>
    <cellStyle name="SAPBEXHLevel2 19 3" xfId="8523" xr:uid="{00000000-0005-0000-0000-0000BC620000}"/>
    <cellStyle name="SAPBEXHLevel2 19 3 2" xfId="24552" xr:uid="{00000000-0005-0000-0000-0000BD620000}"/>
    <cellStyle name="SAPBEXHLevel2 19 4" xfId="11350" xr:uid="{00000000-0005-0000-0000-0000BE620000}"/>
    <cellStyle name="SAPBEXHLevel2 19 4 2" xfId="27217" xr:uid="{00000000-0005-0000-0000-0000BF620000}"/>
    <cellStyle name="SAPBEXHLevel2 19 5" xfId="13870" xr:uid="{00000000-0005-0000-0000-0000C0620000}"/>
    <cellStyle name="SAPBEXHLevel2 19 5 2" xfId="29458" xr:uid="{00000000-0005-0000-0000-0000C1620000}"/>
    <cellStyle name="SAPBEXHLevel2 19 6" xfId="16702" xr:uid="{00000000-0005-0000-0000-0000C2620000}"/>
    <cellStyle name="SAPBEXHLevel2 19 6 2" xfId="31840" xr:uid="{00000000-0005-0000-0000-0000C3620000}"/>
    <cellStyle name="SAPBEXHLevel2 19 7" xfId="19312" xr:uid="{00000000-0005-0000-0000-0000C4620000}"/>
    <cellStyle name="SAPBEXHLevel2 19 7 2" xfId="34259" xr:uid="{00000000-0005-0000-0000-0000C5620000}"/>
    <cellStyle name="SAPBEXHLevel2 2" xfId="875" xr:uid="{00000000-0005-0000-0000-0000C6620000}"/>
    <cellStyle name="SAPBEXHLevel2 2 10" xfId="3357" xr:uid="{00000000-0005-0000-0000-0000C7620000}"/>
    <cellStyle name="SAPBEXHLevel2 2 10 2" xfId="4185" xr:uid="{00000000-0005-0000-0000-0000C8620000}"/>
    <cellStyle name="SAPBEXHLevel2 2 10 2 2" xfId="9340" xr:uid="{00000000-0005-0000-0000-0000C9620000}"/>
    <cellStyle name="SAPBEXHLevel2 2 10 2 2 2" xfId="25332" xr:uid="{00000000-0005-0000-0000-0000CA620000}"/>
    <cellStyle name="SAPBEXHLevel2 2 10 2 3" xfId="12159" xr:uid="{00000000-0005-0000-0000-0000CB620000}"/>
    <cellStyle name="SAPBEXHLevel2 2 10 2 3 2" xfId="28003" xr:uid="{00000000-0005-0000-0000-0000CC620000}"/>
    <cellStyle name="SAPBEXHLevel2 2 10 2 4" xfId="14391" xr:uid="{00000000-0005-0000-0000-0000CD620000}"/>
    <cellStyle name="SAPBEXHLevel2 2 10 2 4 2" xfId="29911" xr:uid="{00000000-0005-0000-0000-0000CE620000}"/>
    <cellStyle name="SAPBEXHLevel2 2 10 2 5" xfId="17482" xr:uid="{00000000-0005-0000-0000-0000CF620000}"/>
    <cellStyle name="SAPBEXHLevel2 2 10 2 5 2" xfId="32598" xr:uid="{00000000-0005-0000-0000-0000D0620000}"/>
    <cellStyle name="SAPBEXHLevel2 2 10 2 6" xfId="20090" xr:uid="{00000000-0005-0000-0000-0000D1620000}"/>
    <cellStyle name="SAPBEXHLevel2 2 10 2 6 2" xfId="35027" xr:uid="{00000000-0005-0000-0000-0000D2620000}"/>
    <cellStyle name="SAPBEXHLevel2 2 10 2 7" xfId="21727" xr:uid="{00000000-0005-0000-0000-0000D3620000}"/>
    <cellStyle name="SAPBEXHLevel2 2 10 2 7 2" xfId="36649" xr:uid="{00000000-0005-0000-0000-0000D4620000}"/>
    <cellStyle name="SAPBEXHLevel2 2 10 3" xfId="8525" xr:uid="{00000000-0005-0000-0000-0000D5620000}"/>
    <cellStyle name="SAPBEXHLevel2 2 10 3 2" xfId="24554" xr:uid="{00000000-0005-0000-0000-0000D6620000}"/>
    <cellStyle name="SAPBEXHLevel2 2 10 4" xfId="11352" xr:uid="{00000000-0005-0000-0000-0000D7620000}"/>
    <cellStyle name="SAPBEXHLevel2 2 10 4 2" xfId="27219" xr:uid="{00000000-0005-0000-0000-0000D8620000}"/>
    <cellStyle name="SAPBEXHLevel2 2 10 5" xfId="14467" xr:uid="{00000000-0005-0000-0000-0000D9620000}"/>
    <cellStyle name="SAPBEXHLevel2 2 10 5 2" xfId="29984" xr:uid="{00000000-0005-0000-0000-0000DA620000}"/>
    <cellStyle name="SAPBEXHLevel2 2 10 6" xfId="16704" xr:uid="{00000000-0005-0000-0000-0000DB620000}"/>
    <cellStyle name="SAPBEXHLevel2 2 10 6 2" xfId="31842" xr:uid="{00000000-0005-0000-0000-0000DC620000}"/>
    <cellStyle name="SAPBEXHLevel2 2 10 7" xfId="19314" xr:uid="{00000000-0005-0000-0000-0000DD620000}"/>
    <cellStyle name="SAPBEXHLevel2 2 10 7 2" xfId="34261" xr:uid="{00000000-0005-0000-0000-0000DE620000}"/>
    <cellStyle name="SAPBEXHLevel2 2 11" xfId="3358" xr:uid="{00000000-0005-0000-0000-0000DF620000}"/>
    <cellStyle name="SAPBEXHLevel2 2 11 2" xfId="4941" xr:uid="{00000000-0005-0000-0000-0000E0620000}"/>
    <cellStyle name="SAPBEXHLevel2 2 11 2 2" xfId="10095" xr:uid="{00000000-0005-0000-0000-0000E1620000}"/>
    <cellStyle name="SAPBEXHLevel2 2 11 2 2 2" xfId="26073" xr:uid="{00000000-0005-0000-0000-0000E2620000}"/>
    <cellStyle name="SAPBEXHLevel2 2 11 2 3" xfId="12913" xr:uid="{00000000-0005-0000-0000-0000E3620000}"/>
    <cellStyle name="SAPBEXHLevel2 2 11 2 3 2" xfId="28752" xr:uid="{00000000-0005-0000-0000-0000E4620000}"/>
    <cellStyle name="SAPBEXHLevel2 2 11 2 4" xfId="15531" xr:uid="{00000000-0005-0000-0000-0000E5620000}"/>
    <cellStyle name="SAPBEXHLevel2 2 11 2 4 2" xfId="30886" xr:uid="{00000000-0005-0000-0000-0000E6620000}"/>
    <cellStyle name="SAPBEXHLevel2 2 11 2 5" xfId="18230" xr:uid="{00000000-0005-0000-0000-0000E7620000}"/>
    <cellStyle name="SAPBEXHLevel2 2 11 2 5 2" xfId="33335" xr:uid="{00000000-0005-0000-0000-0000E8620000}"/>
    <cellStyle name="SAPBEXHLevel2 2 11 2 6" xfId="20838" xr:uid="{00000000-0005-0000-0000-0000E9620000}"/>
    <cellStyle name="SAPBEXHLevel2 2 11 2 6 2" xfId="35769" xr:uid="{00000000-0005-0000-0000-0000EA620000}"/>
    <cellStyle name="SAPBEXHLevel2 2 11 2 7" xfId="22059" xr:uid="{00000000-0005-0000-0000-0000EB620000}"/>
    <cellStyle name="SAPBEXHLevel2 2 11 2 7 2" xfId="36976" xr:uid="{00000000-0005-0000-0000-0000EC620000}"/>
    <cellStyle name="SAPBEXHLevel2 2 11 3" xfId="8526" xr:uid="{00000000-0005-0000-0000-0000ED620000}"/>
    <cellStyle name="SAPBEXHLevel2 2 11 3 2" xfId="24555" xr:uid="{00000000-0005-0000-0000-0000EE620000}"/>
    <cellStyle name="SAPBEXHLevel2 2 11 4" xfId="11353" xr:uid="{00000000-0005-0000-0000-0000EF620000}"/>
    <cellStyle name="SAPBEXHLevel2 2 11 4 2" xfId="27220" xr:uid="{00000000-0005-0000-0000-0000F0620000}"/>
    <cellStyle name="SAPBEXHLevel2 2 11 5" xfId="7407" xr:uid="{00000000-0005-0000-0000-0000F1620000}"/>
    <cellStyle name="SAPBEXHLevel2 2 11 5 2" xfId="23604" xr:uid="{00000000-0005-0000-0000-0000F2620000}"/>
    <cellStyle name="SAPBEXHLevel2 2 11 6" xfId="16705" xr:uid="{00000000-0005-0000-0000-0000F3620000}"/>
    <cellStyle name="SAPBEXHLevel2 2 11 6 2" xfId="31843" xr:uid="{00000000-0005-0000-0000-0000F4620000}"/>
    <cellStyle name="SAPBEXHLevel2 2 11 7" xfId="19315" xr:uid="{00000000-0005-0000-0000-0000F5620000}"/>
    <cellStyle name="SAPBEXHLevel2 2 11 7 2" xfId="34262" xr:uid="{00000000-0005-0000-0000-0000F6620000}"/>
    <cellStyle name="SAPBEXHLevel2 2 12" xfId="3359" xr:uid="{00000000-0005-0000-0000-0000F7620000}"/>
    <cellStyle name="SAPBEXHLevel2 2 12 2" xfId="4940" xr:uid="{00000000-0005-0000-0000-0000F8620000}"/>
    <cellStyle name="SAPBEXHLevel2 2 12 2 2" xfId="10094" xr:uid="{00000000-0005-0000-0000-0000F9620000}"/>
    <cellStyle name="SAPBEXHLevel2 2 12 2 2 2" xfId="26072" xr:uid="{00000000-0005-0000-0000-0000FA620000}"/>
    <cellStyle name="SAPBEXHLevel2 2 12 2 3" xfId="12912" xr:uid="{00000000-0005-0000-0000-0000FB620000}"/>
    <cellStyle name="SAPBEXHLevel2 2 12 2 3 2" xfId="28751" xr:uid="{00000000-0005-0000-0000-0000FC620000}"/>
    <cellStyle name="SAPBEXHLevel2 2 12 2 4" xfId="15530" xr:uid="{00000000-0005-0000-0000-0000FD620000}"/>
    <cellStyle name="SAPBEXHLevel2 2 12 2 4 2" xfId="30885" xr:uid="{00000000-0005-0000-0000-0000FE620000}"/>
    <cellStyle name="SAPBEXHLevel2 2 12 2 5" xfId="18229" xr:uid="{00000000-0005-0000-0000-0000FF620000}"/>
    <cellStyle name="SAPBEXHLevel2 2 12 2 5 2" xfId="33334" xr:uid="{00000000-0005-0000-0000-000000630000}"/>
    <cellStyle name="SAPBEXHLevel2 2 12 2 6" xfId="20837" xr:uid="{00000000-0005-0000-0000-000001630000}"/>
    <cellStyle name="SAPBEXHLevel2 2 12 2 6 2" xfId="35768" xr:uid="{00000000-0005-0000-0000-000002630000}"/>
    <cellStyle name="SAPBEXHLevel2 2 12 2 7" xfId="20973" xr:uid="{00000000-0005-0000-0000-000003630000}"/>
    <cellStyle name="SAPBEXHLevel2 2 12 2 7 2" xfId="35899" xr:uid="{00000000-0005-0000-0000-000004630000}"/>
    <cellStyle name="SAPBEXHLevel2 2 12 3" xfId="8527" xr:uid="{00000000-0005-0000-0000-000005630000}"/>
    <cellStyle name="SAPBEXHLevel2 2 12 3 2" xfId="24556" xr:uid="{00000000-0005-0000-0000-000006630000}"/>
    <cellStyle name="SAPBEXHLevel2 2 12 4" xfId="11354" xr:uid="{00000000-0005-0000-0000-000007630000}"/>
    <cellStyle name="SAPBEXHLevel2 2 12 4 2" xfId="27221" xr:uid="{00000000-0005-0000-0000-000008630000}"/>
    <cellStyle name="SAPBEXHLevel2 2 12 5" xfId="15302" xr:uid="{00000000-0005-0000-0000-000009630000}"/>
    <cellStyle name="SAPBEXHLevel2 2 12 5 2" xfId="30711" xr:uid="{00000000-0005-0000-0000-00000A630000}"/>
    <cellStyle name="SAPBEXHLevel2 2 12 6" xfId="16706" xr:uid="{00000000-0005-0000-0000-00000B630000}"/>
    <cellStyle name="SAPBEXHLevel2 2 12 6 2" xfId="31844" xr:uid="{00000000-0005-0000-0000-00000C630000}"/>
    <cellStyle name="SAPBEXHLevel2 2 12 7" xfId="19316" xr:uid="{00000000-0005-0000-0000-00000D630000}"/>
    <cellStyle name="SAPBEXHLevel2 2 12 7 2" xfId="34263" xr:uid="{00000000-0005-0000-0000-00000E630000}"/>
    <cellStyle name="SAPBEXHLevel2 2 13" xfId="3360" xr:uid="{00000000-0005-0000-0000-00000F630000}"/>
    <cellStyle name="SAPBEXHLevel2 2 13 2" xfId="3640" xr:uid="{00000000-0005-0000-0000-000010630000}"/>
    <cellStyle name="SAPBEXHLevel2 2 13 2 2" xfId="8808" xr:uid="{00000000-0005-0000-0000-000011630000}"/>
    <cellStyle name="SAPBEXHLevel2 2 13 2 2 2" xfId="24837" xr:uid="{00000000-0005-0000-0000-000012630000}"/>
    <cellStyle name="SAPBEXHLevel2 2 13 2 3" xfId="11635" xr:uid="{00000000-0005-0000-0000-000013630000}"/>
    <cellStyle name="SAPBEXHLevel2 2 13 2 3 2" xfId="27502" xr:uid="{00000000-0005-0000-0000-000014630000}"/>
    <cellStyle name="SAPBEXHLevel2 2 13 2 4" xfId="7628" xr:uid="{00000000-0005-0000-0000-000015630000}"/>
    <cellStyle name="SAPBEXHLevel2 2 13 2 4 2" xfId="23767" xr:uid="{00000000-0005-0000-0000-000016630000}"/>
    <cellStyle name="SAPBEXHLevel2 2 13 2 5" xfId="16987" xr:uid="{00000000-0005-0000-0000-000017630000}"/>
    <cellStyle name="SAPBEXHLevel2 2 13 2 5 2" xfId="32125" xr:uid="{00000000-0005-0000-0000-000018630000}"/>
    <cellStyle name="SAPBEXHLevel2 2 13 2 6" xfId="19597" xr:uid="{00000000-0005-0000-0000-000019630000}"/>
    <cellStyle name="SAPBEXHLevel2 2 13 2 6 2" xfId="34544" xr:uid="{00000000-0005-0000-0000-00001A630000}"/>
    <cellStyle name="SAPBEXHLevel2 2 13 2 7" xfId="20862" xr:uid="{00000000-0005-0000-0000-00001B630000}"/>
    <cellStyle name="SAPBEXHLevel2 2 13 2 7 2" xfId="35789" xr:uid="{00000000-0005-0000-0000-00001C630000}"/>
    <cellStyle name="SAPBEXHLevel2 2 13 3" xfId="8528" xr:uid="{00000000-0005-0000-0000-00001D630000}"/>
    <cellStyle name="SAPBEXHLevel2 2 13 3 2" xfId="24557" xr:uid="{00000000-0005-0000-0000-00001E630000}"/>
    <cellStyle name="SAPBEXHLevel2 2 13 4" xfId="11355" xr:uid="{00000000-0005-0000-0000-00001F630000}"/>
    <cellStyle name="SAPBEXHLevel2 2 13 4 2" xfId="27222" xr:uid="{00000000-0005-0000-0000-000020630000}"/>
    <cellStyle name="SAPBEXHLevel2 2 13 5" xfId="13573" xr:uid="{00000000-0005-0000-0000-000021630000}"/>
    <cellStyle name="SAPBEXHLevel2 2 13 5 2" xfId="29197" xr:uid="{00000000-0005-0000-0000-000022630000}"/>
    <cellStyle name="SAPBEXHLevel2 2 13 6" xfId="16707" xr:uid="{00000000-0005-0000-0000-000023630000}"/>
    <cellStyle name="SAPBEXHLevel2 2 13 6 2" xfId="31845" xr:uid="{00000000-0005-0000-0000-000024630000}"/>
    <cellStyle name="SAPBEXHLevel2 2 13 7" xfId="19317" xr:uid="{00000000-0005-0000-0000-000025630000}"/>
    <cellStyle name="SAPBEXHLevel2 2 13 7 2" xfId="34264" xr:uid="{00000000-0005-0000-0000-000026630000}"/>
    <cellStyle name="SAPBEXHLevel2 2 14" xfId="3361" xr:uid="{00000000-0005-0000-0000-000027630000}"/>
    <cellStyle name="SAPBEXHLevel2 2 14 2" xfId="4184" xr:uid="{00000000-0005-0000-0000-000028630000}"/>
    <cellStyle name="SAPBEXHLevel2 2 14 2 2" xfId="9339" xr:uid="{00000000-0005-0000-0000-000029630000}"/>
    <cellStyle name="SAPBEXHLevel2 2 14 2 2 2" xfId="25331" xr:uid="{00000000-0005-0000-0000-00002A630000}"/>
    <cellStyle name="SAPBEXHLevel2 2 14 2 3" xfId="12158" xr:uid="{00000000-0005-0000-0000-00002B630000}"/>
    <cellStyle name="SAPBEXHLevel2 2 14 2 3 2" xfId="28002" xr:uid="{00000000-0005-0000-0000-00002C630000}"/>
    <cellStyle name="SAPBEXHLevel2 2 14 2 4" xfId="10291" xr:uid="{00000000-0005-0000-0000-00002D630000}"/>
    <cellStyle name="SAPBEXHLevel2 2 14 2 4 2" xfId="26234" xr:uid="{00000000-0005-0000-0000-00002E630000}"/>
    <cellStyle name="SAPBEXHLevel2 2 14 2 5" xfId="17481" xr:uid="{00000000-0005-0000-0000-00002F630000}"/>
    <cellStyle name="SAPBEXHLevel2 2 14 2 5 2" xfId="32597" xr:uid="{00000000-0005-0000-0000-000030630000}"/>
    <cellStyle name="SAPBEXHLevel2 2 14 2 6" xfId="20089" xr:uid="{00000000-0005-0000-0000-000031630000}"/>
    <cellStyle name="SAPBEXHLevel2 2 14 2 6 2" xfId="35026" xr:uid="{00000000-0005-0000-0000-000032630000}"/>
    <cellStyle name="SAPBEXHLevel2 2 14 2 7" xfId="21526" xr:uid="{00000000-0005-0000-0000-000033630000}"/>
    <cellStyle name="SAPBEXHLevel2 2 14 2 7 2" xfId="36452" xr:uid="{00000000-0005-0000-0000-000034630000}"/>
    <cellStyle name="SAPBEXHLevel2 2 14 3" xfId="8529" xr:uid="{00000000-0005-0000-0000-000035630000}"/>
    <cellStyle name="SAPBEXHLevel2 2 14 3 2" xfId="24558" xr:uid="{00000000-0005-0000-0000-000036630000}"/>
    <cellStyle name="SAPBEXHLevel2 2 14 4" xfId="11356" xr:uid="{00000000-0005-0000-0000-000037630000}"/>
    <cellStyle name="SAPBEXHLevel2 2 14 4 2" xfId="27223" xr:uid="{00000000-0005-0000-0000-000038630000}"/>
    <cellStyle name="SAPBEXHLevel2 2 14 5" xfId="15303" xr:uid="{00000000-0005-0000-0000-000039630000}"/>
    <cellStyle name="SAPBEXHLevel2 2 14 5 2" xfId="30712" xr:uid="{00000000-0005-0000-0000-00003A630000}"/>
    <cellStyle name="SAPBEXHLevel2 2 14 6" xfId="16708" xr:uid="{00000000-0005-0000-0000-00003B630000}"/>
    <cellStyle name="SAPBEXHLevel2 2 14 6 2" xfId="31846" xr:uid="{00000000-0005-0000-0000-00003C630000}"/>
    <cellStyle name="SAPBEXHLevel2 2 14 7" xfId="19318" xr:uid="{00000000-0005-0000-0000-00003D630000}"/>
    <cellStyle name="SAPBEXHLevel2 2 14 7 2" xfId="34265" xr:uid="{00000000-0005-0000-0000-00003E630000}"/>
    <cellStyle name="SAPBEXHLevel2 2 15" xfId="3362" xr:uid="{00000000-0005-0000-0000-00003F630000}"/>
    <cellStyle name="SAPBEXHLevel2 2 15 2" xfId="3641" xr:uid="{00000000-0005-0000-0000-000040630000}"/>
    <cellStyle name="SAPBEXHLevel2 2 15 2 2" xfId="8809" xr:uid="{00000000-0005-0000-0000-000041630000}"/>
    <cellStyle name="SAPBEXHLevel2 2 15 2 2 2" xfId="24838" xr:uid="{00000000-0005-0000-0000-000042630000}"/>
    <cellStyle name="SAPBEXHLevel2 2 15 2 3" xfId="11636" xr:uid="{00000000-0005-0000-0000-000043630000}"/>
    <cellStyle name="SAPBEXHLevel2 2 15 2 3 2" xfId="27503" xr:uid="{00000000-0005-0000-0000-000044630000}"/>
    <cellStyle name="SAPBEXHLevel2 2 15 2 4" xfId="7601" xr:uid="{00000000-0005-0000-0000-000045630000}"/>
    <cellStyle name="SAPBEXHLevel2 2 15 2 4 2" xfId="23743" xr:uid="{00000000-0005-0000-0000-000046630000}"/>
    <cellStyle name="SAPBEXHLevel2 2 15 2 5" xfId="16988" xr:uid="{00000000-0005-0000-0000-000047630000}"/>
    <cellStyle name="SAPBEXHLevel2 2 15 2 5 2" xfId="32126" xr:uid="{00000000-0005-0000-0000-000048630000}"/>
    <cellStyle name="SAPBEXHLevel2 2 15 2 6" xfId="19598" xr:uid="{00000000-0005-0000-0000-000049630000}"/>
    <cellStyle name="SAPBEXHLevel2 2 15 2 6 2" xfId="34545" xr:uid="{00000000-0005-0000-0000-00004A630000}"/>
    <cellStyle name="SAPBEXHLevel2 2 15 2 7" xfId="20911" xr:uid="{00000000-0005-0000-0000-00004B630000}"/>
    <cellStyle name="SAPBEXHLevel2 2 15 2 7 2" xfId="35837" xr:uid="{00000000-0005-0000-0000-00004C630000}"/>
    <cellStyle name="SAPBEXHLevel2 2 15 3" xfId="8530" xr:uid="{00000000-0005-0000-0000-00004D630000}"/>
    <cellStyle name="SAPBEXHLevel2 2 15 3 2" xfId="24559" xr:uid="{00000000-0005-0000-0000-00004E630000}"/>
    <cellStyle name="SAPBEXHLevel2 2 15 4" xfId="11357" xr:uid="{00000000-0005-0000-0000-00004F630000}"/>
    <cellStyle name="SAPBEXHLevel2 2 15 4 2" xfId="27224" xr:uid="{00000000-0005-0000-0000-000050630000}"/>
    <cellStyle name="SAPBEXHLevel2 2 15 5" xfId="6696" xr:uid="{00000000-0005-0000-0000-000051630000}"/>
    <cellStyle name="SAPBEXHLevel2 2 15 5 2" xfId="23188" xr:uid="{00000000-0005-0000-0000-000052630000}"/>
    <cellStyle name="SAPBEXHLevel2 2 15 6" xfId="16709" xr:uid="{00000000-0005-0000-0000-000053630000}"/>
    <cellStyle name="SAPBEXHLevel2 2 15 6 2" xfId="31847" xr:uid="{00000000-0005-0000-0000-000054630000}"/>
    <cellStyle name="SAPBEXHLevel2 2 15 7" xfId="19319" xr:uid="{00000000-0005-0000-0000-000055630000}"/>
    <cellStyle name="SAPBEXHLevel2 2 15 7 2" xfId="34266" xr:uid="{00000000-0005-0000-0000-000056630000}"/>
    <cellStyle name="SAPBEXHLevel2 2 16" xfId="3356" xr:uid="{00000000-0005-0000-0000-000057630000}"/>
    <cellStyle name="SAPBEXHLevel2 2 16 2" xfId="8524" xr:uid="{00000000-0005-0000-0000-000058630000}"/>
    <cellStyle name="SAPBEXHLevel2 2 16 2 2" xfId="24553" xr:uid="{00000000-0005-0000-0000-000059630000}"/>
    <cellStyle name="SAPBEXHLevel2 2 16 3" xfId="11351" xr:uid="{00000000-0005-0000-0000-00005A630000}"/>
    <cellStyle name="SAPBEXHLevel2 2 16 3 2" xfId="27218" xr:uid="{00000000-0005-0000-0000-00005B630000}"/>
    <cellStyle name="SAPBEXHLevel2 2 16 4" xfId="13016" xr:uid="{00000000-0005-0000-0000-00005C630000}"/>
    <cellStyle name="SAPBEXHLevel2 2 16 4 2" xfId="28816" xr:uid="{00000000-0005-0000-0000-00005D630000}"/>
    <cellStyle name="SAPBEXHLevel2 2 16 5" xfId="16703" xr:uid="{00000000-0005-0000-0000-00005E630000}"/>
    <cellStyle name="SAPBEXHLevel2 2 16 5 2" xfId="31841" xr:uid="{00000000-0005-0000-0000-00005F630000}"/>
    <cellStyle name="SAPBEXHLevel2 2 16 6" xfId="19313" xr:uid="{00000000-0005-0000-0000-000060630000}"/>
    <cellStyle name="SAPBEXHLevel2 2 16 6 2" xfId="34260" xr:uid="{00000000-0005-0000-0000-000061630000}"/>
    <cellStyle name="SAPBEXHLevel2 2 16 7" xfId="21404" xr:uid="{00000000-0005-0000-0000-000062630000}"/>
    <cellStyle name="SAPBEXHLevel2 2 16 7 2" xfId="36330" xr:uid="{00000000-0005-0000-0000-000063630000}"/>
    <cellStyle name="SAPBEXHLevel2 2 16 8" xfId="6364" xr:uid="{00000000-0005-0000-0000-000064630000}"/>
    <cellStyle name="SAPBEXHLevel2 2 17" xfId="4186" xr:uid="{00000000-0005-0000-0000-000065630000}"/>
    <cellStyle name="SAPBEXHLevel2 2 17 2" xfId="9341" xr:uid="{00000000-0005-0000-0000-000066630000}"/>
    <cellStyle name="SAPBEXHLevel2 2 17 2 2" xfId="25333" xr:uid="{00000000-0005-0000-0000-000067630000}"/>
    <cellStyle name="SAPBEXHLevel2 2 17 3" xfId="12160" xr:uid="{00000000-0005-0000-0000-000068630000}"/>
    <cellStyle name="SAPBEXHLevel2 2 17 3 2" xfId="28004" xr:uid="{00000000-0005-0000-0000-000069630000}"/>
    <cellStyle name="SAPBEXHLevel2 2 17 4" xfId="14546" xr:uid="{00000000-0005-0000-0000-00006A630000}"/>
    <cellStyle name="SAPBEXHLevel2 2 17 4 2" xfId="30049" xr:uid="{00000000-0005-0000-0000-00006B630000}"/>
    <cellStyle name="SAPBEXHLevel2 2 17 5" xfId="17483" xr:uid="{00000000-0005-0000-0000-00006C630000}"/>
    <cellStyle name="SAPBEXHLevel2 2 17 5 2" xfId="32599" xr:uid="{00000000-0005-0000-0000-00006D630000}"/>
    <cellStyle name="SAPBEXHLevel2 2 17 6" xfId="20091" xr:uid="{00000000-0005-0000-0000-00006E630000}"/>
    <cellStyle name="SAPBEXHLevel2 2 17 6 2" xfId="35028" xr:uid="{00000000-0005-0000-0000-00006F630000}"/>
    <cellStyle name="SAPBEXHLevel2 2 17 7" xfId="21982" xr:uid="{00000000-0005-0000-0000-000070630000}"/>
    <cellStyle name="SAPBEXHLevel2 2 17 7 2" xfId="36901" xr:uid="{00000000-0005-0000-0000-000071630000}"/>
    <cellStyle name="SAPBEXHLevel2 2 18" xfId="5391" xr:uid="{00000000-0005-0000-0000-000072630000}"/>
    <cellStyle name="SAPBEXHLevel2 2 18 2" xfId="37055" xr:uid="{00000000-0005-0000-0000-000073630000}"/>
    <cellStyle name="SAPBEXHLevel2 2 19" xfId="6033" xr:uid="{00000000-0005-0000-0000-000074630000}"/>
    <cellStyle name="SAPBEXHLevel2 2 2" xfId="876" xr:uid="{00000000-0005-0000-0000-000075630000}"/>
    <cellStyle name="SAPBEXHLevel2 2 2 10" xfId="7820" xr:uid="{00000000-0005-0000-0000-000076630000}"/>
    <cellStyle name="SAPBEXHLevel2 2 2 10 2" xfId="23853" xr:uid="{00000000-0005-0000-0000-000077630000}"/>
    <cellStyle name="SAPBEXHLevel2 2 2 11" xfId="5073" xr:uid="{00000000-0005-0000-0000-000078630000}"/>
    <cellStyle name="SAPBEXHLevel2 2 2 2" xfId="877" xr:uid="{00000000-0005-0000-0000-000079630000}"/>
    <cellStyle name="SAPBEXHLevel2 2 2 2 2" xfId="5201" xr:uid="{00000000-0005-0000-0000-00007A630000}"/>
    <cellStyle name="SAPBEXHLevel2 2 2 2 2 2" xfId="22534" xr:uid="{00000000-0005-0000-0000-00007B630000}"/>
    <cellStyle name="SAPBEXHLevel2 2 2 2 3" xfId="7194" xr:uid="{00000000-0005-0000-0000-00007C630000}"/>
    <cellStyle name="SAPBEXHLevel2 2 2 2 3 2" xfId="23468" xr:uid="{00000000-0005-0000-0000-00007D630000}"/>
    <cellStyle name="SAPBEXHLevel2 2 2 2 4" xfId="6492" xr:uid="{00000000-0005-0000-0000-00007E630000}"/>
    <cellStyle name="SAPBEXHLevel2 2 2 2 4 2" xfId="23098" xr:uid="{00000000-0005-0000-0000-00007F630000}"/>
    <cellStyle name="SAPBEXHLevel2 2 2 2 5" xfId="10634" xr:uid="{00000000-0005-0000-0000-000080630000}"/>
    <cellStyle name="SAPBEXHLevel2 2 2 2 5 2" xfId="26517" xr:uid="{00000000-0005-0000-0000-000081630000}"/>
    <cellStyle name="SAPBEXHLevel2 2 2 2 6" xfId="8987" xr:uid="{00000000-0005-0000-0000-000082630000}"/>
    <cellStyle name="SAPBEXHLevel2 2 2 2 6 2" xfId="24998" xr:uid="{00000000-0005-0000-0000-000083630000}"/>
    <cellStyle name="SAPBEXHLevel2 2 2 2 7" xfId="6554" xr:uid="{00000000-0005-0000-0000-000084630000}"/>
    <cellStyle name="SAPBEXHLevel2 2 2 2 7 2" xfId="23114" xr:uid="{00000000-0005-0000-0000-000085630000}"/>
    <cellStyle name="SAPBEXHLevel2 2 2 2 8" xfId="5074" xr:uid="{00000000-0005-0000-0000-000086630000}"/>
    <cellStyle name="SAPBEXHLevel2 2 2 3" xfId="3363" xr:uid="{00000000-0005-0000-0000-000087630000}"/>
    <cellStyle name="SAPBEXHLevel2 2 2 3 2" xfId="8531" xr:uid="{00000000-0005-0000-0000-000088630000}"/>
    <cellStyle name="SAPBEXHLevel2 2 2 3 2 2" xfId="24560" xr:uid="{00000000-0005-0000-0000-000089630000}"/>
    <cellStyle name="SAPBEXHLevel2 2 2 3 3" xfId="11358" xr:uid="{00000000-0005-0000-0000-00008A630000}"/>
    <cellStyle name="SAPBEXHLevel2 2 2 3 3 2" xfId="27225" xr:uid="{00000000-0005-0000-0000-00008B630000}"/>
    <cellStyle name="SAPBEXHLevel2 2 2 3 4" xfId="6942" xr:uid="{00000000-0005-0000-0000-00008C630000}"/>
    <cellStyle name="SAPBEXHLevel2 2 2 3 4 2" xfId="23346" xr:uid="{00000000-0005-0000-0000-00008D630000}"/>
    <cellStyle name="SAPBEXHLevel2 2 2 3 5" xfId="16710" xr:uid="{00000000-0005-0000-0000-00008E630000}"/>
    <cellStyle name="SAPBEXHLevel2 2 2 3 5 2" xfId="31848" xr:uid="{00000000-0005-0000-0000-00008F630000}"/>
    <cellStyle name="SAPBEXHLevel2 2 2 3 6" xfId="19320" xr:uid="{00000000-0005-0000-0000-000090630000}"/>
    <cellStyle name="SAPBEXHLevel2 2 2 3 6 2" xfId="34267" xr:uid="{00000000-0005-0000-0000-000091630000}"/>
    <cellStyle name="SAPBEXHLevel2 2 2 3 7" xfId="21405" xr:uid="{00000000-0005-0000-0000-000092630000}"/>
    <cellStyle name="SAPBEXHLevel2 2 2 3 7 2" xfId="36331" xr:uid="{00000000-0005-0000-0000-000093630000}"/>
    <cellStyle name="SAPBEXHLevel2 2 2 3 8" xfId="6365" xr:uid="{00000000-0005-0000-0000-000094630000}"/>
    <cellStyle name="SAPBEXHLevel2 2 2 4" xfId="4939" xr:uid="{00000000-0005-0000-0000-000095630000}"/>
    <cellStyle name="SAPBEXHLevel2 2 2 4 2" xfId="10093" xr:uid="{00000000-0005-0000-0000-000096630000}"/>
    <cellStyle name="SAPBEXHLevel2 2 2 4 2 2" xfId="26071" xr:uid="{00000000-0005-0000-0000-000097630000}"/>
    <cellStyle name="SAPBEXHLevel2 2 2 4 3" xfId="12911" xr:uid="{00000000-0005-0000-0000-000098630000}"/>
    <cellStyle name="SAPBEXHLevel2 2 2 4 3 2" xfId="28750" xr:uid="{00000000-0005-0000-0000-000099630000}"/>
    <cellStyle name="SAPBEXHLevel2 2 2 4 4" xfId="12937" xr:uid="{00000000-0005-0000-0000-00009A630000}"/>
    <cellStyle name="SAPBEXHLevel2 2 2 4 4 2" xfId="28776" xr:uid="{00000000-0005-0000-0000-00009B630000}"/>
    <cellStyle name="SAPBEXHLevel2 2 2 4 5" xfId="18228" xr:uid="{00000000-0005-0000-0000-00009C630000}"/>
    <cellStyle name="SAPBEXHLevel2 2 2 4 5 2" xfId="33333" xr:uid="{00000000-0005-0000-0000-00009D630000}"/>
    <cellStyle name="SAPBEXHLevel2 2 2 4 6" xfId="20836" xr:uid="{00000000-0005-0000-0000-00009E630000}"/>
    <cellStyle name="SAPBEXHLevel2 2 2 4 6 2" xfId="35767" xr:uid="{00000000-0005-0000-0000-00009F630000}"/>
    <cellStyle name="SAPBEXHLevel2 2 2 4 7" xfId="22060" xr:uid="{00000000-0005-0000-0000-0000A0630000}"/>
    <cellStyle name="SAPBEXHLevel2 2 2 4 7 2" xfId="36977" xr:uid="{00000000-0005-0000-0000-0000A1630000}"/>
    <cellStyle name="SAPBEXHLevel2 2 2 5" xfId="5390" xr:uid="{00000000-0005-0000-0000-0000A2630000}"/>
    <cellStyle name="SAPBEXHLevel2 2 2 5 2" xfId="22651" xr:uid="{00000000-0005-0000-0000-0000A3630000}"/>
    <cellStyle name="SAPBEXHLevel2 2 2 6" xfId="7198" xr:uid="{00000000-0005-0000-0000-0000A4630000}"/>
    <cellStyle name="SAPBEXHLevel2 2 2 6 2" xfId="23472" xr:uid="{00000000-0005-0000-0000-0000A5630000}"/>
    <cellStyle name="SAPBEXHLevel2 2 2 7" xfId="5867" xr:uid="{00000000-0005-0000-0000-0000A6630000}"/>
    <cellStyle name="SAPBEXHLevel2 2 2 7 2" xfId="22866" xr:uid="{00000000-0005-0000-0000-0000A7630000}"/>
    <cellStyle name="SAPBEXHLevel2 2 2 8" xfId="5829" xr:uid="{00000000-0005-0000-0000-0000A8630000}"/>
    <cellStyle name="SAPBEXHLevel2 2 2 8 2" xfId="22846" xr:uid="{00000000-0005-0000-0000-0000A9630000}"/>
    <cellStyle name="SAPBEXHLevel2 2 2 9" xfId="15861" xr:uid="{00000000-0005-0000-0000-0000AA630000}"/>
    <cellStyle name="SAPBEXHLevel2 2 2 9 2" xfId="31083" xr:uid="{00000000-0005-0000-0000-0000AB630000}"/>
    <cellStyle name="SAPBEXHLevel2 2 20" xfId="8983" xr:uid="{00000000-0005-0000-0000-0000AC630000}"/>
    <cellStyle name="SAPBEXHLevel2 2 21" xfId="10635" xr:uid="{00000000-0005-0000-0000-0000AD630000}"/>
    <cellStyle name="SAPBEXHLevel2 2 22" xfId="10294" xr:uid="{00000000-0005-0000-0000-0000AE630000}"/>
    <cellStyle name="SAPBEXHLevel2 2 23" xfId="15804" xr:uid="{00000000-0005-0000-0000-0000AF630000}"/>
    <cellStyle name="SAPBEXHLevel2 2 24" xfId="22472" xr:uid="{00000000-0005-0000-0000-0000B0630000}"/>
    <cellStyle name="SAPBEXHLevel2 2 25" xfId="38046" xr:uid="{00000000-0005-0000-0000-0000B1630000}"/>
    <cellStyle name="SAPBEXHLevel2 2 3" xfId="1881" xr:uid="{00000000-0005-0000-0000-0000B2630000}"/>
    <cellStyle name="SAPBEXHLevel2 2 3 10" xfId="23059" xr:uid="{00000000-0005-0000-0000-0000B3630000}"/>
    <cellStyle name="SAPBEXHLevel2 2 3 2" xfId="3364" xr:uid="{00000000-0005-0000-0000-0000B4630000}"/>
    <cellStyle name="SAPBEXHLevel2 2 3 2 2" xfId="8532" xr:uid="{00000000-0005-0000-0000-0000B5630000}"/>
    <cellStyle name="SAPBEXHLevel2 2 3 2 2 2" xfId="24561" xr:uid="{00000000-0005-0000-0000-0000B6630000}"/>
    <cellStyle name="SAPBEXHLevel2 2 3 2 3" xfId="11359" xr:uid="{00000000-0005-0000-0000-0000B7630000}"/>
    <cellStyle name="SAPBEXHLevel2 2 3 2 3 2" xfId="27226" xr:uid="{00000000-0005-0000-0000-0000B8630000}"/>
    <cellStyle name="SAPBEXHLevel2 2 3 2 4" xfId="13576" xr:uid="{00000000-0005-0000-0000-0000B9630000}"/>
    <cellStyle name="SAPBEXHLevel2 2 3 2 4 2" xfId="29200" xr:uid="{00000000-0005-0000-0000-0000BA630000}"/>
    <cellStyle name="SAPBEXHLevel2 2 3 2 5" xfId="16711" xr:uid="{00000000-0005-0000-0000-0000BB630000}"/>
    <cellStyle name="SAPBEXHLevel2 2 3 2 5 2" xfId="31849" xr:uid="{00000000-0005-0000-0000-0000BC630000}"/>
    <cellStyle name="SAPBEXHLevel2 2 3 2 6" xfId="19321" xr:uid="{00000000-0005-0000-0000-0000BD630000}"/>
    <cellStyle name="SAPBEXHLevel2 2 3 2 6 2" xfId="34268" xr:uid="{00000000-0005-0000-0000-0000BE630000}"/>
    <cellStyle name="SAPBEXHLevel2 2 3 2 7" xfId="21406" xr:uid="{00000000-0005-0000-0000-0000BF630000}"/>
    <cellStyle name="SAPBEXHLevel2 2 3 2 7 2" xfId="36332" xr:uid="{00000000-0005-0000-0000-0000C0630000}"/>
    <cellStyle name="SAPBEXHLevel2 2 3 2 8" xfId="6366" xr:uid="{00000000-0005-0000-0000-0000C1630000}"/>
    <cellStyle name="SAPBEXHLevel2 2 3 3" xfId="4938" xr:uid="{00000000-0005-0000-0000-0000C2630000}"/>
    <cellStyle name="SAPBEXHLevel2 2 3 3 2" xfId="10092" xr:uid="{00000000-0005-0000-0000-0000C3630000}"/>
    <cellStyle name="SAPBEXHLevel2 2 3 3 2 2" xfId="26070" xr:uid="{00000000-0005-0000-0000-0000C4630000}"/>
    <cellStyle name="SAPBEXHLevel2 2 3 3 3" xfId="12910" xr:uid="{00000000-0005-0000-0000-0000C5630000}"/>
    <cellStyle name="SAPBEXHLevel2 2 3 3 3 2" xfId="28749" xr:uid="{00000000-0005-0000-0000-0000C6630000}"/>
    <cellStyle name="SAPBEXHLevel2 2 3 3 4" xfId="10119" xr:uid="{00000000-0005-0000-0000-0000C7630000}"/>
    <cellStyle name="SAPBEXHLevel2 2 3 3 4 2" xfId="26091" xr:uid="{00000000-0005-0000-0000-0000C8630000}"/>
    <cellStyle name="SAPBEXHLevel2 2 3 3 5" xfId="18227" xr:uid="{00000000-0005-0000-0000-0000C9630000}"/>
    <cellStyle name="SAPBEXHLevel2 2 3 3 5 2" xfId="33332" xr:uid="{00000000-0005-0000-0000-0000CA630000}"/>
    <cellStyle name="SAPBEXHLevel2 2 3 3 6" xfId="20835" xr:uid="{00000000-0005-0000-0000-0000CB630000}"/>
    <cellStyle name="SAPBEXHLevel2 2 3 3 6 2" xfId="35766" xr:uid="{00000000-0005-0000-0000-0000CC630000}"/>
    <cellStyle name="SAPBEXHLevel2 2 3 3 7" xfId="20972" xr:uid="{00000000-0005-0000-0000-0000CD630000}"/>
    <cellStyle name="SAPBEXHLevel2 2 3 3 7 2" xfId="35898" xr:uid="{00000000-0005-0000-0000-0000CE630000}"/>
    <cellStyle name="SAPBEXHLevel2 2 3 4" xfId="7142" xr:uid="{00000000-0005-0000-0000-0000CF630000}"/>
    <cellStyle name="SAPBEXHLevel2 2 3 4 2" xfId="37878" xr:uid="{00000000-0005-0000-0000-0000D0630000}"/>
    <cellStyle name="SAPBEXHLevel2 2 3 5" xfId="7519" xr:uid="{00000000-0005-0000-0000-0000D1630000}"/>
    <cellStyle name="SAPBEXHLevel2 2 3 6" xfId="7475" xr:uid="{00000000-0005-0000-0000-0000D2630000}"/>
    <cellStyle name="SAPBEXHLevel2 2 3 7" xfId="10070" xr:uid="{00000000-0005-0000-0000-0000D3630000}"/>
    <cellStyle name="SAPBEXHLevel2 2 3 8" xfId="15753" xr:uid="{00000000-0005-0000-0000-0000D4630000}"/>
    <cellStyle name="SAPBEXHLevel2 2 3 9" xfId="18420" xr:uid="{00000000-0005-0000-0000-0000D5630000}"/>
    <cellStyle name="SAPBEXHLevel2 2 4" xfId="1882" xr:uid="{00000000-0005-0000-0000-0000D6630000}"/>
    <cellStyle name="SAPBEXHLevel2 2 4 10" xfId="23060" xr:uid="{00000000-0005-0000-0000-0000D7630000}"/>
    <cellStyle name="SAPBEXHLevel2 2 4 2" xfId="3365" xr:uid="{00000000-0005-0000-0000-0000D8630000}"/>
    <cellStyle name="SAPBEXHLevel2 2 4 2 2" xfId="8533" xr:uid="{00000000-0005-0000-0000-0000D9630000}"/>
    <cellStyle name="SAPBEXHLevel2 2 4 2 2 2" xfId="24562" xr:uid="{00000000-0005-0000-0000-0000DA630000}"/>
    <cellStyle name="SAPBEXHLevel2 2 4 2 3" xfId="11360" xr:uid="{00000000-0005-0000-0000-0000DB630000}"/>
    <cellStyle name="SAPBEXHLevel2 2 4 2 3 2" xfId="27227" xr:uid="{00000000-0005-0000-0000-0000DC630000}"/>
    <cellStyle name="SAPBEXHLevel2 2 4 2 4" xfId="6711" xr:uid="{00000000-0005-0000-0000-0000DD630000}"/>
    <cellStyle name="SAPBEXHLevel2 2 4 2 4 2" xfId="23200" xr:uid="{00000000-0005-0000-0000-0000DE630000}"/>
    <cellStyle name="SAPBEXHLevel2 2 4 2 5" xfId="16712" xr:uid="{00000000-0005-0000-0000-0000DF630000}"/>
    <cellStyle name="SAPBEXHLevel2 2 4 2 5 2" xfId="31850" xr:uid="{00000000-0005-0000-0000-0000E0630000}"/>
    <cellStyle name="SAPBEXHLevel2 2 4 2 6" xfId="19322" xr:uid="{00000000-0005-0000-0000-0000E1630000}"/>
    <cellStyle name="SAPBEXHLevel2 2 4 2 6 2" xfId="34269" xr:uid="{00000000-0005-0000-0000-0000E2630000}"/>
    <cellStyle name="SAPBEXHLevel2 2 4 2 7" xfId="21407" xr:uid="{00000000-0005-0000-0000-0000E3630000}"/>
    <cellStyle name="SAPBEXHLevel2 2 4 2 7 2" xfId="36333" xr:uid="{00000000-0005-0000-0000-0000E4630000}"/>
    <cellStyle name="SAPBEXHLevel2 2 4 2 8" xfId="6367" xr:uid="{00000000-0005-0000-0000-0000E5630000}"/>
    <cellStyle name="SAPBEXHLevel2 2 4 3" xfId="4937" xr:uid="{00000000-0005-0000-0000-0000E6630000}"/>
    <cellStyle name="SAPBEXHLevel2 2 4 3 2" xfId="10091" xr:uid="{00000000-0005-0000-0000-0000E7630000}"/>
    <cellStyle name="SAPBEXHLevel2 2 4 3 2 2" xfId="26069" xr:uid="{00000000-0005-0000-0000-0000E8630000}"/>
    <cellStyle name="SAPBEXHLevel2 2 4 3 3" xfId="12909" xr:uid="{00000000-0005-0000-0000-0000E9630000}"/>
    <cellStyle name="SAPBEXHLevel2 2 4 3 3 2" xfId="28748" xr:uid="{00000000-0005-0000-0000-0000EA630000}"/>
    <cellStyle name="SAPBEXHLevel2 2 4 3 4" xfId="7597" xr:uid="{00000000-0005-0000-0000-0000EB630000}"/>
    <cellStyle name="SAPBEXHLevel2 2 4 3 4 2" xfId="23741" xr:uid="{00000000-0005-0000-0000-0000EC630000}"/>
    <cellStyle name="SAPBEXHLevel2 2 4 3 5" xfId="18226" xr:uid="{00000000-0005-0000-0000-0000ED630000}"/>
    <cellStyle name="SAPBEXHLevel2 2 4 3 5 2" xfId="33331" xr:uid="{00000000-0005-0000-0000-0000EE630000}"/>
    <cellStyle name="SAPBEXHLevel2 2 4 3 6" xfId="20834" xr:uid="{00000000-0005-0000-0000-0000EF630000}"/>
    <cellStyle name="SAPBEXHLevel2 2 4 3 6 2" xfId="35765" xr:uid="{00000000-0005-0000-0000-0000F0630000}"/>
    <cellStyle name="SAPBEXHLevel2 2 4 3 7" xfId="22061" xr:uid="{00000000-0005-0000-0000-0000F1630000}"/>
    <cellStyle name="SAPBEXHLevel2 2 4 3 7 2" xfId="36978" xr:uid="{00000000-0005-0000-0000-0000F2630000}"/>
    <cellStyle name="SAPBEXHLevel2 2 4 4" xfId="7143" xr:uid="{00000000-0005-0000-0000-0000F3630000}"/>
    <cellStyle name="SAPBEXHLevel2 2 4 4 2" xfId="37879" xr:uid="{00000000-0005-0000-0000-0000F4630000}"/>
    <cellStyle name="SAPBEXHLevel2 2 4 5" xfId="7518" xr:uid="{00000000-0005-0000-0000-0000F5630000}"/>
    <cellStyle name="SAPBEXHLevel2 2 4 6" xfId="8967" xr:uid="{00000000-0005-0000-0000-0000F6630000}"/>
    <cellStyle name="SAPBEXHLevel2 2 4 7" xfId="13484" xr:uid="{00000000-0005-0000-0000-0000F7630000}"/>
    <cellStyle name="SAPBEXHLevel2 2 4 8" xfId="15752" xr:uid="{00000000-0005-0000-0000-0000F8630000}"/>
    <cellStyle name="SAPBEXHLevel2 2 4 9" xfId="18419" xr:uid="{00000000-0005-0000-0000-0000F9630000}"/>
    <cellStyle name="SAPBEXHLevel2 2 5" xfId="3366" xr:uid="{00000000-0005-0000-0000-0000FA630000}"/>
    <cellStyle name="SAPBEXHLevel2 2 5 2" xfId="4951" xr:uid="{00000000-0005-0000-0000-0000FB630000}"/>
    <cellStyle name="SAPBEXHLevel2 2 5 2 2" xfId="10105" xr:uid="{00000000-0005-0000-0000-0000FC630000}"/>
    <cellStyle name="SAPBEXHLevel2 2 5 2 2 2" xfId="26083" xr:uid="{00000000-0005-0000-0000-0000FD630000}"/>
    <cellStyle name="SAPBEXHLevel2 2 5 2 3" xfId="12923" xr:uid="{00000000-0005-0000-0000-0000FE630000}"/>
    <cellStyle name="SAPBEXHLevel2 2 5 2 3 2" xfId="28762" xr:uid="{00000000-0005-0000-0000-0000FF630000}"/>
    <cellStyle name="SAPBEXHLevel2 2 5 2 4" xfId="15541" xr:uid="{00000000-0005-0000-0000-000000640000}"/>
    <cellStyle name="SAPBEXHLevel2 2 5 2 4 2" xfId="30896" xr:uid="{00000000-0005-0000-0000-000001640000}"/>
    <cellStyle name="SAPBEXHLevel2 2 5 2 5" xfId="18240" xr:uid="{00000000-0005-0000-0000-000002640000}"/>
    <cellStyle name="SAPBEXHLevel2 2 5 2 5 2" xfId="33345" xr:uid="{00000000-0005-0000-0000-000003640000}"/>
    <cellStyle name="SAPBEXHLevel2 2 5 2 6" xfId="20848" xr:uid="{00000000-0005-0000-0000-000004640000}"/>
    <cellStyle name="SAPBEXHLevel2 2 5 2 6 2" xfId="35779" xr:uid="{00000000-0005-0000-0000-000005640000}"/>
    <cellStyle name="SAPBEXHLevel2 2 5 2 7" xfId="22051" xr:uid="{00000000-0005-0000-0000-000006640000}"/>
    <cellStyle name="SAPBEXHLevel2 2 5 2 7 2" xfId="36968" xr:uid="{00000000-0005-0000-0000-000007640000}"/>
    <cellStyle name="SAPBEXHLevel2 2 5 3" xfId="8534" xr:uid="{00000000-0005-0000-0000-000008640000}"/>
    <cellStyle name="SAPBEXHLevel2 2 5 3 2" xfId="24563" xr:uid="{00000000-0005-0000-0000-000009640000}"/>
    <cellStyle name="SAPBEXHLevel2 2 5 4" xfId="11361" xr:uid="{00000000-0005-0000-0000-00000A640000}"/>
    <cellStyle name="SAPBEXHLevel2 2 5 4 2" xfId="27228" xr:uid="{00000000-0005-0000-0000-00000B640000}"/>
    <cellStyle name="SAPBEXHLevel2 2 5 5" xfId="15300" xr:uid="{00000000-0005-0000-0000-00000C640000}"/>
    <cellStyle name="SAPBEXHLevel2 2 5 5 2" xfId="30709" xr:uid="{00000000-0005-0000-0000-00000D640000}"/>
    <cellStyle name="SAPBEXHLevel2 2 5 6" xfId="16713" xr:uid="{00000000-0005-0000-0000-00000E640000}"/>
    <cellStyle name="SAPBEXHLevel2 2 5 6 2" xfId="31851" xr:uid="{00000000-0005-0000-0000-00000F640000}"/>
    <cellStyle name="SAPBEXHLevel2 2 5 7" xfId="19323" xr:uid="{00000000-0005-0000-0000-000010640000}"/>
    <cellStyle name="SAPBEXHLevel2 2 5 7 2" xfId="34270" xr:uid="{00000000-0005-0000-0000-000011640000}"/>
    <cellStyle name="SAPBEXHLevel2 2 6" xfId="3367" xr:uid="{00000000-0005-0000-0000-000012640000}"/>
    <cellStyle name="SAPBEXHLevel2 2 6 2" xfId="4183" xr:uid="{00000000-0005-0000-0000-000013640000}"/>
    <cellStyle name="SAPBEXHLevel2 2 6 2 2" xfId="9338" xr:uid="{00000000-0005-0000-0000-000014640000}"/>
    <cellStyle name="SAPBEXHLevel2 2 6 2 2 2" xfId="25330" xr:uid="{00000000-0005-0000-0000-000015640000}"/>
    <cellStyle name="SAPBEXHLevel2 2 6 2 3" xfId="12157" xr:uid="{00000000-0005-0000-0000-000016640000}"/>
    <cellStyle name="SAPBEXHLevel2 2 6 2 3 2" xfId="28001" xr:uid="{00000000-0005-0000-0000-000017640000}"/>
    <cellStyle name="SAPBEXHLevel2 2 6 2 4" xfId="10161" xr:uid="{00000000-0005-0000-0000-000018640000}"/>
    <cellStyle name="SAPBEXHLevel2 2 6 2 4 2" xfId="26128" xr:uid="{00000000-0005-0000-0000-000019640000}"/>
    <cellStyle name="SAPBEXHLevel2 2 6 2 5" xfId="17480" xr:uid="{00000000-0005-0000-0000-00001A640000}"/>
    <cellStyle name="SAPBEXHLevel2 2 6 2 5 2" xfId="32596" xr:uid="{00000000-0005-0000-0000-00001B640000}"/>
    <cellStyle name="SAPBEXHLevel2 2 6 2 6" xfId="20088" xr:uid="{00000000-0005-0000-0000-00001C640000}"/>
    <cellStyle name="SAPBEXHLevel2 2 6 2 6 2" xfId="35025" xr:uid="{00000000-0005-0000-0000-00001D640000}"/>
    <cellStyle name="SAPBEXHLevel2 2 6 2 7" xfId="21728" xr:uid="{00000000-0005-0000-0000-00001E640000}"/>
    <cellStyle name="SAPBEXHLevel2 2 6 2 7 2" xfId="36650" xr:uid="{00000000-0005-0000-0000-00001F640000}"/>
    <cellStyle name="SAPBEXHLevel2 2 6 3" xfId="8535" xr:uid="{00000000-0005-0000-0000-000020640000}"/>
    <cellStyle name="SAPBEXHLevel2 2 6 3 2" xfId="24564" xr:uid="{00000000-0005-0000-0000-000021640000}"/>
    <cellStyle name="SAPBEXHLevel2 2 6 4" xfId="11362" xr:uid="{00000000-0005-0000-0000-000022640000}"/>
    <cellStyle name="SAPBEXHLevel2 2 6 4 2" xfId="27229" xr:uid="{00000000-0005-0000-0000-000023640000}"/>
    <cellStyle name="SAPBEXHLevel2 2 6 5" xfId="13879" xr:uid="{00000000-0005-0000-0000-000024640000}"/>
    <cellStyle name="SAPBEXHLevel2 2 6 5 2" xfId="29467" xr:uid="{00000000-0005-0000-0000-000025640000}"/>
    <cellStyle name="SAPBEXHLevel2 2 6 6" xfId="16714" xr:uid="{00000000-0005-0000-0000-000026640000}"/>
    <cellStyle name="SAPBEXHLevel2 2 6 6 2" xfId="31852" xr:uid="{00000000-0005-0000-0000-000027640000}"/>
    <cellStyle name="SAPBEXHLevel2 2 6 7" xfId="19324" xr:uid="{00000000-0005-0000-0000-000028640000}"/>
    <cellStyle name="SAPBEXHLevel2 2 6 7 2" xfId="34271" xr:uid="{00000000-0005-0000-0000-000029640000}"/>
    <cellStyle name="SAPBEXHLevel2 2 7" xfId="3368" xr:uid="{00000000-0005-0000-0000-00002A640000}"/>
    <cellStyle name="SAPBEXHLevel2 2 7 2" xfId="4182" xr:uid="{00000000-0005-0000-0000-00002B640000}"/>
    <cellStyle name="SAPBEXHLevel2 2 7 2 2" xfId="9337" xr:uid="{00000000-0005-0000-0000-00002C640000}"/>
    <cellStyle name="SAPBEXHLevel2 2 7 2 2 2" xfId="25329" xr:uid="{00000000-0005-0000-0000-00002D640000}"/>
    <cellStyle name="SAPBEXHLevel2 2 7 2 3" xfId="12156" xr:uid="{00000000-0005-0000-0000-00002E640000}"/>
    <cellStyle name="SAPBEXHLevel2 2 7 2 3 2" xfId="28000" xr:uid="{00000000-0005-0000-0000-00002F640000}"/>
    <cellStyle name="SAPBEXHLevel2 2 7 2 4" xfId="14483" xr:uid="{00000000-0005-0000-0000-000030640000}"/>
    <cellStyle name="SAPBEXHLevel2 2 7 2 4 2" xfId="29999" xr:uid="{00000000-0005-0000-0000-000031640000}"/>
    <cellStyle name="SAPBEXHLevel2 2 7 2 5" xfId="17479" xr:uid="{00000000-0005-0000-0000-000032640000}"/>
    <cellStyle name="SAPBEXHLevel2 2 7 2 5 2" xfId="32595" xr:uid="{00000000-0005-0000-0000-000033640000}"/>
    <cellStyle name="SAPBEXHLevel2 2 7 2 6" xfId="20087" xr:uid="{00000000-0005-0000-0000-000034640000}"/>
    <cellStyle name="SAPBEXHLevel2 2 7 2 6 2" xfId="35024" xr:uid="{00000000-0005-0000-0000-000035640000}"/>
    <cellStyle name="SAPBEXHLevel2 2 7 2 7" xfId="21525" xr:uid="{00000000-0005-0000-0000-000036640000}"/>
    <cellStyle name="SAPBEXHLevel2 2 7 2 7 2" xfId="36451" xr:uid="{00000000-0005-0000-0000-000037640000}"/>
    <cellStyle name="SAPBEXHLevel2 2 7 3" xfId="8536" xr:uid="{00000000-0005-0000-0000-000038640000}"/>
    <cellStyle name="SAPBEXHLevel2 2 7 3 2" xfId="24565" xr:uid="{00000000-0005-0000-0000-000039640000}"/>
    <cellStyle name="SAPBEXHLevel2 2 7 4" xfId="11363" xr:uid="{00000000-0005-0000-0000-00003A640000}"/>
    <cellStyle name="SAPBEXHLevel2 2 7 4 2" xfId="27230" xr:uid="{00000000-0005-0000-0000-00003B640000}"/>
    <cellStyle name="SAPBEXHLevel2 2 7 5" xfId="13575" xr:uid="{00000000-0005-0000-0000-00003C640000}"/>
    <cellStyle name="SAPBEXHLevel2 2 7 5 2" xfId="29199" xr:uid="{00000000-0005-0000-0000-00003D640000}"/>
    <cellStyle name="SAPBEXHLevel2 2 7 6" xfId="16715" xr:uid="{00000000-0005-0000-0000-00003E640000}"/>
    <cellStyle name="SAPBEXHLevel2 2 7 6 2" xfId="31853" xr:uid="{00000000-0005-0000-0000-00003F640000}"/>
    <cellStyle name="SAPBEXHLevel2 2 7 7" xfId="19325" xr:uid="{00000000-0005-0000-0000-000040640000}"/>
    <cellStyle name="SAPBEXHLevel2 2 7 7 2" xfId="34272" xr:uid="{00000000-0005-0000-0000-000041640000}"/>
    <cellStyle name="SAPBEXHLevel2 2 8" xfId="3369" xr:uid="{00000000-0005-0000-0000-000042640000}"/>
    <cellStyle name="SAPBEXHLevel2 2 8 2" xfId="4181" xr:uid="{00000000-0005-0000-0000-000043640000}"/>
    <cellStyle name="SAPBEXHLevel2 2 8 2 2" xfId="9336" xr:uid="{00000000-0005-0000-0000-000044640000}"/>
    <cellStyle name="SAPBEXHLevel2 2 8 2 2 2" xfId="25328" xr:uid="{00000000-0005-0000-0000-000045640000}"/>
    <cellStyle name="SAPBEXHLevel2 2 8 2 3" xfId="12155" xr:uid="{00000000-0005-0000-0000-000046640000}"/>
    <cellStyle name="SAPBEXHLevel2 2 8 2 3 2" xfId="27999" xr:uid="{00000000-0005-0000-0000-000047640000}"/>
    <cellStyle name="SAPBEXHLevel2 2 8 2 4" xfId="6739" xr:uid="{00000000-0005-0000-0000-000048640000}"/>
    <cellStyle name="SAPBEXHLevel2 2 8 2 4 2" xfId="23218" xr:uid="{00000000-0005-0000-0000-000049640000}"/>
    <cellStyle name="SAPBEXHLevel2 2 8 2 5" xfId="17478" xr:uid="{00000000-0005-0000-0000-00004A640000}"/>
    <cellStyle name="SAPBEXHLevel2 2 8 2 5 2" xfId="32594" xr:uid="{00000000-0005-0000-0000-00004B640000}"/>
    <cellStyle name="SAPBEXHLevel2 2 8 2 6" xfId="20086" xr:uid="{00000000-0005-0000-0000-00004C640000}"/>
    <cellStyle name="SAPBEXHLevel2 2 8 2 6 2" xfId="35023" xr:uid="{00000000-0005-0000-0000-00004D640000}"/>
    <cellStyle name="SAPBEXHLevel2 2 8 2 7" xfId="21729" xr:uid="{00000000-0005-0000-0000-00004E640000}"/>
    <cellStyle name="SAPBEXHLevel2 2 8 2 7 2" xfId="36651" xr:uid="{00000000-0005-0000-0000-00004F640000}"/>
    <cellStyle name="SAPBEXHLevel2 2 8 3" xfId="8537" xr:uid="{00000000-0005-0000-0000-000050640000}"/>
    <cellStyle name="SAPBEXHLevel2 2 8 3 2" xfId="24566" xr:uid="{00000000-0005-0000-0000-000051640000}"/>
    <cellStyle name="SAPBEXHLevel2 2 8 4" xfId="11364" xr:uid="{00000000-0005-0000-0000-000052640000}"/>
    <cellStyle name="SAPBEXHLevel2 2 8 4 2" xfId="27231" xr:uid="{00000000-0005-0000-0000-000053640000}"/>
    <cellStyle name="SAPBEXHLevel2 2 8 5" xfId="14986" xr:uid="{00000000-0005-0000-0000-000054640000}"/>
    <cellStyle name="SAPBEXHLevel2 2 8 5 2" xfId="30433" xr:uid="{00000000-0005-0000-0000-000055640000}"/>
    <cellStyle name="SAPBEXHLevel2 2 8 6" xfId="16716" xr:uid="{00000000-0005-0000-0000-000056640000}"/>
    <cellStyle name="SAPBEXHLevel2 2 8 6 2" xfId="31854" xr:uid="{00000000-0005-0000-0000-000057640000}"/>
    <cellStyle name="SAPBEXHLevel2 2 8 7" xfId="19326" xr:uid="{00000000-0005-0000-0000-000058640000}"/>
    <cellStyle name="SAPBEXHLevel2 2 8 7 2" xfId="34273" xr:uid="{00000000-0005-0000-0000-000059640000}"/>
    <cellStyle name="SAPBEXHLevel2 2 9" xfId="3370" xr:uid="{00000000-0005-0000-0000-00005A640000}"/>
    <cellStyle name="SAPBEXHLevel2 2 9 2" xfId="4180" xr:uid="{00000000-0005-0000-0000-00005B640000}"/>
    <cellStyle name="SAPBEXHLevel2 2 9 2 2" xfId="9335" xr:uid="{00000000-0005-0000-0000-00005C640000}"/>
    <cellStyle name="SAPBEXHLevel2 2 9 2 2 2" xfId="25327" xr:uid="{00000000-0005-0000-0000-00005D640000}"/>
    <cellStyle name="SAPBEXHLevel2 2 9 2 3" xfId="12154" xr:uid="{00000000-0005-0000-0000-00005E640000}"/>
    <cellStyle name="SAPBEXHLevel2 2 9 2 3 2" xfId="27998" xr:uid="{00000000-0005-0000-0000-00005F640000}"/>
    <cellStyle name="SAPBEXHLevel2 2 9 2 4" xfId="5961" xr:uid="{00000000-0005-0000-0000-000060640000}"/>
    <cellStyle name="SAPBEXHLevel2 2 9 2 4 2" xfId="22935" xr:uid="{00000000-0005-0000-0000-000061640000}"/>
    <cellStyle name="SAPBEXHLevel2 2 9 2 5" xfId="17477" xr:uid="{00000000-0005-0000-0000-000062640000}"/>
    <cellStyle name="SAPBEXHLevel2 2 9 2 5 2" xfId="32593" xr:uid="{00000000-0005-0000-0000-000063640000}"/>
    <cellStyle name="SAPBEXHLevel2 2 9 2 6" xfId="20085" xr:uid="{00000000-0005-0000-0000-000064640000}"/>
    <cellStyle name="SAPBEXHLevel2 2 9 2 6 2" xfId="35022" xr:uid="{00000000-0005-0000-0000-000065640000}"/>
    <cellStyle name="SAPBEXHLevel2 2 9 2 7" xfId="21524" xr:uid="{00000000-0005-0000-0000-000066640000}"/>
    <cellStyle name="SAPBEXHLevel2 2 9 2 7 2" xfId="36450" xr:uid="{00000000-0005-0000-0000-000067640000}"/>
    <cellStyle name="SAPBEXHLevel2 2 9 3" xfId="8538" xr:uid="{00000000-0005-0000-0000-000068640000}"/>
    <cellStyle name="SAPBEXHLevel2 2 9 3 2" xfId="24567" xr:uid="{00000000-0005-0000-0000-000069640000}"/>
    <cellStyle name="SAPBEXHLevel2 2 9 4" xfId="11365" xr:uid="{00000000-0005-0000-0000-00006A640000}"/>
    <cellStyle name="SAPBEXHLevel2 2 9 4 2" xfId="27232" xr:uid="{00000000-0005-0000-0000-00006B640000}"/>
    <cellStyle name="SAPBEXHLevel2 2 9 5" xfId="15301" xr:uid="{00000000-0005-0000-0000-00006C640000}"/>
    <cellStyle name="SAPBEXHLevel2 2 9 5 2" xfId="30710" xr:uid="{00000000-0005-0000-0000-00006D640000}"/>
    <cellStyle name="SAPBEXHLevel2 2 9 6" xfId="16717" xr:uid="{00000000-0005-0000-0000-00006E640000}"/>
    <cellStyle name="SAPBEXHLevel2 2 9 6 2" xfId="31855" xr:uid="{00000000-0005-0000-0000-00006F640000}"/>
    <cellStyle name="SAPBEXHLevel2 2 9 7" xfId="19327" xr:uid="{00000000-0005-0000-0000-000070640000}"/>
    <cellStyle name="SAPBEXHLevel2 2 9 7 2" xfId="34274" xr:uid="{00000000-0005-0000-0000-000071640000}"/>
    <cellStyle name="SAPBEXHLevel2 20" xfId="4898" xr:uid="{00000000-0005-0000-0000-000072640000}"/>
    <cellStyle name="SAPBEXHLevel2 20 2" xfId="10053" xr:uid="{00000000-0005-0000-0000-000073640000}"/>
    <cellStyle name="SAPBEXHLevel2 20 2 2" xfId="26035" xr:uid="{00000000-0005-0000-0000-000074640000}"/>
    <cellStyle name="SAPBEXHLevel2 20 3" xfId="12871" xr:uid="{00000000-0005-0000-0000-000075640000}"/>
    <cellStyle name="SAPBEXHLevel2 20 3 2" xfId="28712" xr:uid="{00000000-0005-0000-0000-000076640000}"/>
    <cellStyle name="SAPBEXHLevel2 20 4" xfId="10171" xr:uid="{00000000-0005-0000-0000-000077640000}"/>
    <cellStyle name="SAPBEXHLevel2 20 4 2" xfId="26136" xr:uid="{00000000-0005-0000-0000-000078640000}"/>
    <cellStyle name="SAPBEXHLevel2 20 5" xfId="18192" xr:uid="{00000000-0005-0000-0000-000079640000}"/>
    <cellStyle name="SAPBEXHLevel2 20 5 2" xfId="33298" xr:uid="{00000000-0005-0000-0000-00007A640000}"/>
    <cellStyle name="SAPBEXHLevel2 20 6" xfId="20799" xr:uid="{00000000-0005-0000-0000-00007B640000}"/>
    <cellStyle name="SAPBEXHLevel2 20 6 2" xfId="35732" xr:uid="{00000000-0005-0000-0000-00007C640000}"/>
    <cellStyle name="SAPBEXHLevel2 20 7" xfId="20951" xr:uid="{00000000-0005-0000-0000-00007D640000}"/>
    <cellStyle name="SAPBEXHLevel2 20 7 2" xfId="35877" xr:uid="{00000000-0005-0000-0000-00007E640000}"/>
    <cellStyle name="SAPBEXHLevel2 21" xfId="5993" xr:uid="{00000000-0005-0000-0000-00007F640000}"/>
    <cellStyle name="SAPBEXHLevel2 21 2" xfId="22962" xr:uid="{00000000-0005-0000-0000-000080640000}"/>
    <cellStyle name="SAPBEXHLevel2 22" xfId="5456" xr:uid="{00000000-0005-0000-0000-000081640000}"/>
    <cellStyle name="SAPBEXHLevel2 22 2" xfId="22688" xr:uid="{00000000-0005-0000-0000-000082640000}"/>
    <cellStyle name="SAPBEXHLevel2 23" xfId="10266" xr:uid="{00000000-0005-0000-0000-000083640000}"/>
    <cellStyle name="SAPBEXHLevel2 23 2" xfId="26219" xr:uid="{00000000-0005-0000-0000-000084640000}"/>
    <cellStyle name="SAPBEXHLevel2 24" xfId="14633" xr:uid="{00000000-0005-0000-0000-000085640000}"/>
    <cellStyle name="SAPBEXHLevel2 24 2" xfId="30134" xr:uid="{00000000-0005-0000-0000-000086640000}"/>
    <cellStyle name="SAPBEXHLevel2 25" xfId="7003" xr:uid="{00000000-0005-0000-0000-000087640000}"/>
    <cellStyle name="SAPBEXHLevel2 25 2" xfId="23381" xr:uid="{00000000-0005-0000-0000-000088640000}"/>
    <cellStyle name="SAPBEXHLevel2 3" xfId="878" xr:uid="{00000000-0005-0000-0000-000089640000}"/>
    <cellStyle name="SAPBEXHLevel2 3 10" xfId="3372" xr:uid="{00000000-0005-0000-0000-00008A640000}"/>
    <cellStyle name="SAPBEXHLevel2 3 10 2" xfId="4178" xr:uid="{00000000-0005-0000-0000-00008B640000}"/>
    <cellStyle name="SAPBEXHLevel2 3 10 2 2" xfId="9333" xr:uid="{00000000-0005-0000-0000-00008C640000}"/>
    <cellStyle name="SAPBEXHLevel2 3 10 2 2 2" xfId="25325" xr:uid="{00000000-0005-0000-0000-00008D640000}"/>
    <cellStyle name="SAPBEXHLevel2 3 10 2 3" xfId="12152" xr:uid="{00000000-0005-0000-0000-00008E640000}"/>
    <cellStyle name="SAPBEXHLevel2 3 10 2 3 2" xfId="27996" xr:uid="{00000000-0005-0000-0000-00008F640000}"/>
    <cellStyle name="SAPBEXHLevel2 3 10 2 4" xfId="14910" xr:uid="{00000000-0005-0000-0000-000090640000}"/>
    <cellStyle name="SAPBEXHLevel2 3 10 2 4 2" xfId="30361" xr:uid="{00000000-0005-0000-0000-000091640000}"/>
    <cellStyle name="SAPBEXHLevel2 3 10 2 5" xfId="17475" xr:uid="{00000000-0005-0000-0000-000092640000}"/>
    <cellStyle name="SAPBEXHLevel2 3 10 2 5 2" xfId="32591" xr:uid="{00000000-0005-0000-0000-000093640000}"/>
    <cellStyle name="SAPBEXHLevel2 3 10 2 6" xfId="20083" xr:uid="{00000000-0005-0000-0000-000094640000}"/>
    <cellStyle name="SAPBEXHLevel2 3 10 2 6 2" xfId="35020" xr:uid="{00000000-0005-0000-0000-000095640000}"/>
    <cellStyle name="SAPBEXHLevel2 3 10 2 7" xfId="21981" xr:uid="{00000000-0005-0000-0000-000096640000}"/>
    <cellStyle name="SAPBEXHLevel2 3 10 2 7 2" xfId="36900" xr:uid="{00000000-0005-0000-0000-000097640000}"/>
    <cellStyle name="SAPBEXHLevel2 3 10 3" xfId="8540" xr:uid="{00000000-0005-0000-0000-000098640000}"/>
    <cellStyle name="SAPBEXHLevel2 3 10 3 2" xfId="24569" xr:uid="{00000000-0005-0000-0000-000099640000}"/>
    <cellStyle name="SAPBEXHLevel2 3 10 4" xfId="11367" xr:uid="{00000000-0005-0000-0000-00009A640000}"/>
    <cellStyle name="SAPBEXHLevel2 3 10 4 2" xfId="27234" xr:uid="{00000000-0005-0000-0000-00009B640000}"/>
    <cellStyle name="SAPBEXHLevel2 3 10 5" xfId="14502" xr:uid="{00000000-0005-0000-0000-00009C640000}"/>
    <cellStyle name="SAPBEXHLevel2 3 10 5 2" xfId="30018" xr:uid="{00000000-0005-0000-0000-00009D640000}"/>
    <cellStyle name="SAPBEXHLevel2 3 10 6" xfId="16719" xr:uid="{00000000-0005-0000-0000-00009E640000}"/>
    <cellStyle name="SAPBEXHLevel2 3 10 6 2" xfId="31857" xr:uid="{00000000-0005-0000-0000-00009F640000}"/>
    <cellStyle name="SAPBEXHLevel2 3 10 7" xfId="19329" xr:uid="{00000000-0005-0000-0000-0000A0640000}"/>
    <cellStyle name="SAPBEXHLevel2 3 10 7 2" xfId="34276" xr:uid="{00000000-0005-0000-0000-0000A1640000}"/>
    <cellStyle name="SAPBEXHLevel2 3 11" xfId="3373" xr:uid="{00000000-0005-0000-0000-0000A2640000}"/>
    <cellStyle name="SAPBEXHLevel2 3 11 2" xfId="4177" xr:uid="{00000000-0005-0000-0000-0000A3640000}"/>
    <cellStyle name="SAPBEXHLevel2 3 11 2 2" xfId="9332" xr:uid="{00000000-0005-0000-0000-0000A4640000}"/>
    <cellStyle name="SAPBEXHLevel2 3 11 2 2 2" xfId="25324" xr:uid="{00000000-0005-0000-0000-0000A5640000}"/>
    <cellStyle name="SAPBEXHLevel2 3 11 2 3" xfId="12151" xr:uid="{00000000-0005-0000-0000-0000A6640000}"/>
    <cellStyle name="SAPBEXHLevel2 3 11 2 3 2" xfId="27995" xr:uid="{00000000-0005-0000-0000-0000A7640000}"/>
    <cellStyle name="SAPBEXHLevel2 3 11 2 4" xfId="14547" xr:uid="{00000000-0005-0000-0000-0000A8640000}"/>
    <cellStyle name="SAPBEXHLevel2 3 11 2 4 2" xfId="30050" xr:uid="{00000000-0005-0000-0000-0000A9640000}"/>
    <cellStyle name="SAPBEXHLevel2 3 11 2 5" xfId="17474" xr:uid="{00000000-0005-0000-0000-0000AA640000}"/>
    <cellStyle name="SAPBEXHLevel2 3 11 2 5 2" xfId="32590" xr:uid="{00000000-0005-0000-0000-0000AB640000}"/>
    <cellStyle name="SAPBEXHLevel2 3 11 2 6" xfId="20082" xr:uid="{00000000-0005-0000-0000-0000AC640000}"/>
    <cellStyle name="SAPBEXHLevel2 3 11 2 6 2" xfId="35019" xr:uid="{00000000-0005-0000-0000-0000AD640000}"/>
    <cellStyle name="SAPBEXHLevel2 3 11 2 7" xfId="21206" xr:uid="{00000000-0005-0000-0000-0000AE640000}"/>
    <cellStyle name="SAPBEXHLevel2 3 11 2 7 2" xfId="36132" xr:uid="{00000000-0005-0000-0000-0000AF640000}"/>
    <cellStyle name="SAPBEXHLevel2 3 11 3" xfId="8541" xr:uid="{00000000-0005-0000-0000-0000B0640000}"/>
    <cellStyle name="SAPBEXHLevel2 3 11 3 2" xfId="24570" xr:uid="{00000000-0005-0000-0000-0000B1640000}"/>
    <cellStyle name="SAPBEXHLevel2 3 11 4" xfId="11368" xr:uid="{00000000-0005-0000-0000-0000B2640000}"/>
    <cellStyle name="SAPBEXHLevel2 3 11 4 2" xfId="27235" xr:uid="{00000000-0005-0000-0000-0000B3640000}"/>
    <cellStyle name="SAPBEXHLevel2 3 11 5" xfId="14987" xr:uid="{00000000-0005-0000-0000-0000B4640000}"/>
    <cellStyle name="SAPBEXHLevel2 3 11 5 2" xfId="30434" xr:uid="{00000000-0005-0000-0000-0000B5640000}"/>
    <cellStyle name="SAPBEXHLevel2 3 11 6" xfId="16720" xr:uid="{00000000-0005-0000-0000-0000B6640000}"/>
    <cellStyle name="SAPBEXHLevel2 3 11 6 2" xfId="31858" xr:uid="{00000000-0005-0000-0000-0000B7640000}"/>
    <cellStyle name="SAPBEXHLevel2 3 11 7" xfId="19330" xr:uid="{00000000-0005-0000-0000-0000B8640000}"/>
    <cellStyle name="SAPBEXHLevel2 3 11 7 2" xfId="34277" xr:uid="{00000000-0005-0000-0000-0000B9640000}"/>
    <cellStyle name="SAPBEXHLevel2 3 12" xfId="3374" xr:uid="{00000000-0005-0000-0000-0000BA640000}"/>
    <cellStyle name="SAPBEXHLevel2 3 12 2" xfId="4176" xr:uid="{00000000-0005-0000-0000-0000BB640000}"/>
    <cellStyle name="SAPBEXHLevel2 3 12 2 2" xfId="9331" xr:uid="{00000000-0005-0000-0000-0000BC640000}"/>
    <cellStyle name="SAPBEXHLevel2 3 12 2 2 2" xfId="25323" xr:uid="{00000000-0005-0000-0000-0000BD640000}"/>
    <cellStyle name="SAPBEXHLevel2 3 12 2 3" xfId="12150" xr:uid="{00000000-0005-0000-0000-0000BE640000}"/>
    <cellStyle name="SAPBEXHLevel2 3 12 2 3 2" xfId="27994" xr:uid="{00000000-0005-0000-0000-0000BF640000}"/>
    <cellStyle name="SAPBEXHLevel2 3 12 2 4" xfId="14909" xr:uid="{00000000-0005-0000-0000-0000C0640000}"/>
    <cellStyle name="SAPBEXHLevel2 3 12 2 4 2" xfId="30360" xr:uid="{00000000-0005-0000-0000-0000C1640000}"/>
    <cellStyle name="SAPBEXHLevel2 3 12 2 5" xfId="17473" xr:uid="{00000000-0005-0000-0000-0000C2640000}"/>
    <cellStyle name="SAPBEXHLevel2 3 12 2 5 2" xfId="32589" xr:uid="{00000000-0005-0000-0000-0000C3640000}"/>
    <cellStyle name="SAPBEXHLevel2 3 12 2 6" xfId="20081" xr:uid="{00000000-0005-0000-0000-0000C4640000}"/>
    <cellStyle name="SAPBEXHLevel2 3 12 2 6 2" xfId="35018" xr:uid="{00000000-0005-0000-0000-0000C5640000}"/>
    <cellStyle name="SAPBEXHLevel2 3 12 2 7" xfId="13224" xr:uid="{00000000-0005-0000-0000-0000C6640000}"/>
    <cellStyle name="SAPBEXHLevel2 3 12 2 7 2" xfId="28992" xr:uid="{00000000-0005-0000-0000-0000C7640000}"/>
    <cellStyle name="SAPBEXHLevel2 3 12 3" xfId="8542" xr:uid="{00000000-0005-0000-0000-0000C8640000}"/>
    <cellStyle name="SAPBEXHLevel2 3 12 3 2" xfId="24571" xr:uid="{00000000-0005-0000-0000-0000C9640000}"/>
    <cellStyle name="SAPBEXHLevel2 3 12 4" xfId="11369" xr:uid="{00000000-0005-0000-0000-0000CA640000}"/>
    <cellStyle name="SAPBEXHLevel2 3 12 4 2" xfId="27236" xr:uid="{00000000-0005-0000-0000-0000CB640000}"/>
    <cellStyle name="SAPBEXHLevel2 3 12 5" xfId="13880" xr:uid="{00000000-0005-0000-0000-0000CC640000}"/>
    <cellStyle name="SAPBEXHLevel2 3 12 5 2" xfId="29468" xr:uid="{00000000-0005-0000-0000-0000CD640000}"/>
    <cellStyle name="SAPBEXHLevel2 3 12 6" xfId="16721" xr:uid="{00000000-0005-0000-0000-0000CE640000}"/>
    <cellStyle name="SAPBEXHLevel2 3 12 6 2" xfId="31859" xr:uid="{00000000-0005-0000-0000-0000CF640000}"/>
    <cellStyle name="SAPBEXHLevel2 3 12 7" xfId="19331" xr:uid="{00000000-0005-0000-0000-0000D0640000}"/>
    <cellStyle name="SAPBEXHLevel2 3 12 7 2" xfId="34278" xr:uid="{00000000-0005-0000-0000-0000D1640000}"/>
    <cellStyle name="SAPBEXHLevel2 3 13" xfId="3375" xr:uid="{00000000-0005-0000-0000-0000D2640000}"/>
    <cellStyle name="SAPBEXHLevel2 3 13 2" xfId="2136" xr:uid="{00000000-0005-0000-0000-0000D3640000}"/>
    <cellStyle name="SAPBEXHLevel2 3 13 2 2" xfId="7376" xr:uid="{00000000-0005-0000-0000-0000D4640000}"/>
    <cellStyle name="SAPBEXHLevel2 3 13 2 2 2" xfId="23578" xr:uid="{00000000-0005-0000-0000-0000D5640000}"/>
    <cellStyle name="SAPBEXHLevel2 3 13 2 3" xfId="10217" xr:uid="{00000000-0005-0000-0000-0000D6640000}"/>
    <cellStyle name="SAPBEXHLevel2 3 13 2 3 2" xfId="26181" xr:uid="{00000000-0005-0000-0000-0000D7640000}"/>
    <cellStyle name="SAPBEXHLevel2 3 13 2 4" xfId="6927" xr:uid="{00000000-0005-0000-0000-0000D8640000}"/>
    <cellStyle name="SAPBEXHLevel2 3 13 2 4 2" xfId="23337" xr:uid="{00000000-0005-0000-0000-0000D9640000}"/>
    <cellStyle name="SAPBEXHLevel2 3 13 2 5" xfId="15665" xr:uid="{00000000-0005-0000-0000-0000DA640000}"/>
    <cellStyle name="SAPBEXHLevel2 3 13 2 5 2" xfId="30962" xr:uid="{00000000-0005-0000-0000-0000DB640000}"/>
    <cellStyle name="SAPBEXHLevel2 3 13 2 6" xfId="18351" xr:uid="{00000000-0005-0000-0000-0000DC640000}"/>
    <cellStyle name="SAPBEXHLevel2 3 13 2 6 2" xfId="33414" xr:uid="{00000000-0005-0000-0000-0000DD640000}"/>
    <cellStyle name="SAPBEXHLevel2 3 13 2 7" xfId="7582" xr:uid="{00000000-0005-0000-0000-0000DE640000}"/>
    <cellStyle name="SAPBEXHLevel2 3 13 2 7 2" xfId="23732" xr:uid="{00000000-0005-0000-0000-0000DF640000}"/>
    <cellStyle name="SAPBEXHLevel2 3 13 3" xfId="8543" xr:uid="{00000000-0005-0000-0000-0000E0640000}"/>
    <cellStyle name="SAPBEXHLevel2 3 13 3 2" xfId="24572" xr:uid="{00000000-0005-0000-0000-0000E1640000}"/>
    <cellStyle name="SAPBEXHLevel2 3 13 4" xfId="11370" xr:uid="{00000000-0005-0000-0000-0000E2640000}"/>
    <cellStyle name="SAPBEXHLevel2 3 13 4 2" xfId="27237" xr:uid="{00000000-0005-0000-0000-0000E3640000}"/>
    <cellStyle name="SAPBEXHLevel2 3 13 5" xfId="13881" xr:uid="{00000000-0005-0000-0000-0000E4640000}"/>
    <cellStyle name="SAPBEXHLevel2 3 13 5 2" xfId="29469" xr:uid="{00000000-0005-0000-0000-0000E5640000}"/>
    <cellStyle name="SAPBEXHLevel2 3 13 6" xfId="16722" xr:uid="{00000000-0005-0000-0000-0000E6640000}"/>
    <cellStyle name="SAPBEXHLevel2 3 13 6 2" xfId="31860" xr:uid="{00000000-0005-0000-0000-0000E7640000}"/>
    <cellStyle name="SAPBEXHLevel2 3 13 7" xfId="19332" xr:uid="{00000000-0005-0000-0000-0000E8640000}"/>
    <cellStyle name="SAPBEXHLevel2 3 13 7 2" xfId="34279" xr:uid="{00000000-0005-0000-0000-0000E9640000}"/>
    <cellStyle name="SAPBEXHLevel2 3 14" xfId="3376" xr:uid="{00000000-0005-0000-0000-0000EA640000}"/>
    <cellStyle name="SAPBEXHLevel2 3 14 2" xfId="2137" xr:uid="{00000000-0005-0000-0000-0000EB640000}"/>
    <cellStyle name="SAPBEXHLevel2 3 14 2 2" xfId="7377" xr:uid="{00000000-0005-0000-0000-0000EC640000}"/>
    <cellStyle name="SAPBEXHLevel2 3 14 2 2 2" xfId="23579" xr:uid="{00000000-0005-0000-0000-0000ED640000}"/>
    <cellStyle name="SAPBEXHLevel2 3 14 2 3" xfId="10218" xr:uid="{00000000-0005-0000-0000-0000EE640000}"/>
    <cellStyle name="SAPBEXHLevel2 3 14 2 3 2" xfId="26182" xr:uid="{00000000-0005-0000-0000-0000EF640000}"/>
    <cellStyle name="SAPBEXHLevel2 3 14 2 4" xfId="14212" xr:uid="{00000000-0005-0000-0000-0000F0640000}"/>
    <cellStyle name="SAPBEXHLevel2 3 14 2 4 2" xfId="29753" xr:uid="{00000000-0005-0000-0000-0000F1640000}"/>
    <cellStyle name="SAPBEXHLevel2 3 14 2 5" xfId="15666" xr:uid="{00000000-0005-0000-0000-0000F2640000}"/>
    <cellStyle name="SAPBEXHLevel2 3 14 2 5 2" xfId="30963" xr:uid="{00000000-0005-0000-0000-0000F3640000}"/>
    <cellStyle name="SAPBEXHLevel2 3 14 2 6" xfId="18352" xr:uid="{00000000-0005-0000-0000-0000F4640000}"/>
    <cellStyle name="SAPBEXHLevel2 3 14 2 6 2" xfId="33415" xr:uid="{00000000-0005-0000-0000-0000F5640000}"/>
    <cellStyle name="SAPBEXHLevel2 3 14 2 7" xfId="22103" xr:uid="{00000000-0005-0000-0000-0000F6640000}"/>
    <cellStyle name="SAPBEXHLevel2 3 14 2 7 2" xfId="37016" xr:uid="{00000000-0005-0000-0000-0000F7640000}"/>
    <cellStyle name="SAPBEXHLevel2 3 14 3" xfId="8544" xr:uid="{00000000-0005-0000-0000-0000F8640000}"/>
    <cellStyle name="SAPBEXHLevel2 3 14 3 2" xfId="24573" xr:uid="{00000000-0005-0000-0000-0000F9640000}"/>
    <cellStyle name="SAPBEXHLevel2 3 14 4" xfId="11371" xr:uid="{00000000-0005-0000-0000-0000FA640000}"/>
    <cellStyle name="SAPBEXHLevel2 3 14 4 2" xfId="27238" xr:uid="{00000000-0005-0000-0000-0000FB640000}"/>
    <cellStyle name="SAPBEXHLevel2 3 14 5" xfId="14984" xr:uid="{00000000-0005-0000-0000-0000FC640000}"/>
    <cellStyle name="SAPBEXHLevel2 3 14 5 2" xfId="30431" xr:uid="{00000000-0005-0000-0000-0000FD640000}"/>
    <cellStyle name="SAPBEXHLevel2 3 14 6" xfId="16723" xr:uid="{00000000-0005-0000-0000-0000FE640000}"/>
    <cellStyle name="SAPBEXHLevel2 3 14 6 2" xfId="31861" xr:uid="{00000000-0005-0000-0000-0000FF640000}"/>
    <cellStyle name="SAPBEXHLevel2 3 14 7" xfId="19333" xr:uid="{00000000-0005-0000-0000-000000650000}"/>
    <cellStyle name="SAPBEXHLevel2 3 14 7 2" xfId="34280" xr:uid="{00000000-0005-0000-0000-000001650000}"/>
    <cellStyle name="SAPBEXHLevel2 3 15" xfId="3377" xr:uid="{00000000-0005-0000-0000-000002650000}"/>
    <cellStyle name="SAPBEXHLevel2 3 15 2" xfId="4175" xr:uid="{00000000-0005-0000-0000-000003650000}"/>
    <cellStyle name="SAPBEXHLevel2 3 15 2 2" xfId="9330" xr:uid="{00000000-0005-0000-0000-000004650000}"/>
    <cellStyle name="SAPBEXHLevel2 3 15 2 2 2" xfId="25322" xr:uid="{00000000-0005-0000-0000-000005650000}"/>
    <cellStyle name="SAPBEXHLevel2 3 15 2 3" xfId="12149" xr:uid="{00000000-0005-0000-0000-000006650000}"/>
    <cellStyle name="SAPBEXHLevel2 3 15 2 3 2" xfId="27993" xr:uid="{00000000-0005-0000-0000-000007650000}"/>
    <cellStyle name="SAPBEXHLevel2 3 15 2 4" xfId="13966" xr:uid="{00000000-0005-0000-0000-000008650000}"/>
    <cellStyle name="SAPBEXHLevel2 3 15 2 4 2" xfId="29548" xr:uid="{00000000-0005-0000-0000-000009650000}"/>
    <cellStyle name="SAPBEXHLevel2 3 15 2 5" xfId="17472" xr:uid="{00000000-0005-0000-0000-00000A650000}"/>
    <cellStyle name="SAPBEXHLevel2 3 15 2 5 2" xfId="32588" xr:uid="{00000000-0005-0000-0000-00000B650000}"/>
    <cellStyle name="SAPBEXHLevel2 3 15 2 6" xfId="20080" xr:uid="{00000000-0005-0000-0000-00000C650000}"/>
    <cellStyle name="SAPBEXHLevel2 3 15 2 6 2" xfId="35017" xr:uid="{00000000-0005-0000-0000-00000D650000}"/>
    <cellStyle name="SAPBEXHLevel2 3 15 2 7" xfId="21523" xr:uid="{00000000-0005-0000-0000-00000E650000}"/>
    <cellStyle name="SAPBEXHLevel2 3 15 2 7 2" xfId="36449" xr:uid="{00000000-0005-0000-0000-00000F650000}"/>
    <cellStyle name="SAPBEXHLevel2 3 15 3" xfId="8545" xr:uid="{00000000-0005-0000-0000-000010650000}"/>
    <cellStyle name="SAPBEXHLevel2 3 15 3 2" xfId="24574" xr:uid="{00000000-0005-0000-0000-000011650000}"/>
    <cellStyle name="SAPBEXHLevel2 3 15 4" xfId="11372" xr:uid="{00000000-0005-0000-0000-000012650000}"/>
    <cellStyle name="SAPBEXHLevel2 3 15 4 2" xfId="27239" xr:uid="{00000000-0005-0000-0000-000013650000}"/>
    <cellStyle name="SAPBEXHLevel2 3 15 5" xfId="14985" xr:uid="{00000000-0005-0000-0000-000014650000}"/>
    <cellStyle name="SAPBEXHLevel2 3 15 5 2" xfId="30432" xr:uid="{00000000-0005-0000-0000-000015650000}"/>
    <cellStyle name="SAPBEXHLevel2 3 15 6" xfId="16724" xr:uid="{00000000-0005-0000-0000-000016650000}"/>
    <cellStyle name="SAPBEXHLevel2 3 15 6 2" xfId="31862" xr:uid="{00000000-0005-0000-0000-000017650000}"/>
    <cellStyle name="SAPBEXHLevel2 3 15 7" xfId="19334" xr:uid="{00000000-0005-0000-0000-000018650000}"/>
    <cellStyle name="SAPBEXHLevel2 3 15 7 2" xfId="34281" xr:uid="{00000000-0005-0000-0000-000019650000}"/>
    <cellStyle name="SAPBEXHLevel2 3 16" xfId="4179" xr:uid="{00000000-0005-0000-0000-00001A650000}"/>
    <cellStyle name="SAPBEXHLevel2 3 16 2" xfId="9334" xr:uid="{00000000-0005-0000-0000-00001B650000}"/>
    <cellStyle name="SAPBEXHLevel2 3 16 2 2" xfId="25326" xr:uid="{00000000-0005-0000-0000-00001C650000}"/>
    <cellStyle name="SAPBEXHLevel2 3 16 3" xfId="12153" xr:uid="{00000000-0005-0000-0000-00001D650000}"/>
    <cellStyle name="SAPBEXHLevel2 3 16 3 2" xfId="27997" xr:uid="{00000000-0005-0000-0000-00001E650000}"/>
    <cellStyle name="SAPBEXHLevel2 3 16 4" xfId="13967" xr:uid="{00000000-0005-0000-0000-00001F650000}"/>
    <cellStyle name="SAPBEXHLevel2 3 16 4 2" xfId="29549" xr:uid="{00000000-0005-0000-0000-000020650000}"/>
    <cellStyle name="SAPBEXHLevel2 3 16 5" xfId="17476" xr:uid="{00000000-0005-0000-0000-000021650000}"/>
    <cellStyle name="SAPBEXHLevel2 3 16 5 2" xfId="32592" xr:uid="{00000000-0005-0000-0000-000022650000}"/>
    <cellStyle name="SAPBEXHLevel2 3 16 6" xfId="20084" xr:uid="{00000000-0005-0000-0000-000023650000}"/>
    <cellStyle name="SAPBEXHLevel2 3 16 6 2" xfId="35021" xr:uid="{00000000-0005-0000-0000-000024650000}"/>
    <cellStyle name="SAPBEXHLevel2 3 16 7" xfId="21730" xr:uid="{00000000-0005-0000-0000-000025650000}"/>
    <cellStyle name="SAPBEXHLevel2 3 16 7 2" xfId="36652" xr:uid="{00000000-0005-0000-0000-000026650000}"/>
    <cellStyle name="SAPBEXHLevel2 3 17" xfId="5200" xr:uid="{00000000-0005-0000-0000-000027650000}"/>
    <cellStyle name="SAPBEXHLevel2 3 17 2" xfId="22533" xr:uid="{00000000-0005-0000-0000-000028650000}"/>
    <cellStyle name="SAPBEXHLevel2 3 18" xfId="6870" xr:uid="{00000000-0005-0000-0000-000029650000}"/>
    <cellStyle name="SAPBEXHLevel2 3 18 2" xfId="23306" xr:uid="{00000000-0005-0000-0000-00002A650000}"/>
    <cellStyle name="SAPBEXHLevel2 3 19" xfId="5866" xr:uid="{00000000-0005-0000-0000-00002B650000}"/>
    <cellStyle name="SAPBEXHLevel2 3 19 2" xfId="22865" xr:uid="{00000000-0005-0000-0000-00002C650000}"/>
    <cellStyle name="SAPBEXHLevel2 3 2" xfId="3378" xr:uid="{00000000-0005-0000-0000-00002D650000}"/>
    <cellStyle name="SAPBEXHLevel2 3 2 2" xfId="4174" xr:uid="{00000000-0005-0000-0000-00002E650000}"/>
    <cellStyle name="SAPBEXHLevel2 3 2 2 2" xfId="9329" xr:uid="{00000000-0005-0000-0000-00002F650000}"/>
    <cellStyle name="SAPBEXHLevel2 3 2 2 2 2" xfId="25321" xr:uid="{00000000-0005-0000-0000-000030650000}"/>
    <cellStyle name="SAPBEXHLevel2 3 2 2 3" xfId="12148" xr:uid="{00000000-0005-0000-0000-000031650000}"/>
    <cellStyle name="SAPBEXHLevel2 3 2 2 3 2" xfId="27992" xr:uid="{00000000-0005-0000-0000-000032650000}"/>
    <cellStyle name="SAPBEXHLevel2 3 2 2 4" xfId="14390" xr:uid="{00000000-0005-0000-0000-000033650000}"/>
    <cellStyle name="SAPBEXHLevel2 3 2 2 4 2" xfId="29910" xr:uid="{00000000-0005-0000-0000-000034650000}"/>
    <cellStyle name="SAPBEXHLevel2 3 2 2 5" xfId="17471" xr:uid="{00000000-0005-0000-0000-000035650000}"/>
    <cellStyle name="SAPBEXHLevel2 3 2 2 5 2" xfId="32587" xr:uid="{00000000-0005-0000-0000-000036650000}"/>
    <cellStyle name="SAPBEXHLevel2 3 2 2 6" xfId="20079" xr:uid="{00000000-0005-0000-0000-000037650000}"/>
    <cellStyle name="SAPBEXHLevel2 3 2 2 6 2" xfId="35016" xr:uid="{00000000-0005-0000-0000-000038650000}"/>
    <cellStyle name="SAPBEXHLevel2 3 2 2 7" xfId="21731" xr:uid="{00000000-0005-0000-0000-000039650000}"/>
    <cellStyle name="SAPBEXHLevel2 3 2 2 7 2" xfId="36653" xr:uid="{00000000-0005-0000-0000-00003A650000}"/>
    <cellStyle name="SAPBEXHLevel2 3 2 3" xfId="8546" xr:uid="{00000000-0005-0000-0000-00003B650000}"/>
    <cellStyle name="SAPBEXHLevel2 3 2 3 2" xfId="24575" xr:uid="{00000000-0005-0000-0000-00003C650000}"/>
    <cellStyle name="SAPBEXHLevel2 3 2 4" xfId="11373" xr:uid="{00000000-0005-0000-0000-00003D650000}"/>
    <cellStyle name="SAPBEXHLevel2 3 2 4 2" xfId="27240" xr:uid="{00000000-0005-0000-0000-00003E650000}"/>
    <cellStyle name="SAPBEXHLevel2 3 2 5" xfId="13882" xr:uid="{00000000-0005-0000-0000-00003F650000}"/>
    <cellStyle name="SAPBEXHLevel2 3 2 5 2" xfId="29470" xr:uid="{00000000-0005-0000-0000-000040650000}"/>
    <cellStyle name="SAPBEXHLevel2 3 2 6" xfId="16725" xr:uid="{00000000-0005-0000-0000-000041650000}"/>
    <cellStyle name="SAPBEXHLevel2 3 2 6 2" xfId="31863" xr:uid="{00000000-0005-0000-0000-000042650000}"/>
    <cellStyle name="SAPBEXHLevel2 3 2 7" xfId="19335" xr:uid="{00000000-0005-0000-0000-000043650000}"/>
    <cellStyle name="SAPBEXHLevel2 3 2 7 2" xfId="34282" xr:uid="{00000000-0005-0000-0000-000044650000}"/>
    <cellStyle name="SAPBEXHLevel2 3 20" xfId="5830" xr:uid="{00000000-0005-0000-0000-000045650000}"/>
    <cellStyle name="SAPBEXHLevel2 3 20 2" xfId="22847" xr:uid="{00000000-0005-0000-0000-000046650000}"/>
    <cellStyle name="SAPBEXHLevel2 3 21" xfId="14517" xr:uid="{00000000-0005-0000-0000-000047650000}"/>
    <cellStyle name="SAPBEXHLevel2 3 21 2" xfId="30022" xr:uid="{00000000-0005-0000-0000-000048650000}"/>
    <cellStyle name="SAPBEXHLevel2 3 22" xfId="22225" xr:uid="{00000000-0005-0000-0000-000049650000}"/>
    <cellStyle name="SAPBEXHLevel2 3 3" xfId="3379" xr:uid="{00000000-0005-0000-0000-00004A650000}"/>
    <cellStyle name="SAPBEXHLevel2 3 3 2" xfId="4173" xr:uid="{00000000-0005-0000-0000-00004B650000}"/>
    <cellStyle name="SAPBEXHLevel2 3 3 2 2" xfId="9328" xr:uid="{00000000-0005-0000-0000-00004C650000}"/>
    <cellStyle name="SAPBEXHLevel2 3 3 2 2 2" xfId="25320" xr:uid="{00000000-0005-0000-0000-00004D650000}"/>
    <cellStyle name="SAPBEXHLevel2 3 3 2 3" xfId="12147" xr:uid="{00000000-0005-0000-0000-00004E650000}"/>
    <cellStyle name="SAPBEXHLevel2 3 3 2 3 2" xfId="27991" xr:uid="{00000000-0005-0000-0000-00004F650000}"/>
    <cellStyle name="SAPBEXHLevel2 3 3 2 4" xfId="13965" xr:uid="{00000000-0005-0000-0000-000050650000}"/>
    <cellStyle name="SAPBEXHLevel2 3 3 2 4 2" xfId="29547" xr:uid="{00000000-0005-0000-0000-000051650000}"/>
    <cellStyle name="SAPBEXHLevel2 3 3 2 5" xfId="17470" xr:uid="{00000000-0005-0000-0000-000052650000}"/>
    <cellStyle name="SAPBEXHLevel2 3 3 2 5 2" xfId="32586" xr:uid="{00000000-0005-0000-0000-000053650000}"/>
    <cellStyle name="SAPBEXHLevel2 3 3 2 6" xfId="20078" xr:uid="{00000000-0005-0000-0000-000054650000}"/>
    <cellStyle name="SAPBEXHLevel2 3 3 2 6 2" xfId="35015" xr:uid="{00000000-0005-0000-0000-000055650000}"/>
    <cellStyle name="SAPBEXHLevel2 3 3 2 7" xfId="21522" xr:uid="{00000000-0005-0000-0000-000056650000}"/>
    <cellStyle name="SAPBEXHLevel2 3 3 2 7 2" xfId="36448" xr:uid="{00000000-0005-0000-0000-000057650000}"/>
    <cellStyle name="SAPBEXHLevel2 3 3 3" xfId="8547" xr:uid="{00000000-0005-0000-0000-000058650000}"/>
    <cellStyle name="SAPBEXHLevel2 3 3 3 2" xfId="24576" xr:uid="{00000000-0005-0000-0000-000059650000}"/>
    <cellStyle name="SAPBEXHLevel2 3 3 4" xfId="11374" xr:uid="{00000000-0005-0000-0000-00005A650000}"/>
    <cellStyle name="SAPBEXHLevel2 3 3 4 2" xfId="27241" xr:uid="{00000000-0005-0000-0000-00005B650000}"/>
    <cellStyle name="SAPBEXHLevel2 3 3 5" xfId="13883" xr:uid="{00000000-0005-0000-0000-00005C650000}"/>
    <cellStyle name="SAPBEXHLevel2 3 3 5 2" xfId="29471" xr:uid="{00000000-0005-0000-0000-00005D650000}"/>
    <cellStyle name="SAPBEXHLevel2 3 3 6" xfId="16726" xr:uid="{00000000-0005-0000-0000-00005E650000}"/>
    <cellStyle name="SAPBEXHLevel2 3 3 6 2" xfId="31864" xr:uid="{00000000-0005-0000-0000-00005F650000}"/>
    <cellStyle name="SAPBEXHLevel2 3 3 7" xfId="19336" xr:uid="{00000000-0005-0000-0000-000060650000}"/>
    <cellStyle name="SAPBEXHLevel2 3 3 7 2" xfId="34283" xr:uid="{00000000-0005-0000-0000-000061650000}"/>
    <cellStyle name="SAPBEXHLevel2 3 4" xfId="3380" xr:uid="{00000000-0005-0000-0000-000062650000}"/>
    <cellStyle name="SAPBEXHLevel2 3 4 2" xfId="4172" xr:uid="{00000000-0005-0000-0000-000063650000}"/>
    <cellStyle name="SAPBEXHLevel2 3 4 2 2" xfId="9327" xr:uid="{00000000-0005-0000-0000-000064650000}"/>
    <cellStyle name="SAPBEXHLevel2 3 4 2 2 2" xfId="25319" xr:uid="{00000000-0005-0000-0000-000065650000}"/>
    <cellStyle name="SAPBEXHLevel2 3 4 2 3" xfId="12146" xr:uid="{00000000-0005-0000-0000-000066650000}"/>
    <cellStyle name="SAPBEXHLevel2 3 4 2 3 2" xfId="27990" xr:uid="{00000000-0005-0000-0000-000067650000}"/>
    <cellStyle name="SAPBEXHLevel2 3 4 2 4" xfId="14912" xr:uid="{00000000-0005-0000-0000-000068650000}"/>
    <cellStyle name="SAPBEXHLevel2 3 4 2 4 2" xfId="30363" xr:uid="{00000000-0005-0000-0000-000069650000}"/>
    <cellStyle name="SAPBEXHLevel2 3 4 2 5" xfId="17469" xr:uid="{00000000-0005-0000-0000-00006A650000}"/>
    <cellStyle name="SAPBEXHLevel2 3 4 2 5 2" xfId="32585" xr:uid="{00000000-0005-0000-0000-00006B650000}"/>
    <cellStyle name="SAPBEXHLevel2 3 4 2 6" xfId="20077" xr:uid="{00000000-0005-0000-0000-00006C650000}"/>
    <cellStyle name="SAPBEXHLevel2 3 4 2 6 2" xfId="35014" xr:uid="{00000000-0005-0000-0000-00006D650000}"/>
    <cellStyle name="SAPBEXHLevel2 3 4 2 7" xfId="15790" xr:uid="{00000000-0005-0000-0000-00006E650000}"/>
    <cellStyle name="SAPBEXHLevel2 3 4 2 7 2" xfId="31042" xr:uid="{00000000-0005-0000-0000-00006F650000}"/>
    <cellStyle name="SAPBEXHLevel2 3 4 3" xfId="8548" xr:uid="{00000000-0005-0000-0000-000070650000}"/>
    <cellStyle name="SAPBEXHLevel2 3 4 3 2" xfId="24577" xr:uid="{00000000-0005-0000-0000-000071650000}"/>
    <cellStyle name="SAPBEXHLevel2 3 4 4" xfId="11375" xr:uid="{00000000-0005-0000-0000-000072650000}"/>
    <cellStyle name="SAPBEXHLevel2 3 4 4 2" xfId="27242" xr:uid="{00000000-0005-0000-0000-000073650000}"/>
    <cellStyle name="SAPBEXHLevel2 3 4 5" xfId="14982" xr:uid="{00000000-0005-0000-0000-000074650000}"/>
    <cellStyle name="SAPBEXHLevel2 3 4 5 2" xfId="30429" xr:uid="{00000000-0005-0000-0000-000075650000}"/>
    <cellStyle name="SAPBEXHLevel2 3 4 6" xfId="16727" xr:uid="{00000000-0005-0000-0000-000076650000}"/>
    <cellStyle name="SAPBEXHLevel2 3 4 6 2" xfId="31865" xr:uid="{00000000-0005-0000-0000-000077650000}"/>
    <cellStyle name="SAPBEXHLevel2 3 4 7" xfId="19337" xr:uid="{00000000-0005-0000-0000-000078650000}"/>
    <cellStyle name="SAPBEXHLevel2 3 4 7 2" xfId="34284" xr:uid="{00000000-0005-0000-0000-000079650000}"/>
    <cellStyle name="SAPBEXHLevel2 3 5" xfId="3381" xr:uid="{00000000-0005-0000-0000-00007A650000}"/>
    <cellStyle name="SAPBEXHLevel2 3 5 2" xfId="4171" xr:uid="{00000000-0005-0000-0000-00007B650000}"/>
    <cellStyle name="SAPBEXHLevel2 3 5 2 2" xfId="9326" xr:uid="{00000000-0005-0000-0000-00007C650000}"/>
    <cellStyle name="SAPBEXHLevel2 3 5 2 2 2" xfId="25318" xr:uid="{00000000-0005-0000-0000-00007D650000}"/>
    <cellStyle name="SAPBEXHLevel2 3 5 2 3" xfId="12145" xr:uid="{00000000-0005-0000-0000-00007E650000}"/>
    <cellStyle name="SAPBEXHLevel2 3 5 2 3 2" xfId="27989" xr:uid="{00000000-0005-0000-0000-00007F650000}"/>
    <cellStyle name="SAPBEXHLevel2 3 5 2 4" xfId="6738" xr:uid="{00000000-0005-0000-0000-000080650000}"/>
    <cellStyle name="SAPBEXHLevel2 3 5 2 4 2" xfId="23217" xr:uid="{00000000-0005-0000-0000-000081650000}"/>
    <cellStyle name="SAPBEXHLevel2 3 5 2 5" xfId="17468" xr:uid="{00000000-0005-0000-0000-000082650000}"/>
    <cellStyle name="SAPBEXHLevel2 3 5 2 5 2" xfId="32584" xr:uid="{00000000-0005-0000-0000-000083650000}"/>
    <cellStyle name="SAPBEXHLevel2 3 5 2 6" xfId="20076" xr:uid="{00000000-0005-0000-0000-000084650000}"/>
    <cellStyle name="SAPBEXHLevel2 3 5 2 6 2" xfId="35013" xr:uid="{00000000-0005-0000-0000-000085650000}"/>
    <cellStyle name="SAPBEXHLevel2 3 5 2 7" xfId="21732" xr:uid="{00000000-0005-0000-0000-000086650000}"/>
    <cellStyle name="SAPBEXHLevel2 3 5 2 7 2" xfId="36654" xr:uid="{00000000-0005-0000-0000-000087650000}"/>
    <cellStyle name="SAPBEXHLevel2 3 5 3" xfId="8549" xr:uid="{00000000-0005-0000-0000-000088650000}"/>
    <cellStyle name="SAPBEXHLevel2 3 5 3 2" xfId="24578" xr:uid="{00000000-0005-0000-0000-000089650000}"/>
    <cellStyle name="SAPBEXHLevel2 3 5 4" xfId="11376" xr:uid="{00000000-0005-0000-0000-00008A650000}"/>
    <cellStyle name="SAPBEXHLevel2 3 5 4 2" xfId="27243" xr:uid="{00000000-0005-0000-0000-00008B650000}"/>
    <cellStyle name="SAPBEXHLevel2 3 5 5" xfId="14983" xr:uid="{00000000-0005-0000-0000-00008C650000}"/>
    <cellStyle name="SAPBEXHLevel2 3 5 5 2" xfId="30430" xr:uid="{00000000-0005-0000-0000-00008D650000}"/>
    <cellStyle name="SAPBEXHLevel2 3 5 6" xfId="16728" xr:uid="{00000000-0005-0000-0000-00008E650000}"/>
    <cellStyle name="SAPBEXHLevel2 3 5 6 2" xfId="31866" xr:uid="{00000000-0005-0000-0000-00008F650000}"/>
    <cellStyle name="SAPBEXHLevel2 3 5 7" xfId="19338" xr:uid="{00000000-0005-0000-0000-000090650000}"/>
    <cellStyle name="SAPBEXHLevel2 3 5 7 2" xfId="34285" xr:uid="{00000000-0005-0000-0000-000091650000}"/>
    <cellStyle name="SAPBEXHLevel2 3 6" xfId="3382" xr:uid="{00000000-0005-0000-0000-000092650000}"/>
    <cellStyle name="SAPBEXHLevel2 3 6 2" xfId="4170" xr:uid="{00000000-0005-0000-0000-000093650000}"/>
    <cellStyle name="SAPBEXHLevel2 3 6 2 2" xfId="9325" xr:uid="{00000000-0005-0000-0000-000094650000}"/>
    <cellStyle name="SAPBEXHLevel2 3 6 2 2 2" xfId="25317" xr:uid="{00000000-0005-0000-0000-000095650000}"/>
    <cellStyle name="SAPBEXHLevel2 3 6 2 3" xfId="12144" xr:uid="{00000000-0005-0000-0000-000096650000}"/>
    <cellStyle name="SAPBEXHLevel2 3 6 2 3 2" xfId="27988" xr:uid="{00000000-0005-0000-0000-000097650000}"/>
    <cellStyle name="SAPBEXHLevel2 3 6 2 4" xfId="10438" xr:uid="{00000000-0005-0000-0000-000098650000}"/>
    <cellStyle name="SAPBEXHLevel2 3 6 2 4 2" xfId="26361" xr:uid="{00000000-0005-0000-0000-000099650000}"/>
    <cellStyle name="SAPBEXHLevel2 3 6 2 5" xfId="17467" xr:uid="{00000000-0005-0000-0000-00009A650000}"/>
    <cellStyle name="SAPBEXHLevel2 3 6 2 5 2" xfId="32583" xr:uid="{00000000-0005-0000-0000-00009B650000}"/>
    <cellStyle name="SAPBEXHLevel2 3 6 2 6" xfId="20075" xr:uid="{00000000-0005-0000-0000-00009C650000}"/>
    <cellStyle name="SAPBEXHLevel2 3 6 2 6 2" xfId="35012" xr:uid="{00000000-0005-0000-0000-00009D650000}"/>
    <cellStyle name="SAPBEXHLevel2 3 6 2 7" xfId="21521" xr:uid="{00000000-0005-0000-0000-00009E650000}"/>
    <cellStyle name="SAPBEXHLevel2 3 6 2 7 2" xfId="36447" xr:uid="{00000000-0005-0000-0000-00009F650000}"/>
    <cellStyle name="SAPBEXHLevel2 3 6 3" xfId="8550" xr:uid="{00000000-0005-0000-0000-0000A0650000}"/>
    <cellStyle name="SAPBEXHLevel2 3 6 3 2" xfId="24579" xr:uid="{00000000-0005-0000-0000-0000A1650000}"/>
    <cellStyle name="SAPBEXHLevel2 3 6 4" xfId="11377" xr:uid="{00000000-0005-0000-0000-0000A2650000}"/>
    <cellStyle name="SAPBEXHLevel2 3 6 4 2" xfId="27244" xr:uid="{00000000-0005-0000-0000-0000A3650000}"/>
    <cellStyle name="SAPBEXHLevel2 3 6 5" xfId="7774" xr:uid="{00000000-0005-0000-0000-0000A4650000}"/>
    <cellStyle name="SAPBEXHLevel2 3 6 5 2" xfId="23822" xr:uid="{00000000-0005-0000-0000-0000A5650000}"/>
    <cellStyle name="SAPBEXHLevel2 3 6 6" xfId="16729" xr:uid="{00000000-0005-0000-0000-0000A6650000}"/>
    <cellStyle name="SAPBEXHLevel2 3 6 6 2" xfId="31867" xr:uid="{00000000-0005-0000-0000-0000A7650000}"/>
    <cellStyle name="SAPBEXHLevel2 3 6 7" xfId="19339" xr:uid="{00000000-0005-0000-0000-0000A8650000}"/>
    <cellStyle name="SAPBEXHLevel2 3 6 7 2" xfId="34286" xr:uid="{00000000-0005-0000-0000-0000A9650000}"/>
    <cellStyle name="SAPBEXHLevel2 3 7" xfId="3383" xr:uid="{00000000-0005-0000-0000-0000AA650000}"/>
    <cellStyle name="SAPBEXHLevel2 3 7 2" xfId="4169" xr:uid="{00000000-0005-0000-0000-0000AB650000}"/>
    <cellStyle name="SAPBEXHLevel2 3 7 2 2" xfId="9324" xr:uid="{00000000-0005-0000-0000-0000AC650000}"/>
    <cellStyle name="SAPBEXHLevel2 3 7 2 2 2" xfId="25316" xr:uid="{00000000-0005-0000-0000-0000AD650000}"/>
    <cellStyle name="SAPBEXHLevel2 3 7 2 3" xfId="12143" xr:uid="{00000000-0005-0000-0000-0000AE650000}"/>
    <cellStyle name="SAPBEXHLevel2 3 7 2 3 2" xfId="27987" xr:uid="{00000000-0005-0000-0000-0000AF650000}"/>
    <cellStyle name="SAPBEXHLevel2 3 7 2 4" xfId="10312" xr:uid="{00000000-0005-0000-0000-0000B0650000}"/>
    <cellStyle name="SAPBEXHLevel2 3 7 2 4 2" xfId="26254" xr:uid="{00000000-0005-0000-0000-0000B1650000}"/>
    <cellStyle name="SAPBEXHLevel2 3 7 2 5" xfId="17466" xr:uid="{00000000-0005-0000-0000-0000B2650000}"/>
    <cellStyle name="SAPBEXHLevel2 3 7 2 5 2" xfId="32582" xr:uid="{00000000-0005-0000-0000-0000B3650000}"/>
    <cellStyle name="SAPBEXHLevel2 3 7 2 6" xfId="20074" xr:uid="{00000000-0005-0000-0000-0000B4650000}"/>
    <cellStyle name="SAPBEXHLevel2 3 7 2 6 2" xfId="35011" xr:uid="{00000000-0005-0000-0000-0000B5650000}"/>
    <cellStyle name="SAPBEXHLevel2 3 7 2 7" xfId="21733" xr:uid="{00000000-0005-0000-0000-0000B6650000}"/>
    <cellStyle name="SAPBEXHLevel2 3 7 2 7 2" xfId="36655" xr:uid="{00000000-0005-0000-0000-0000B7650000}"/>
    <cellStyle name="SAPBEXHLevel2 3 7 3" xfId="8551" xr:uid="{00000000-0005-0000-0000-0000B8650000}"/>
    <cellStyle name="SAPBEXHLevel2 3 7 3 2" xfId="24580" xr:uid="{00000000-0005-0000-0000-0000B9650000}"/>
    <cellStyle name="SAPBEXHLevel2 3 7 4" xfId="11378" xr:uid="{00000000-0005-0000-0000-0000BA650000}"/>
    <cellStyle name="SAPBEXHLevel2 3 7 4 2" xfId="27245" xr:uid="{00000000-0005-0000-0000-0000BB650000}"/>
    <cellStyle name="SAPBEXHLevel2 3 7 5" xfId="13884" xr:uid="{00000000-0005-0000-0000-0000BC650000}"/>
    <cellStyle name="SAPBEXHLevel2 3 7 5 2" xfId="29472" xr:uid="{00000000-0005-0000-0000-0000BD650000}"/>
    <cellStyle name="SAPBEXHLevel2 3 7 6" xfId="16730" xr:uid="{00000000-0005-0000-0000-0000BE650000}"/>
    <cellStyle name="SAPBEXHLevel2 3 7 6 2" xfId="31868" xr:uid="{00000000-0005-0000-0000-0000BF650000}"/>
    <cellStyle name="SAPBEXHLevel2 3 7 7" xfId="19340" xr:uid="{00000000-0005-0000-0000-0000C0650000}"/>
    <cellStyle name="SAPBEXHLevel2 3 7 7 2" xfId="34287" xr:uid="{00000000-0005-0000-0000-0000C1650000}"/>
    <cellStyle name="SAPBEXHLevel2 3 8" xfId="3384" xr:uid="{00000000-0005-0000-0000-0000C2650000}"/>
    <cellStyle name="SAPBEXHLevel2 3 8 2" xfId="4168" xr:uid="{00000000-0005-0000-0000-0000C3650000}"/>
    <cellStyle name="SAPBEXHLevel2 3 8 2 2" xfId="9323" xr:uid="{00000000-0005-0000-0000-0000C4650000}"/>
    <cellStyle name="SAPBEXHLevel2 3 8 2 2 2" xfId="25315" xr:uid="{00000000-0005-0000-0000-0000C5650000}"/>
    <cellStyle name="SAPBEXHLevel2 3 8 2 3" xfId="12142" xr:uid="{00000000-0005-0000-0000-0000C6650000}"/>
    <cellStyle name="SAPBEXHLevel2 3 8 2 3 2" xfId="27986" xr:uid="{00000000-0005-0000-0000-0000C7650000}"/>
    <cellStyle name="SAPBEXHLevel2 3 8 2 4" xfId="14548" xr:uid="{00000000-0005-0000-0000-0000C8650000}"/>
    <cellStyle name="SAPBEXHLevel2 3 8 2 4 2" xfId="30051" xr:uid="{00000000-0005-0000-0000-0000C9650000}"/>
    <cellStyle name="SAPBEXHLevel2 3 8 2 5" xfId="17465" xr:uid="{00000000-0005-0000-0000-0000CA650000}"/>
    <cellStyle name="SAPBEXHLevel2 3 8 2 5 2" xfId="32581" xr:uid="{00000000-0005-0000-0000-0000CB650000}"/>
    <cellStyle name="SAPBEXHLevel2 3 8 2 6" xfId="20073" xr:uid="{00000000-0005-0000-0000-0000CC650000}"/>
    <cellStyle name="SAPBEXHLevel2 3 8 2 6 2" xfId="35010" xr:uid="{00000000-0005-0000-0000-0000CD650000}"/>
    <cellStyle name="SAPBEXHLevel2 3 8 2 7" xfId="21520" xr:uid="{00000000-0005-0000-0000-0000CE650000}"/>
    <cellStyle name="SAPBEXHLevel2 3 8 2 7 2" xfId="36446" xr:uid="{00000000-0005-0000-0000-0000CF650000}"/>
    <cellStyle name="SAPBEXHLevel2 3 8 3" xfId="8552" xr:uid="{00000000-0005-0000-0000-0000D0650000}"/>
    <cellStyle name="SAPBEXHLevel2 3 8 3 2" xfId="24581" xr:uid="{00000000-0005-0000-0000-0000D1650000}"/>
    <cellStyle name="SAPBEXHLevel2 3 8 4" xfId="11379" xr:uid="{00000000-0005-0000-0000-0000D2650000}"/>
    <cellStyle name="SAPBEXHLevel2 3 8 4 2" xfId="27246" xr:uid="{00000000-0005-0000-0000-0000D3650000}"/>
    <cellStyle name="SAPBEXHLevel2 3 8 5" xfId="10516" xr:uid="{00000000-0005-0000-0000-0000D4650000}"/>
    <cellStyle name="SAPBEXHLevel2 3 8 5 2" xfId="26438" xr:uid="{00000000-0005-0000-0000-0000D5650000}"/>
    <cellStyle name="SAPBEXHLevel2 3 8 6" xfId="16731" xr:uid="{00000000-0005-0000-0000-0000D6650000}"/>
    <cellStyle name="SAPBEXHLevel2 3 8 6 2" xfId="31869" xr:uid="{00000000-0005-0000-0000-0000D7650000}"/>
    <cellStyle name="SAPBEXHLevel2 3 8 7" xfId="19341" xr:uid="{00000000-0005-0000-0000-0000D8650000}"/>
    <cellStyle name="SAPBEXHLevel2 3 8 7 2" xfId="34288" xr:uid="{00000000-0005-0000-0000-0000D9650000}"/>
    <cellStyle name="SAPBEXHLevel2 3 9" xfId="3385" xr:uid="{00000000-0005-0000-0000-0000DA650000}"/>
    <cellStyle name="SAPBEXHLevel2 3 9 2" xfId="4167" xr:uid="{00000000-0005-0000-0000-0000DB650000}"/>
    <cellStyle name="SAPBEXHLevel2 3 9 2 2" xfId="9322" xr:uid="{00000000-0005-0000-0000-0000DC650000}"/>
    <cellStyle name="SAPBEXHLevel2 3 9 2 2 2" xfId="25314" xr:uid="{00000000-0005-0000-0000-0000DD650000}"/>
    <cellStyle name="SAPBEXHLevel2 3 9 2 3" xfId="12141" xr:uid="{00000000-0005-0000-0000-0000DE650000}"/>
    <cellStyle name="SAPBEXHLevel2 3 9 2 3 2" xfId="27985" xr:uid="{00000000-0005-0000-0000-0000DF650000}"/>
    <cellStyle name="SAPBEXHLevel2 3 9 2 4" xfId="6737" xr:uid="{00000000-0005-0000-0000-0000E0650000}"/>
    <cellStyle name="SAPBEXHLevel2 3 9 2 4 2" xfId="23216" xr:uid="{00000000-0005-0000-0000-0000E1650000}"/>
    <cellStyle name="SAPBEXHLevel2 3 9 2 5" xfId="17464" xr:uid="{00000000-0005-0000-0000-0000E2650000}"/>
    <cellStyle name="SAPBEXHLevel2 3 9 2 5 2" xfId="32580" xr:uid="{00000000-0005-0000-0000-0000E3650000}"/>
    <cellStyle name="SAPBEXHLevel2 3 9 2 6" xfId="20072" xr:uid="{00000000-0005-0000-0000-0000E4650000}"/>
    <cellStyle name="SAPBEXHLevel2 3 9 2 6 2" xfId="35009" xr:uid="{00000000-0005-0000-0000-0000E5650000}"/>
    <cellStyle name="SAPBEXHLevel2 3 9 2 7" xfId="21734" xr:uid="{00000000-0005-0000-0000-0000E6650000}"/>
    <cellStyle name="SAPBEXHLevel2 3 9 2 7 2" xfId="36656" xr:uid="{00000000-0005-0000-0000-0000E7650000}"/>
    <cellStyle name="SAPBEXHLevel2 3 9 3" xfId="8553" xr:uid="{00000000-0005-0000-0000-0000E8650000}"/>
    <cellStyle name="SAPBEXHLevel2 3 9 3 2" xfId="24582" xr:uid="{00000000-0005-0000-0000-0000E9650000}"/>
    <cellStyle name="SAPBEXHLevel2 3 9 4" xfId="11380" xr:uid="{00000000-0005-0000-0000-0000EA650000}"/>
    <cellStyle name="SAPBEXHLevel2 3 9 4 2" xfId="27247" xr:uid="{00000000-0005-0000-0000-0000EB650000}"/>
    <cellStyle name="SAPBEXHLevel2 3 9 5" xfId="13885" xr:uid="{00000000-0005-0000-0000-0000EC650000}"/>
    <cellStyle name="SAPBEXHLevel2 3 9 5 2" xfId="29473" xr:uid="{00000000-0005-0000-0000-0000ED650000}"/>
    <cellStyle name="SAPBEXHLevel2 3 9 6" xfId="16732" xr:uid="{00000000-0005-0000-0000-0000EE650000}"/>
    <cellStyle name="SAPBEXHLevel2 3 9 6 2" xfId="31870" xr:uid="{00000000-0005-0000-0000-0000EF650000}"/>
    <cellStyle name="SAPBEXHLevel2 3 9 7" xfId="19342" xr:uid="{00000000-0005-0000-0000-0000F0650000}"/>
    <cellStyle name="SAPBEXHLevel2 3 9 7 2" xfId="34289" xr:uid="{00000000-0005-0000-0000-0000F1650000}"/>
    <cellStyle name="SAPBEXHLevel2 4" xfId="879" xr:uid="{00000000-0005-0000-0000-0000F2650000}"/>
    <cellStyle name="SAPBEXHLevel2 4 10" xfId="3387" xr:uid="{00000000-0005-0000-0000-0000F3650000}"/>
    <cellStyle name="SAPBEXHLevel2 4 10 2" xfId="4924" xr:uid="{00000000-0005-0000-0000-0000F4650000}"/>
    <cellStyle name="SAPBEXHLevel2 4 10 2 2" xfId="10078" xr:uid="{00000000-0005-0000-0000-0000F5650000}"/>
    <cellStyle name="SAPBEXHLevel2 4 10 2 2 2" xfId="26056" xr:uid="{00000000-0005-0000-0000-0000F6650000}"/>
    <cellStyle name="SAPBEXHLevel2 4 10 2 3" xfId="12896" xr:uid="{00000000-0005-0000-0000-0000F7650000}"/>
    <cellStyle name="SAPBEXHLevel2 4 10 2 3 2" xfId="28735" xr:uid="{00000000-0005-0000-0000-0000F8650000}"/>
    <cellStyle name="SAPBEXHLevel2 4 10 2 4" xfId="10148" xr:uid="{00000000-0005-0000-0000-0000F9650000}"/>
    <cellStyle name="SAPBEXHLevel2 4 10 2 4 2" xfId="26116" xr:uid="{00000000-0005-0000-0000-0000FA650000}"/>
    <cellStyle name="SAPBEXHLevel2 4 10 2 5" xfId="18213" xr:uid="{00000000-0005-0000-0000-0000FB650000}"/>
    <cellStyle name="SAPBEXHLevel2 4 10 2 5 2" xfId="33318" xr:uid="{00000000-0005-0000-0000-0000FC650000}"/>
    <cellStyle name="SAPBEXHLevel2 4 10 2 6" xfId="20821" xr:uid="{00000000-0005-0000-0000-0000FD650000}"/>
    <cellStyle name="SAPBEXHLevel2 4 10 2 6 2" xfId="35752" xr:uid="{00000000-0005-0000-0000-0000FE650000}"/>
    <cellStyle name="SAPBEXHLevel2 4 10 2 7" xfId="20962" xr:uid="{00000000-0005-0000-0000-0000FF650000}"/>
    <cellStyle name="SAPBEXHLevel2 4 10 2 7 2" xfId="35888" xr:uid="{00000000-0005-0000-0000-000000660000}"/>
    <cellStyle name="SAPBEXHLevel2 4 10 3" xfId="8555" xr:uid="{00000000-0005-0000-0000-000001660000}"/>
    <cellStyle name="SAPBEXHLevel2 4 10 3 2" xfId="24584" xr:uid="{00000000-0005-0000-0000-000002660000}"/>
    <cellStyle name="SAPBEXHLevel2 4 10 4" xfId="11382" xr:uid="{00000000-0005-0000-0000-000003660000}"/>
    <cellStyle name="SAPBEXHLevel2 4 10 4 2" xfId="27249" xr:uid="{00000000-0005-0000-0000-000004660000}"/>
    <cellStyle name="SAPBEXHLevel2 4 10 5" xfId="14981" xr:uid="{00000000-0005-0000-0000-000005660000}"/>
    <cellStyle name="SAPBEXHLevel2 4 10 5 2" xfId="30428" xr:uid="{00000000-0005-0000-0000-000006660000}"/>
    <cellStyle name="SAPBEXHLevel2 4 10 6" xfId="16734" xr:uid="{00000000-0005-0000-0000-000007660000}"/>
    <cellStyle name="SAPBEXHLevel2 4 10 6 2" xfId="31872" xr:uid="{00000000-0005-0000-0000-000008660000}"/>
    <cellStyle name="SAPBEXHLevel2 4 10 7" xfId="19344" xr:uid="{00000000-0005-0000-0000-000009660000}"/>
    <cellStyle name="SAPBEXHLevel2 4 10 7 2" xfId="34291" xr:uid="{00000000-0005-0000-0000-00000A660000}"/>
    <cellStyle name="SAPBEXHLevel2 4 11" xfId="3388" xr:uid="{00000000-0005-0000-0000-00000B660000}"/>
    <cellStyle name="SAPBEXHLevel2 4 11 2" xfId="4166" xr:uid="{00000000-0005-0000-0000-00000C660000}"/>
    <cellStyle name="SAPBEXHLevel2 4 11 2 2" xfId="9321" xr:uid="{00000000-0005-0000-0000-00000D660000}"/>
    <cellStyle name="SAPBEXHLevel2 4 11 2 2 2" xfId="25313" xr:uid="{00000000-0005-0000-0000-00000E660000}"/>
    <cellStyle name="SAPBEXHLevel2 4 11 2 3" xfId="12140" xr:uid="{00000000-0005-0000-0000-00000F660000}"/>
    <cellStyle name="SAPBEXHLevel2 4 11 2 3 2" xfId="27984" xr:uid="{00000000-0005-0000-0000-000010660000}"/>
    <cellStyle name="SAPBEXHLevel2 4 11 2 4" xfId="10313" xr:uid="{00000000-0005-0000-0000-000011660000}"/>
    <cellStyle name="SAPBEXHLevel2 4 11 2 4 2" xfId="26255" xr:uid="{00000000-0005-0000-0000-000012660000}"/>
    <cellStyle name="SAPBEXHLevel2 4 11 2 5" xfId="17463" xr:uid="{00000000-0005-0000-0000-000013660000}"/>
    <cellStyle name="SAPBEXHLevel2 4 11 2 5 2" xfId="32579" xr:uid="{00000000-0005-0000-0000-000014660000}"/>
    <cellStyle name="SAPBEXHLevel2 4 11 2 6" xfId="20071" xr:uid="{00000000-0005-0000-0000-000015660000}"/>
    <cellStyle name="SAPBEXHLevel2 4 11 2 6 2" xfId="35008" xr:uid="{00000000-0005-0000-0000-000016660000}"/>
    <cellStyle name="SAPBEXHLevel2 4 11 2 7" xfId="21519" xr:uid="{00000000-0005-0000-0000-000017660000}"/>
    <cellStyle name="SAPBEXHLevel2 4 11 2 7 2" xfId="36445" xr:uid="{00000000-0005-0000-0000-000018660000}"/>
    <cellStyle name="SAPBEXHLevel2 4 11 3" xfId="8556" xr:uid="{00000000-0005-0000-0000-000019660000}"/>
    <cellStyle name="SAPBEXHLevel2 4 11 3 2" xfId="24585" xr:uid="{00000000-0005-0000-0000-00001A660000}"/>
    <cellStyle name="SAPBEXHLevel2 4 11 4" xfId="11383" xr:uid="{00000000-0005-0000-0000-00001B660000}"/>
    <cellStyle name="SAPBEXHLevel2 4 11 4 2" xfId="27250" xr:uid="{00000000-0005-0000-0000-00001C660000}"/>
    <cellStyle name="SAPBEXHLevel2 4 11 5" xfId="13886" xr:uid="{00000000-0005-0000-0000-00001D660000}"/>
    <cellStyle name="SAPBEXHLevel2 4 11 5 2" xfId="29474" xr:uid="{00000000-0005-0000-0000-00001E660000}"/>
    <cellStyle name="SAPBEXHLevel2 4 11 6" xfId="16735" xr:uid="{00000000-0005-0000-0000-00001F660000}"/>
    <cellStyle name="SAPBEXHLevel2 4 11 6 2" xfId="31873" xr:uid="{00000000-0005-0000-0000-000020660000}"/>
    <cellStyle name="SAPBEXHLevel2 4 11 7" xfId="19345" xr:uid="{00000000-0005-0000-0000-000021660000}"/>
    <cellStyle name="SAPBEXHLevel2 4 11 7 2" xfId="34292" xr:uid="{00000000-0005-0000-0000-000022660000}"/>
    <cellStyle name="SAPBEXHLevel2 4 12" xfId="3389" xr:uid="{00000000-0005-0000-0000-000023660000}"/>
    <cellStyle name="SAPBEXHLevel2 4 12 2" xfId="4165" xr:uid="{00000000-0005-0000-0000-000024660000}"/>
    <cellStyle name="SAPBEXHLevel2 4 12 2 2" xfId="9320" xr:uid="{00000000-0005-0000-0000-000025660000}"/>
    <cellStyle name="SAPBEXHLevel2 4 12 2 2 2" xfId="25312" xr:uid="{00000000-0005-0000-0000-000026660000}"/>
    <cellStyle name="SAPBEXHLevel2 4 12 2 3" xfId="12139" xr:uid="{00000000-0005-0000-0000-000027660000}"/>
    <cellStyle name="SAPBEXHLevel2 4 12 2 3 2" xfId="27983" xr:uid="{00000000-0005-0000-0000-000028660000}"/>
    <cellStyle name="SAPBEXHLevel2 4 12 2 4" xfId="10439" xr:uid="{00000000-0005-0000-0000-000029660000}"/>
    <cellStyle name="SAPBEXHLevel2 4 12 2 4 2" xfId="26362" xr:uid="{00000000-0005-0000-0000-00002A660000}"/>
    <cellStyle name="SAPBEXHLevel2 4 12 2 5" xfId="17462" xr:uid="{00000000-0005-0000-0000-00002B660000}"/>
    <cellStyle name="SAPBEXHLevel2 4 12 2 5 2" xfId="32578" xr:uid="{00000000-0005-0000-0000-00002C660000}"/>
    <cellStyle name="SAPBEXHLevel2 4 12 2 6" xfId="20070" xr:uid="{00000000-0005-0000-0000-00002D660000}"/>
    <cellStyle name="SAPBEXHLevel2 4 12 2 6 2" xfId="35007" xr:uid="{00000000-0005-0000-0000-00002E660000}"/>
    <cellStyle name="SAPBEXHLevel2 4 12 2 7" xfId="21735" xr:uid="{00000000-0005-0000-0000-00002F660000}"/>
    <cellStyle name="SAPBEXHLevel2 4 12 2 7 2" xfId="36657" xr:uid="{00000000-0005-0000-0000-000030660000}"/>
    <cellStyle name="SAPBEXHLevel2 4 12 3" xfId="8557" xr:uid="{00000000-0005-0000-0000-000031660000}"/>
    <cellStyle name="SAPBEXHLevel2 4 12 3 2" xfId="24586" xr:uid="{00000000-0005-0000-0000-000032660000}"/>
    <cellStyle name="SAPBEXHLevel2 4 12 4" xfId="11384" xr:uid="{00000000-0005-0000-0000-000033660000}"/>
    <cellStyle name="SAPBEXHLevel2 4 12 4 2" xfId="27251" xr:uid="{00000000-0005-0000-0000-000034660000}"/>
    <cellStyle name="SAPBEXHLevel2 4 12 5" xfId="13887" xr:uid="{00000000-0005-0000-0000-000035660000}"/>
    <cellStyle name="SAPBEXHLevel2 4 12 5 2" xfId="29475" xr:uid="{00000000-0005-0000-0000-000036660000}"/>
    <cellStyle name="SAPBEXHLevel2 4 12 6" xfId="16736" xr:uid="{00000000-0005-0000-0000-000037660000}"/>
    <cellStyle name="SAPBEXHLevel2 4 12 6 2" xfId="31874" xr:uid="{00000000-0005-0000-0000-000038660000}"/>
    <cellStyle name="SAPBEXHLevel2 4 12 7" xfId="19346" xr:uid="{00000000-0005-0000-0000-000039660000}"/>
    <cellStyle name="SAPBEXHLevel2 4 12 7 2" xfId="34293" xr:uid="{00000000-0005-0000-0000-00003A660000}"/>
    <cellStyle name="SAPBEXHLevel2 4 13" xfId="3390" xr:uid="{00000000-0005-0000-0000-00003B660000}"/>
    <cellStyle name="SAPBEXHLevel2 4 13 2" xfId="4164" xr:uid="{00000000-0005-0000-0000-00003C660000}"/>
    <cellStyle name="SAPBEXHLevel2 4 13 2 2" xfId="9319" xr:uid="{00000000-0005-0000-0000-00003D660000}"/>
    <cellStyle name="SAPBEXHLevel2 4 13 2 2 2" xfId="25311" xr:uid="{00000000-0005-0000-0000-00003E660000}"/>
    <cellStyle name="SAPBEXHLevel2 4 13 2 3" xfId="12138" xr:uid="{00000000-0005-0000-0000-00003F660000}"/>
    <cellStyle name="SAPBEXHLevel2 4 13 2 3 2" xfId="27982" xr:uid="{00000000-0005-0000-0000-000040660000}"/>
    <cellStyle name="SAPBEXHLevel2 4 13 2 4" xfId="14911" xr:uid="{00000000-0005-0000-0000-000041660000}"/>
    <cellStyle name="SAPBEXHLevel2 4 13 2 4 2" xfId="30362" xr:uid="{00000000-0005-0000-0000-000042660000}"/>
    <cellStyle name="SAPBEXHLevel2 4 13 2 5" xfId="17461" xr:uid="{00000000-0005-0000-0000-000043660000}"/>
    <cellStyle name="SAPBEXHLevel2 4 13 2 5 2" xfId="32577" xr:uid="{00000000-0005-0000-0000-000044660000}"/>
    <cellStyle name="SAPBEXHLevel2 4 13 2 6" xfId="20069" xr:uid="{00000000-0005-0000-0000-000045660000}"/>
    <cellStyle name="SAPBEXHLevel2 4 13 2 6 2" xfId="35006" xr:uid="{00000000-0005-0000-0000-000046660000}"/>
    <cellStyle name="SAPBEXHLevel2 4 13 2 7" xfId="13430" xr:uid="{00000000-0005-0000-0000-000047660000}"/>
    <cellStyle name="SAPBEXHLevel2 4 13 2 7 2" xfId="29093" xr:uid="{00000000-0005-0000-0000-000048660000}"/>
    <cellStyle name="SAPBEXHLevel2 4 13 3" xfId="8558" xr:uid="{00000000-0005-0000-0000-000049660000}"/>
    <cellStyle name="SAPBEXHLevel2 4 13 3 2" xfId="24587" xr:uid="{00000000-0005-0000-0000-00004A660000}"/>
    <cellStyle name="SAPBEXHLevel2 4 13 4" xfId="11385" xr:uid="{00000000-0005-0000-0000-00004B660000}"/>
    <cellStyle name="SAPBEXHLevel2 4 13 4 2" xfId="27252" xr:uid="{00000000-0005-0000-0000-00004C660000}"/>
    <cellStyle name="SAPBEXHLevel2 4 13 5" xfId="14978" xr:uid="{00000000-0005-0000-0000-00004D660000}"/>
    <cellStyle name="SAPBEXHLevel2 4 13 5 2" xfId="30425" xr:uid="{00000000-0005-0000-0000-00004E660000}"/>
    <cellStyle name="SAPBEXHLevel2 4 13 6" xfId="16737" xr:uid="{00000000-0005-0000-0000-00004F660000}"/>
    <cellStyle name="SAPBEXHLevel2 4 13 6 2" xfId="31875" xr:uid="{00000000-0005-0000-0000-000050660000}"/>
    <cellStyle name="SAPBEXHLevel2 4 13 7" xfId="19347" xr:uid="{00000000-0005-0000-0000-000051660000}"/>
    <cellStyle name="SAPBEXHLevel2 4 13 7 2" xfId="34294" xr:uid="{00000000-0005-0000-0000-000052660000}"/>
    <cellStyle name="SAPBEXHLevel2 4 14" xfId="3391" xr:uid="{00000000-0005-0000-0000-000053660000}"/>
    <cellStyle name="SAPBEXHLevel2 4 14 2" xfId="4163" xr:uid="{00000000-0005-0000-0000-000054660000}"/>
    <cellStyle name="SAPBEXHLevel2 4 14 2 2" xfId="9318" xr:uid="{00000000-0005-0000-0000-000055660000}"/>
    <cellStyle name="SAPBEXHLevel2 4 14 2 2 2" xfId="25310" xr:uid="{00000000-0005-0000-0000-000056660000}"/>
    <cellStyle name="SAPBEXHLevel2 4 14 2 3" xfId="12137" xr:uid="{00000000-0005-0000-0000-000057660000}"/>
    <cellStyle name="SAPBEXHLevel2 4 14 2 3 2" xfId="27981" xr:uid="{00000000-0005-0000-0000-000058660000}"/>
    <cellStyle name="SAPBEXHLevel2 4 14 2 4" xfId="13964" xr:uid="{00000000-0005-0000-0000-000059660000}"/>
    <cellStyle name="SAPBEXHLevel2 4 14 2 4 2" xfId="29546" xr:uid="{00000000-0005-0000-0000-00005A660000}"/>
    <cellStyle name="SAPBEXHLevel2 4 14 2 5" xfId="17460" xr:uid="{00000000-0005-0000-0000-00005B660000}"/>
    <cellStyle name="SAPBEXHLevel2 4 14 2 5 2" xfId="32576" xr:uid="{00000000-0005-0000-0000-00005C660000}"/>
    <cellStyle name="SAPBEXHLevel2 4 14 2 6" xfId="20068" xr:uid="{00000000-0005-0000-0000-00005D660000}"/>
    <cellStyle name="SAPBEXHLevel2 4 14 2 6 2" xfId="35005" xr:uid="{00000000-0005-0000-0000-00005E660000}"/>
    <cellStyle name="SAPBEXHLevel2 4 14 2 7" xfId="21518" xr:uid="{00000000-0005-0000-0000-00005F660000}"/>
    <cellStyle name="SAPBEXHLevel2 4 14 2 7 2" xfId="36444" xr:uid="{00000000-0005-0000-0000-000060660000}"/>
    <cellStyle name="SAPBEXHLevel2 4 14 3" xfId="8559" xr:uid="{00000000-0005-0000-0000-000061660000}"/>
    <cellStyle name="SAPBEXHLevel2 4 14 3 2" xfId="24588" xr:uid="{00000000-0005-0000-0000-000062660000}"/>
    <cellStyle name="SAPBEXHLevel2 4 14 4" xfId="11386" xr:uid="{00000000-0005-0000-0000-000063660000}"/>
    <cellStyle name="SAPBEXHLevel2 4 14 4 2" xfId="27253" xr:uid="{00000000-0005-0000-0000-000064660000}"/>
    <cellStyle name="SAPBEXHLevel2 4 14 5" xfId="14979" xr:uid="{00000000-0005-0000-0000-000065660000}"/>
    <cellStyle name="SAPBEXHLevel2 4 14 5 2" xfId="30426" xr:uid="{00000000-0005-0000-0000-000066660000}"/>
    <cellStyle name="SAPBEXHLevel2 4 14 6" xfId="16738" xr:uid="{00000000-0005-0000-0000-000067660000}"/>
    <cellStyle name="SAPBEXHLevel2 4 14 6 2" xfId="31876" xr:uid="{00000000-0005-0000-0000-000068660000}"/>
    <cellStyle name="SAPBEXHLevel2 4 14 7" xfId="19348" xr:uid="{00000000-0005-0000-0000-000069660000}"/>
    <cellStyle name="SAPBEXHLevel2 4 14 7 2" xfId="34295" xr:uid="{00000000-0005-0000-0000-00006A660000}"/>
    <cellStyle name="SAPBEXHLevel2 4 15" xfId="3392" xr:uid="{00000000-0005-0000-0000-00006B660000}"/>
    <cellStyle name="SAPBEXHLevel2 4 15 2" xfId="4162" xr:uid="{00000000-0005-0000-0000-00006C660000}"/>
    <cellStyle name="SAPBEXHLevel2 4 15 2 2" xfId="9317" xr:uid="{00000000-0005-0000-0000-00006D660000}"/>
    <cellStyle name="SAPBEXHLevel2 4 15 2 2 2" xfId="25309" xr:uid="{00000000-0005-0000-0000-00006E660000}"/>
    <cellStyle name="SAPBEXHLevel2 4 15 2 3" xfId="12136" xr:uid="{00000000-0005-0000-0000-00006F660000}"/>
    <cellStyle name="SAPBEXHLevel2 4 15 2 3 2" xfId="27980" xr:uid="{00000000-0005-0000-0000-000070660000}"/>
    <cellStyle name="SAPBEXHLevel2 4 15 2 4" xfId="13636" xr:uid="{00000000-0005-0000-0000-000071660000}"/>
    <cellStyle name="SAPBEXHLevel2 4 15 2 4 2" xfId="29257" xr:uid="{00000000-0005-0000-0000-000072660000}"/>
    <cellStyle name="SAPBEXHLevel2 4 15 2 5" xfId="17459" xr:uid="{00000000-0005-0000-0000-000073660000}"/>
    <cellStyle name="SAPBEXHLevel2 4 15 2 5 2" xfId="32575" xr:uid="{00000000-0005-0000-0000-000074660000}"/>
    <cellStyle name="SAPBEXHLevel2 4 15 2 6" xfId="20067" xr:uid="{00000000-0005-0000-0000-000075660000}"/>
    <cellStyle name="SAPBEXHLevel2 4 15 2 6 2" xfId="35004" xr:uid="{00000000-0005-0000-0000-000076660000}"/>
    <cellStyle name="SAPBEXHLevel2 4 15 2 7" xfId="21736" xr:uid="{00000000-0005-0000-0000-000077660000}"/>
    <cellStyle name="SAPBEXHLevel2 4 15 2 7 2" xfId="36658" xr:uid="{00000000-0005-0000-0000-000078660000}"/>
    <cellStyle name="SAPBEXHLevel2 4 15 3" xfId="8560" xr:uid="{00000000-0005-0000-0000-000079660000}"/>
    <cellStyle name="SAPBEXHLevel2 4 15 3 2" xfId="24589" xr:uid="{00000000-0005-0000-0000-00007A660000}"/>
    <cellStyle name="SAPBEXHLevel2 4 15 4" xfId="11387" xr:uid="{00000000-0005-0000-0000-00007B660000}"/>
    <cellStyle name="SAPBEXHLevel2 4 15 4 2" xfId="27254" xr:uid="{00000000-0005-0000-0000-00007C660000}"/>
    <cellStyle name="SAPBEXHLevel2 4 15 5" xfId="14125" xr:uid="{00000000-0005-0000-0000-00007D660000}"/>
    <cellStyle name="SAPBEXHLevel2 4 15 5 2" xfId="29706" xr:uid="{00000000-0005-0000-0000-00007E660000}"/>
    <cellStyle name="SAPBEXHLevel2 4 15 6" xfId="16739" xr:uid="{00000000-0005-0000-0000-00007F660000}"/>
    <cellStyle name="SAPBEXHLevel2 4 15 6 2" xfId="31877" xr:uid="{00000000-0005-0000-0000-000080660000}"/>
    <cellStyle name="SAPBEXHLevel2 4 15 7" xfId="19349" xr:uid="{00000000-0005-0000-0000-000081660000}"/>
    <cellStyle name="SAPBEXHLevel2 4 15 7 2" xfId="34296" xr:uid="{00000000-0005-0000-0000-000082660000}"/>
    <cellStyle name="SAPBEXHLevel2 4 16" xfId="3386" xr:uid="{00000000-0005-0000-0000-000083660000}"/>
    <cellStyle name="SAPBEXHLevel2 4 16 2" xfId="8554" xr:uid="{00000000-0005-0000-0000-000084660000}"/>
    <cellStyle name="SAPBEXHLevel2 4 16 2 2" xfId="24583" xr:uid="{00000000-0005-0000-0000-000085660000}"/>
    <cellStyle name="SAPBEXHLevel2 4 16 3" xfId="11381" xr:uid="{00000000-0005-0000-0000-000086660000}"/>
    <cellStyle name="SAPBEXHLevel2 4 16 3 2" xfId="27248" xr:uid="{00000000-0005-0000-0000-000087660000}"/>
    <cellStyle name="SAPBEXHLevel2 4 16 4" xfId="14980" xr:uid="{00000000-0005-0000-0000-000088660000}"/>
    <cellStyle name="SAPBEXHLevel2 4 16 4 2" xfId="30427" xr:uid="{00000000-0005-0000-0000-000089660000}"/>
    <cellStyle name="SAPBEXHLevel2 4 16 5" xfId="16733" xr:uid="{00000000-0005-0000-0000-00008A660000}"/>
    <cellStyle name="SAPBEXHLevel2 4 16 5 2" xfId="31871" xr:uid="{00000000-0005-0000-0000-00008B660000}"/>
    <cellStyle name="SAPBEXHLevel2 4 16 6" xfId="19343" xr:uid="{00000000-0005-0000-0000-00008C660000}"/>
    <cellStyle name="SAPBEXHLevel2 4 16 6 2" xfId="34290" xr:uid="{00000000-0005-0000-0000-00008D660000}"/>
    <cellStyle name="SAPBEXHLevel2 4 16 7" xfId="21409" xr:uid="{00000000-0005-0000-0000-00008E660000}"/>
    <cellStyle name="SAPBEXHLevel2 4 16 7 2" xfId="36335" xr:uid="{00000000-0005-0000-0000-00008F660000}"/>
    <cellStyle name="SAPBEXHLevel2 4 16 8" xfId="6368" xr:uid="{00000000-0005-0000-0000-000090660000}"/>
    <cellStyle name="SAPBEXHLevel2 4 17" xfId="3650" xr:uid="{00000000-0005-0000-0000-000091660000}"/>
    <cellStyle name="SAPBEXHLevel2 4 17 2" xfId="8818" xr:uid="{00000000-0005-0000-0000-000092660000}"/>
    <cellStyle name="SAPBEXHLevel2 4 17 2 2" xfId="24847" xr:uid="{00000000-0005-0000-0000-000093660000}"/>
    <cellStyle name="SAPBEXHLevel2 4 17 3" xfId="11645" xr:uid="{00000000-0005-0000-0000-000094660000}"/>
    <cellStyle name="SAPBEXHLevel2 4 17 3 2" xfId="27512" xr:uid="{00000000-0005-0000-0000-000095660000}"/>
    <cellStyle name="SAPBEXHLevel2 4 17 4" xfId="14474" xr:uid="{00000000-0005-0000-0000-000096660000}"/>
    <cellStyle name="SAPBEXHLevel2 4 17 4 2" xfId="29991" xr:uid="{00000000-0005-0000-0000-000097660000}"/>
    <cellStyle name="SAPBEXHLevel2 4 17 5" xfId="16997" xr:uid="{00000000-0005-0000-0000-000098660000}"/>
    <cellStyle name="SAPBEXHLevel2 4 17 5 2" xfId="32135" xr:uid="{00000000-0005-0000-0000-000099660000}"/>
    <cellStyle name="SAPBEXHLevel2 4 17 6" xfId="19607" xr:uid="{00000000-0005-0000-0000-00009A660000}"/>
    <cellStyle name="SAPBEXHLevel2 4 17 6 2" xfId="34554" xr:uid="{00000000-0005-0000-0000-00009B660000}"/>
    <cellStyle name="SAPBEXHLevel2 4 17 7" xfId="21010" xr:uid="{00000000-0005-0000-0000-00009C660000}"/>
    <cellStyle name="SAPBEXHLevel2 4 17 7 2" xfId="35936" xr:uid="{00000000-0005-0000-0000-00009D660000}"/>
    <cellStyle name="SAPBEXHLevel2 4 18" xfId="5199" xr:uid="{00000000-0005-0000-0000-00009E660000}"/>
    <cellStyle name="SAPBEXHLevel2 4 18 2" xfId="22532" xr:uid="{00000000-0005-0000-0000-00009F660000}"/>
    <cellStyle name="SAPBEXHLevel2 4 19" xfId="7634" xr:uid="{00000000-0005-0000-0000-0000A0660000}"/>
    <cellStyle name="SAPBEXHLevel2 4 19 2" xfId="23771" xr:uid="{00000000-0005-0000-0000-0000A1660000}"/>
    <cellStyle name="SAPBEXHLevel2 4 2" xfId="880" xr:uid="{00000000-0005-0000-0000-0000A2660000}"/>
    <cellStyle name="SAPBEXHLevel2 4 2 10" xfId="5076" xr:uid="{00000000-0005-0000-0000-0000A3660000}"/>
    <cellStyle name="SAPBEXHLevel2 4 2 11" xfId="38048" xr:uid="{00000000-0005-0000-0000-0000A4660000}"/>
    <cellStyle name="SAPBEXHLevel2 4 2 2" xfId="3393" xr:uid="{00000000-0005-0000-0000-0000A5660000}"/>
    <cellStyle name="SAPBEXHLevel2 4 2 2 2" xfId="8561" xr:uid="{00000000-0005-0000-0000-0000A6660000}"/>
    <cellStyle name="SAPBEXHLevel2 4 2 2 2 2" xfId="24590" xr:uid="{00000000-0005-0000-0000-0000A7660000}"/>
    <cellStyle name="SAPBEXHLevel2 4 2 2 3" xfId="11388" xr:uid="{00000000-0005-0000-0000-0000A8660000}"/>
    <cellStyle name="SAPBEXHLevel2 4 2 2 3 2" xfId="27255" xr:uid="{00000000-0005-0000-0000-0000A9660000}"/>
    <cellStyle name="SAPBEXHLevel2 4 2 2 4" xfId="10404" xr:uid="{00000000-0005-0000-0000-0000AA660000}"/>
    <cellStyle name="SAPBEXHLevel2 4 2 2 4 2" xfId="26329" xr:uid="{00000000-0005-0000-0000-0000AB660000}"/>
    <cellStyle name="SAPBEXHLevel2 4 2 2 5" xfId="16740" xr:uid="{00000000-0005-0000-0000-0000AC660000}"/>
    <cellStyle name="SAPBEXHLevel2 4 2 2 5 2" xfId="31878" xr:uid="{00000000-0005-0000-0000-0000AD660000}"/>
    <cellStyle name="SAPBEXHLevel2 4 2 2 6" xfId="19350" xr:uid="{00000000-0005-0000-0000-0000AE660000}"/>
    <cellStyle name="SAPBEXHLevel2 4 2 2 6 2" xfId="34297" xr:uid="{00000000-0005-0000-0000-0000AF660000}"/>
    <cellStyle name="SAPBEXHLevel2 4 2 2 7" xfId="21410" xr:uid="{00000000-0005-0000-0000-0000B0660000}"/>
    <cellStyle name="SAPBEXHLevel2 4 2 2 7 2" xfId="36336" xr:uid="{00000000-0005-0000-0000-0000B1660000}"/>
    <cellStyle name="SAPBEXHLevel2 4 2 2 8" xfId="6369" xr:uid="{00000000-0005-0000-0000-0000B2660000}"/>
    <cellStyle name="SAPBEXHLevel2 4 2 3" xfId="4936" xr:uid="{00000000-0005-0000-0000-0000B3660000}"/>
    <cellStyle name="SAPBEXHLevel2 4 2 3 2" xfId="10090" xr:uid="{00000000-0005-0000-0000-0000B4660000}"/>
    <cellStyle name="SAPBEXHLevel2 4 2 3 2 2" xfId="26068" xr:uid="{00000000-0005-0000-0000-0000B5660000}"/>
    <cellStyle name="SAPBEXHLevel2 4 2 3 3" xfId="12908" xr:uid="{00000000-0005-0000-0000-0000B6660000}"/>
    <cellStyle name="SAPBEXHLevel2 4 2 3 3 2" xfId="28747" xr:uid="{00000000-0005-0000-0000-0000B7660000}"/>
    <cellStyle name="SAPBEXHLevel2 4 2 3 4" xfId="7497" xr:uid="{00000000-0005-0000-0000-0000B8660000}"/>
    <cellStyle name="SAPBEXHLevel2 4 2 3 4 2" xfId="23673" xr:uid="{00000000-0005-0000-0000-0000B9660000}"/>
    <cellStyle name="SAPBEXHLevel2 4 2 3 5" xfId="18225" xr:uid="{00000000-0005-0000-0000-0000BA660000}"/>
    <cellStyle name="SAPBEXHLevel2 4 2 3 5 2" xfId="33330" xr:uid="{00000000-0005-0000-0000-0000BB660000}"/>
    <cellStyle name="SAPBEXHLevel2 4 2 3 6" xfId="20833" xr:uid="{00000000-0005-0000-0000-0000BC660000}"/>
    <cellStyle name="SAPBEXHLevel2 4 2 3 6 2" xfId="35764" xr:uid="{00000000-0005-0000-0000-0000BD660000}"/>
    <cellStyle name="SAPBEXHLevel2 4 2 3 7" xfId="20971" xr:uid="{00000000-0005-0000-0000-0000BE660000}"/>
    <cellStyle name="SAPBEXHLevel2 4 2 3 7 2" xfId="35897" xr:uid="{00000000-0005-0000-0000-0000BF660000}"/>
    <cellStyle name="SAPBEXHLevel2 4 2 4" xfId="5389" xr:uid="{00000000-0005-0000-0000-0000C0660000}"/>
    <cellStyle name="SAPBEXHLevel2 4 2 4 2" xfId="22650" xr:uid="{00000000-0005-0000-0000-0000C1660000}"/>
    <cellStyle name="SAPBEXHLevel2 4 2 5" xfId="6869" xr:uid="{00000000-0005-0000-0000-0000C2660000}"/>
    <cellStyle name="SAPBEXHLevel2 4 2 5 2" xfId="23305" xr:uid="{00000000-0005-0000-0000-0000C3660000}"/>
    <cellStyle name="SAPBEXHLevel2 4 2 6" xfId="5865" xr:uid="{00000000-0005-0000-0000-0000C4660000}"/>
    <cellStyle name="SAPBEXHLevel2 4 2 6 2" xfId="22864" xr:uid="{00000000-0005-0000-0000-0000C5660000}"/>
    <cellStyle name="SAPBEXHLevel2 4 2 7" xfId="5861" xr:uid="{00000000-0005-0000-0000-0000C6660000}"/>
    <cellStyle name="SAPBEXHLevel2 4 2 7 2" xfId="22862" xr:uid="{00000000-0005-0000-0000-0000C7660000}"/>
    <cellStyle name="SAPBEXHLevel2 4 2 8" xfId="8980" xr:uid="{00000000-0005-0000-0000-0000C8660000}"/>
    <cellStyle name="SAPBEXHLevel2 4 2 8 2" xfId="24994" xr:uid="{00000000-0005-0000-0000-0000C9660000}"/>
    <cellStyle name="SAPBEXHLevel2 4 2 9" xfId="15805" xr:uid="{00000000-0005-0000-0000-0000CA660000}"/>
    <cellStyle name="SAPBEXHLevel2 4 2 9 2" xfId="31051" xr:uid="{00000000-0005-0000-0000-0000CB660000}"/>
    <cellStyle name="SAPBEXHLevel2 4 20" xfId="6610" xr:uid="{00000000-0005-0000-0000-0000CC660000}"/>
    <cellStyle name="SAPBEXHLevel2 4 20 2" xfId="23146" xr:uid="{00000000-0005-0000-0000-0000CD660000}"/>
    <cellStyle name="SAPBEXHLevel2 4 21" xfId="13790" xr:uid="{00000000-0005-0000-0000-0000CE660000}"/>
    <cellStyle name="SAPBEXHLevel2 4 21 2" xfId="29381" xr:uid="{00000000-0005-0000-0000-0000CF660000}"/>
    <cellStyle name="SAPBEXHLevel2 4 22" xfId="15860" xr:uid="{00000000-0005-0000-0000-0000D0660000}"/>
    <cellStyle name="SAPBEXHLevel2 4 22 2" xfId="31082" xr:uid="{00000000-0005-0000-0000-0000D1660000}"/>
    <cellStyle name="SAPBEXHLevel2 4 23" xfId="10344" xr:uid="{00000000-0005-0000-0000-0000D2660000}"/>
    <cellStyle name="SAPBEXHLevel2 4 23 2" xfId="26282" xr:uid="{00000000-0005-0000-0000-0000D3660000}"/>
    <cellStyle name="SAPBEXHLevel2 4 24" xfId="5075" xr:uid="{00000000-0005-0000-0000-0000D4660000}"/>
    <cellStyle name="SAPBEXHLevel2 4 25" xfId="38047" xr:uid="{00000000-0005-0000-0000-0000D5660000}"/>
    <cellStyle name="SAPBEXHLevel2 4 3" xfId="881" xr:uid="{00000000-0005-0000-0000-0000D6660000}"/>
    <cellStyle name="SAPBEXHLevel2 4 3 10" xfId="5077" xr:uid="{00000000-0005-0000-0000-0000D7660000}"/>
    <cellStyle name="SAPBEXHLevel2 4 3 11" xfId="38049" xr:uid="{00000000-0005-0000-0000-0000D8660000}"/>
    <cellStyle name="SAPBEXHLevel2 4 3 2" xfId="3394" xr:uid="{00000000-0005-0000-0000-0000D9660000}"/>
    <cellStyle name="SAPBEXHLevel2 4 3 2 2" xfId="8562" xr:uid="{00000000-0005-0000-0000-0000DA660000}"/>
    <cellStyle name="SAPBEXHLevel2 4 3 2 2 2" xfId="24591" xr:uid="{00000000-0005-0000-0000-0000DB660000}"/>
    <cellStyle name="SAPBEXHLevel2 4 3 2 3" xfId="11389" xr:uid="{00000000-0005-0000-0000-0000DC660000}"/>
    <cellStyle name="SAPBEXHLevel2 4 3 2 3 2" xfId="27256" xr:uid="{00000000-0005-0000-0000-0000DD660000}"/>
    <cellStyle name="SAPBEXHLevel2 4 3 2 4" xfId="13577" xr:uid="{00000000-0005-0000-0000-0000DE660000}"/>
    <cellStyle name="SAPBEXHLevel2 4 3 2 4 2" xfId="29201" xr:uid="{00000000-0005-0000-0000-0000DF660000}"/>
    <cellStyle name="SAPBEXHLevel2 4 3 2 5" xfId="16741" xr:uid="{00000000-0005-0000-0000-0000E0660000}"/>
    <cellStyle name="SAPBEXHLevel2 4 3 2 5 2" xfId="31879" xr:uid="{00000000-0005-0000-0000-0000E1660000}"/>
    <cellStyle name="SAPBEXHLevel2 4 3 2 6" xfId="19351" xr:uid="{00000000-0005-0000-0000-0000E2660000}"/>
    <cellStyle name="SAPBEXHLevel2 4 3 2 6 2" xfId="34298" xr:uid="{00000000-0005-0000-0000-0000E3660000}"/>
    <cellStyle name="SAPBEXHLevel2 4 3 2 7" xfId="21411" xr:uid="{00000000-0005-0000-0000-0000E4660000}"/>
    <cellStyle name="SAPBEXHLevel2 4 3 2 7 2" xfId="36337" xr:uid="{00000000-0005-0000-0000-0000E5660000}"/>
    <cellStyle name="SAPBEXHLevel2 4 3 2 8" xfId="6370" xr:uid="{00000000-0005-0000-0000-0000E6660000}"/>
    <cellStyle name="SAPBEXHLevel2 4 3 3" xfId="4161" xr:uid="{00000000-0005-0000-0000-0000E7660000}"/>
    <cellStyle name="SAPBEXHLevel2 4 3 3 2" xfId="9316" xr:uid="{00000000-0005-0000-0000-0000E8660000}"/>
    <cellStyle name="SAPBEXHLevel2 4 3 3 2 2" xfId="25308" xr:uid="{00000000-0005-0000-0000-0000E9660000}"/>
    <cellStyle name="SAPBEXHLevel2 4 3 3 3" xfId="12135" xr:uid="{00000000-0005-0000-0000-0000EA660000}"/>
    <cellStyle name="SAPBEXHLevel2 4 3 3 3 2" xfId="27979" xr:uid="{00000000-0005-0000-0000-0000EB660000}"/>
    <cellStyle name="SAPBEXHLevel2 4 3 3 4" xfId="5962" xr:uid="{00000000-0005-0000-0000-0000EC660000}"/>
    <cellStyle name="SAPBEXHLevel2 4 3 3 4 2" xfId="22936" xr:uid="{00000000-0005-0000-0000-0000ED660000}"/>
    <cellStyle name="SAPBEXHLevel2 4 3 3 5" xfId="17458" xr:uid="{00000000-0005-0000-0000-0000EE660000}"/>
    <cellStyle name="SAPBEXHLevel2 4 3 3 5 2" xfId="32574" xr:uid="{00000000-0005-0000-0000-0000EF660000}"/>
    <cellStyle name="SAPBEXHLevel2 4 3 3 6" xfId="20066" xr:uid="{00000000-0005-0000-0000-0000F0660000}"/>
    <cellStyle name="SAPBEXHLevel2 4 3 3 6 2" xfId="35003" xr:uid="{00000000-0005-0000-0000-0000F1660000}"/>
    <cellStyle name="SAPBEXHLevel2 4 3 3 7" xfId="21737" xr:uid="{00000000-0005-0000-0000-0000F2660000}"/>
    <cellStyle name="SAPBEXHLevel2 4 3 3 7 2" xfId="36659" xr:uid="{00000000-0005-0000-0000-0000F3660000}"/>
    <cellStyle name="SAPBEXHLevel2 4 3 4" xfId="5388" xr:uid="{00000000-0005-0000-0000-0000F4660000}"/>
    <cellStyle name="SAPBEXHLevel2 4 3 4 2" xfId="22649" xr:uid="{00000000-0005-0000-0000-0000F5660000}"/>
    <cellStyle name="SAPBEXHLevel2 4 3 5" xfId="6868" xr:uid="{00000000-0005-0000-0000-0000F6660000}"/>
    <cellStyle name="SAPBEXHLevel2 4 3 5 2" xfId="23304" xr:uid="{00000000-0005-0000-0000-0000F7660000}"/>
    <cellStyle name="SAPBEXHLevel2 4 3 6" xfId="6609" xr:uid="{00000000-0005-0000-0000-0000F8660000}"/>
    <cellStyle name="SAPBEXHLevel2 4 3 6 2" xfId="23145" xr:uid="{00000000-0005-0000-0000-0000F9660000}"/>
    <cellStyle name="SAPBEXHLevel2 4 3 7" xfId="13422" xr:uid="{00000000-0005-0000-0000-0000FA660000}"/>
    <cellStyle name="SAPBEXHLevel2 4 3 7 2" xfId="29089" xr:uid="{00000000-0005-0000-0000-0000FB660000}"/>
    <cellStyle name="SAPBEXHLevel2 4 3 8" xfId="5843" xr:uid="{00000000-0005-0000-0000-0000FC660000}"/>
    <cellStyle name="SAPBEXHLevel2 4 3 8 2" xfId="22857" xr:uid="{00000000-0005-0000-0000-0000FD660000}"/>
    <cellStyle name="SAPBEXHLevel2 4 3 9" xfId="6676" xr:uid="{00000000-0005-0000-0000-0000FE660000}"/>
    <cellStyle name="SAPBEXHLevel2 4 3 9 2" xfId="23174" xr:uid="{00000000-0005-0000-0000-0000FF660000}"/>
    <cellStyle name="SAPBEXHLevel2 4 4" xfId="3395" xr:uid="{00000000-0005-0000-0000-000000670000}"/>
    <cellStyle name="SAPBEXHLevel2 4 4 2" xfId="4160" xr:uid="{00000000-0005-0000-0000-000001670000}"/>
    <cellStyle name="SAPBEXHLevel2 4 4 2 2" xfId="9315" xr:uid="{00000000-0005-0000-0000-000002670000}"/>
    <cellStyle name="SAPBEXHLevel2 4 4 2 2 2" xfId="25307" xr:uid="{00000000-0005-0000-0000-000003670000}"/>
    <cellStyle name="SAPBEXHLevel2 4 4 2 3" xfId="12134" xr:uid="{00000000-0005-0000-0000-000004670000}"/>
    <cellStyle name="SAPBEXHLevel2 4 4 2 3 2" xfId="27978" xr:uid="{00000000-0005-0000-0000-000005670000}"/>
    <cellStyle name="SAPBEXHLevel2 4 4 2 4" xfId="10440" xr:uid="{00000000-0005-0000-0000-000006670000}"/>
    <cellStyle name="SAPBEXHLevel2 4 4 2 4 2" xfId="26363" xr:uid="{00000000-0005-0000-0000-000007670000}"/>
    <cellStyle name="SAPBEXHLevel2 4 4 2 5" xfId="17457" xr:uid="{00000000-0005-0000-0000-000008670000}"/>
    <cellStyle name="SAPBEXHLevel2 4 4 2 5 2" xfId="32573" xr:uid="{00000000-0005-0000-0000-000009670000}"/>
    <cellStyle name="SAPBEXHLevel2 4 4 2 6" xfId="20065" xr:uid="{00000000-0005-0000-0000-00000A670000}"/>
    <cellStyle name="SAPBEXHLevel2 4 4 2 6 2" xfId="35002" xr:uid="{00000000-0005-0000-0000-00000B670000}"/>
    <cellStyle name="SAPBEXHLevel2 4 4 2 7" xfId="21738" xr:uid="{00000000-0005-0000-0000-00000C670000}"/>
    <cellStyle name="SAPBEXHLevel2 4 4 2 7 2" xfId="36660" xr:uid="{00000000-0005-0000-0000-00000D670000}"/>
    <cellStyle name="SAPBEXHLevel2 4 4 3" xfId="8563" xr:uid="{00000000-0005-0000-0000-00000E670000}"/>
    <cellStyle name="SAPBEXHLevel2 4 4 3 2" xfId="24592" xr:uid="{00000000-0005-0000-0000-00000F670000}"/>
    <cellStyle name="SAPBEXHLevel2 4 4 4" xfId="11390" xr:uid="{00000000-0005-0000-0000-000010670000}"/>
    <cellStyle name="SAPBEXHLevel2 4 4 4 2" xfId="27257" xr:uid="{00000000-0005-0000-0000-000011670000}"/>
    <cellStyle name="SAPBEXHLevel2 4 4 5" xfId="13888" xr:uid="{00000000-0005-0000-0000-000012670000}"/>
    <cellStyle name="SAPBEXHLevel2 4 4 5 2" xfId="29476" xr:uid="{00000000-0005-0000-0000-000013670000}"/>
    <cellStyle name="SAPBEXHLevel2 4 4 6" xfId="16742" xr:uid="{00000000-0005-0000-0000-000014670000}"/>
    <cellStyle name="SAPBEXHLevel2 4 4 6 2" xfId="31880" xr:uid="{00000000-0005-0000-0000-000015670000}"/>
    <cellStyle name="SAPBEXHLevel2 4 4 7" xfId="19352" xr:uid="{00000000-0005-0000-0000-000016670000}"/>
    <cellStyle name="SAPBEXHLevel2 4 4 7 2" xfId="34299" xr:uid="{00000000-0005-0000-0000-000017670000}"/>
    <cellStyle name="SAPBEXHLevel2 4 5" xfId="3396" xr:uid="{00000000-0005-0000-0000-000018670000}"/>
    <cellStyle name="SAPBEXHLevel2 4 5 2" xfId="4935" xr:uid="{00000000-0005-0000-0000-000019670000}"/>
    <cellStyle name="SAPBEXHLevel2 4 5 2 2" xfId="10089" xr:uid="{00000000-0005-0000-0000-00001A670000}"/>
    <cellStyle name="SAPBEXHLevel2 4 5 2 2 2" xfId="26067" xr:uid="{00000000-0005-0000-0000-00001B670000}"/>
    <cellStyle name="SAPBEXHLevel2 4 5 2 3" xfId="12907" xr:uid="{00000000-0005-0000-0000-00001C670000}"/>
    <cellStyle name="SAPBEXHLevel2 4 5 2 3 2" xfId="28746" xr:uid="{00000000-0005-0000-0000-00001D670000}"/>
    <cellStyle name="SAPBEXHLevel2 4 5 2 4" xfId="10151" xr:uid="{00000000-0005-0000-0000-00001E670000}"/>
    <cellStyle name="SAPBEXHLevel2 4 5 2 4 2" xfId="26119" xr:uid="{00000000-0005-0000-0000-00001F670000}"/>
    <cellStyle name="SAPBEXHLevel2 4 5 2 5" xfId="18224" xr:uid="{00000000-0005-0000-0000-000020670000}"/>
    <cellStyle name="SAPBEXHLevel2 4 5 2 5 2" xfId="33329" xr:uid="{00000000-0005-0000-0000-000021670000}"/>
    <cellStyle name="SAPBEXHLevel2 4 5 2 6" xfId="20832" xr:uid="{00000000-0005-0000-0000-000022670000}"/>
    <cellStyle name="SAPBEXHLevel2 4 5 2 6 2" xfId="35763" xr:uid="{00000000-0005-0000-0000-000023670000}"/>
    <cellStyle name="SAPBEXHLevel2 4 5 2 7" xfId="22062" xr:uid="{00000000-0005-0000-0000-000024670000}"/>
    <cellStyle name="SAPBEXHLevel2 4 5 2 7 2" xfId="36979" xr:uid="{00000000-0005-0000-0000-000025670000}"/>
    <cellStyle name="SAPBEXHLevel2 4 5 3" xfId="8564" xr:uid="{00000000-0005-0000-0000-000026670000}"/>
    <cellStyle name="SAPBEXHLevel2 4 5 3 2" xfId="24593" xr:uid="{00000000-0005-0000-0000-000027670000}"/>
    <cellStyle name="SAPBEXHLevel2 4 5 4" xfId="11391" xr:uid="{00000000-0005-0000-0000-000028670000}"/>
    <cellStyle name="SAPBEXHLevel2 4 5 4 2" xfId="27258" xr:uid="{00000000-0005-0000-0000-000029670000}"/>
    <cellStyle name="SAPBEXHLevel2 4 5 5" xfId="13889" xr:uid="{00000000-0005-0000-0000-00002A670000}"/>
    <cellStyle name="SAPBEXHLevel2 4 5 5 2" xfId="29477" xr:uid="{00000000-0005-0000-0000-00002B670000}"/>
    <cellStyle name="SAPBEXHLevel2 4 5 6" xfId="16743" xr:uid="{00000000-0005-0000-0000-00002C670000}"/>
    <cellStyle name="SAPBEXHLevel2 4 5 6 2" xfId="31881" xr:uid="{00000000-0005-0000-0000-00002D670000}"/>
    <cellStyle name="SAPBEXHLevel2 4 5 7" xfId="19353" xr:uid="{00000000-0005-0000-0000-00002E670000}"/>
    <cellStyle name="SAPBEXHLevel2 4 5 7 2" xfId="34300" xr:uid="{00000000-0005-0000-0000-00002F670000}"/>
    <cellStyle name="SAPBEXHLevel2 4 6" xfId="3397" xr:uid="{00000000-0005-0000-0000-000030670000}"/>
    <cellStyle name="SAPBEXHLevel2 4 6 2" xfId="4159" xr:uid="{00000000-0005-0000-0000-000031670000}"/>
    <cellStyle name="SAPBEXHLevel2 4 6 2 2" xfId="9314" xr:uid="{00000000-0005-0000-0000-000032670000}"/>
    <cellStyle name="SAPBEXHLevel2 4 6 2 2 2" xfId="25306" xr:uid="{00000000-0005-0000-0000-000033670000}"/>
    <cellStyle name="SAPBEXHLevel2 4 6 2 3" xfId="12133" xr:uid="{00000000-0005-0000-0000-000034670000}"/>
    <cellStyle name="SAPBEXHLevel2 4 6 2 3 2" xfId="27977" xr:uid="{00000000-0005-0000-0000-000035670000}"/>
    <cellStyle name="SAPBEXHLevel2 4 6 2 4" xfId="15449" xr:uid="{00000000-0005-0000-0000-000036670000}"/>
    <cellStyle name="SAPBEXHLevel2 4 6 2 4 2" xfId="30819" xr:uid="{00000000-0005-0000-0000-000037670000}"/>
    <cellStyle name="SAPBEXHLevel2 4 6 2 5" xfId="17456" xr:uid="{00000000-0005-0000-0000-000038670000}"/>
    <cellStyle name="SAPBEXHLevel2 4 6 2 5 2" xfId="32572" xr:uid="{00000000-0005-0000-0000-000039670000}"/>
    <cellStyle name="SAPBEXHLevel2 4 6 2 6" xfId="20064" xr:uid="{00000000-0005-0000-0000-00003A670000}"/>
    <cellStyle name="SAPBEXHLevel2 4 6 2 6 2" xfId="35001" xr:uid="{00000000-0005-0000-0000-00003B670000}"/>
    <cellStyle name="SAPBEXHLevel2 4 6 2 7" xfId="21739" xr:uid="{00000000-0005-0000-0000-00003C670000}"/>
    <cellStyle name="SAPBEXHLevel2 4 6 2 7 2" xfId="36661" xr:uid="{00000000-0005-0000-0000-00003D670000}"/>
    <cellStyle name="SAPBEXHLevel2 4 6 3" xfId="8565" xr:uid="{00000000-0005-0000-0000-00003E670000}"/>
    <cellStyle name="SAPBEXHLevel2 4 6 3 2" xfId="24594" xr:uid="{00000000-0005-0000-0000-00003F670000}"/>
    <cellStyle name="SAPBEXHLevel2 4 6 4" xfId="11392" xr:uid="{00000000-0005-0000-0000-000040670000}"/>
    <cellStyle name="SAPBEXHLevel2 4 6 4 2" xfId="27259" xr:uid="{00000000-0005-0000-0000-000041670000}"/>
    <cellStyle name="SAPBEXHLevel2 4 6 5" xfId="14976" xr:uid="{00000000-0005-0000-0000-000042670000}"/>
    <cellStyle name="SAPBEXHLevel2 4 6 5 2" xfId="30423" xr:uid="{00000000-0005-0000-0000-000043670000}"/>
    <cellStyle name="SAPBEXHLevel2 4 6 6" xfId="16744" xr:uid="{00000000-0005-0000-0000-000044670000}"/>
    <cellStyle name="SAPBEXHLevel2 4 6 6 2" xfId="31882" xr:uid="{00000000-0005-0000-0000-000045670000}"/>
    <cellStyle name="SAPBEXHLevel2 4 6 7" xfId="19354" xr:uid="{00000000-0005-0000-0000-000046670000}"/>
    <cellStyle name="SAPBEXHLevel2 4 6 7 2" xfId="34301" xr:uid="{00000000-0005-0000-0000-000047670000}"/>
    <cellStyle name="SAPBEXHLevel2 4 7" xfId="3398" xr:uid="{00000000-0005-0000-0000-000048670000}"/>
    <cellStyle name="SAPBEXHLevel2 4 7 2" xfId="4158" xr:uid="{00000000-0005-0000-0000-000049670000}"/>
    <cellStyle name="SAPBEXHLevel2 4 7 2 2" xfId="9313" xr:uid="{00000000-0005-0000-0000-00004A670000}"/>
    <cellStyle name="SAPBEXHLevel2 4 7 2 2 2" xfId="25305" xr:uid="{00000000-0005-0000-0000-00004B670000}"/>
    <cellStyle name="SAPBEXHLevel2 4 7 2 3" xfId="12132" xr:uid="{00000000-0005-0000-0000-00004C670000}"/>
    <cellStyle name="SAPBEXHLevel2 4 7 2 3 2" xfId="27976" xr:uid="{00000000-0005-0000-0000-00004D670000}"/>
    <cellStyle name="SAPBEXHLevel2 4 7 2 4" xfId="14549" xr:uid="{00000000-0005-0000-0000-00004E670000}"/>
    <cellStyle name="SAPBEXHLevel2 4 7 2 4 2" xfId="30052" xr:uid="{00000000-0005-0000-0000-00004F670000}"/>
    <cellStyle name="SAPBEXHLevel2 4 7 2 5" xfId="17455" xr:uid="{00000000-0005-0000-0000-000050670000}"/>
    <cellStyle name="SAPBEXHLevel2 4 7 2 5 2" xfId="32571" xr:uid="{00000000-0005-0000-0000-000051670000}"/>
    <cellStyle name="SAPBEXHLevel2 4 7 2 6" xfId="20063" xr:uid="{00000000-0005-0000-0000-000052670000}"/>
    <cellStyle name="SAPBEXHLevel2 4 7 2 6 2" xfId="35000" xr:uid="{00000000-0005-0000-0000-000053670000}"/>
    <cellStyle name="SAPBEXHLevel2 4 7 2 7" xfId="22077" xr:uid="{00000000-0005-0000-0000-000054670000}"/>
    <cellStyle name="SAPBEXHLevel2 4 7 2 7 2" xfId="36994" xr:uid="{00000000-0005-0000-0000-000055670000}"/>
    <cellStyle name="SAPBEXHLevel2 4 7 3" xfId="8566" xr:uid="{00000000-0005-0000-0000-000056670000}"/>
    <cellStyle name="SAPBEXHLevel2 4 7 3 2" xfId="24595" xr:uid="{00000000-0005-0000-0000-000057670000}"/>
    <cellStyle name="SAPBEXHLevel2 4 7 4" xfId="11393" xr:uid="{00000000-0005-0000-0000-000058670000}"/>
    <cellStyle name="SAPBEXHLevel2 4 7 4 2" xfId="27260" xr:uid="{00000000-0005-0000-0000-000059670000}"/>
    <cellStyle name="SAPBEXHLevel2 4 7 5" xfId="14977" xr:uid="{00000000-0005-0000-0000-00005A670000}"/>
    <cellStyle name="SAPBEXHLevel2 4 7 5 2" xfId="30424" xr:uid="{00000000-0005-0000-0000-00005B670000}"/>
    <cellStyle name="SAPBEXHLevel2 4 7 6" xfId="16745" xr:uid="{00000000-0005-0000-0000-00005C670000}"/>
    <cellStyle name="SAPBEXHLevel2 4 7 6 2" xfId="31883" xr:uid="{00000000-0005-0000-0000-00005D670000}"/>
    <cellStyle name="SAPBEXHLevel2 4 7 7" xfId="19355" xr:uid="{00000000-0005-0000-0000-00005E670000}"/>
    <cellStyle name="SAPBEXHLevel2 4 7 7 2" xfId="34302" xr:uid="{00000000-0005-0000-0000-00005F670000}"/>
    <cellStyle name="SAPBEXHLevel2 4 8" xfId="3399" xr:uid="{00000000-0005-0000-0000-000060670000}"/>
    <cellStyle name="SAPBEXHLevel2 4 8 2" xfId="4934" xr:uid="{00000000-0005-0000-0000-000061670000}"/>
    <cellStyle name="SAPBEXHLevel2 4 8 2 2" xfId="10088" xr:uid="{00000000-0005-0000-0000-000062670000}"/>
    <cellStyle name="SAPBEXHLevel2 4 8 2 2 2" xfId="26066" xr:uid="{00000000-0005-0000-0000-000063670000}"/>
    <cellStyle name="SAPBEXHLevel2 4 8 2 3" xfId="12906" xr:uid="{00000000-0005-0000-0000-000064670000}"/>
    <cellStyle name="SAPBEXHLevel2 4 8 2 3 2" xfId="28745" xr:uid="{00000000-0005-0000-0000-000065670000}"/>
    <cellStyle name="SAPBEXHLevel2 4 8 2 4" xfId="10157" xr:uid="{00000000-0005-0000-0000-000066670000}"/>
    <cellStyle name="SAPBEXHLevel2 4 8 2 4 2" xfId="26124" xr:uid="{00000000-0005-0000-0000-000067670000}"/>
    <cellStyle name="SAPBEXHLevel2 4 8 2 5" xfId="18223" xr:uid="{00000000-0005-0000-0000-000068670000}"/>
    <cellStyle name="SAPBEXHLevel2 4 8 2 5 2" xfId="33328" xr:uid="{00000000-0005-0000-0000-000069670000}"/>
    <cellStyle name="SAPBEXHLevel2 4 8 2 6" xfId="20831" xr:uid="{00000000-0005-0000-0000-00006A670000}"/>
    <cellStyle name="SAPBEXHLevel2 4 8 2 6 2" xfId="35762" xr:uid="{00000000-0005-0000-0000-00006B670000}"/>
    <cellStyle name="SAPBEXHLevel2 4 8 2 7" xfId="20970" xr:uid="{00000000-0005-0000-0000-00006C670000}"/>
    <cellStyle name="SAPBEXHLevel2 4 8 2 7 2" xfId="35896" xr:uid="{00000000-0005-0000-0000-00006D670000}"/>
    <cellStyle name="SAPBEXHLevel2 4 8 3" xfId="8567" xr:uid="{00000000-0005-0000-0000-00006E670000}"/>
    <cellStyle name="SAPBEXHLevel2 4 8 3 2" xfId="24596" xr:uid="{00000000-0005-0000-0000-00006F670000}"/>
    <cellStyle name="SAPBEXHLevel2 4 8 4" xfId="11394" xr:uid="{00000000-0005-0000-0000-000070670000}"/>
    <cellStyle name="SAPBEXHLevel2 4 8 4 2" xfId="27261" xr:uid="{00000000-0005-0000-0000-000071670000}"/>
    <cellStyle name="SAPBEXHLevel2 4 8 5" xfId="13890" xr:uid="{00000000-0005-0000-0000-000072670000}"/>
    <cellStyle name="SAPBEXHLevel2 4 8 5 2" xfId="29478" xr:uid="{00000000-0005-0000-0000-000073670000}"/>
    <cellStyle name="SAPBEXHLevel2 4 8 6" xfId="16746" xr:uid="{00000000-0005-0000-0000-000074670000}"/>
    <cellStyle name="SAPBEXHLevel2 4 8 6 2" xfId="31884" xr:uid="{00000000-0005-0000-0000-000075670000}"/>
    <cellStyle name="SAPBEXHLevel2 4 8 7" xfId="19356" xr:uid="{00000000-0005-0000-0000-000076670000}"/>
    <cellStyle name="SAPBEXHLevel2 4 8 7 2" xfId="34303" xr:uid="{00000000-0005-0000-0000-000077670000}"/>
    <cellStyle name="SAPBEXHLevel2 4 9" xfId="3400" xr:uid="{00000000-0005-0000-0000-000078670000}"/>
    <cellStyle name="SAPBEXHLevel2 4 9 2" xfId="4157" xr:uid="{00000000-0005-0000-0000-000079670000}"/>
    <cellStyle name="SAPBEXHLevel2 4 9 2 2" xfId="9312" xr:uid="{00000000-0005-0000-0000-00007A670000}"/>
    <cellStyle name="SAPBEXHLevel2 4 9 2 2 2" xfId="25304" xr:uid="{00000000-0005-0000-0000-00007B670000}"/>
    <cellStyle name="SAPBEXHLevel2 4 9 2 3" xfId="12131" xr:uid="{00000000-0005-0000-0000-00007C670000}"/>
    <cellStyle name="SAPBEXHLevel2 4 9 2 3 2" xfId="27975" xr:uid="{00000000-0005-0000-0000-00007D670000}"/>
    <cellStyle name="SAPBEXHLevel2 4 9 2 4" xfId="14388" xr:uid="{00000000-0005-0000-0000-00007E670000}"/>
    <cellStyle name="SAPBEXHLevel2 4 9 2 4 2" xfId="29909" xr:uid="{00000000-0005-0000-0000-00007F670000}"/>
    <cellStyle name="SAPBEXHLevel2 4 9 2 5" xfId="17454" xr:uid="{00000000-0005-0000-0000-000080670000}"/>
    <cellStyle name="SAPBEXHLevel2 4 9 2 5 2" xfId="32570" xr:uid="{00000000-0005-0000-0000-000081670000}"/>
    <cellStyle name="SAPBEXHLevel2 4 9 2 6" xfId="20062" xr:uid="{00000000-0005-0000-0000-000082670000}"/>
    <cellStyle name="SAPBEXHLevel2 4 9 2 6 2" xfId="34999" xr:uid="{00000000-0005-0000-0000-000083670000}"/>
    <cellStyle name="SAPBEXHLevel2 4 9 2 7" xfId="21740" xr:uid="{00000000-0005-0000-0000-000084670000}"/>
    <cellStyle name="SAPBEXHLevel2 4 9 2 7 2" xfId="36662" xr:uid="{00000000-0005-0000-0000-000085670000}"/>
    <cellStyle name="SAPBEXHLevel2 4 9 3" xfId="8568" xr:uid="{00000000-0005-0000-0000-000086670000}"/>
    <cellStyle name="SAPBEXHLevel2 4 9 3 2" xfId="24597" xr:uid="{00000000-0005-0000-0000-000087670000}"/>
    <cellStyle name="SAPBEXHLevel2 4 9 4" xfId="11395" xr:uid="{00000000-0005-0000-0000-000088670000}"/>
    <cellStyle name="SAPBEXHLevel2 4 9 4 2" xfId="27262" xr:uid="{00000000-0005-0000-0000-000089670000}"/>
    <cellStyle name="SAPBEXHLevel2 4 9 5" xfId="14975" xr:uid="{00000000-0005-0000-0000-00008A670000}"/>
    <cellStyle name="SAPBEXHLevel2 4 9 5 2" xfId="30422" xr:uid="{00000000-0005-0000-0000-00008B670000}"/>
    <cellStyle name="SAPBEXHLevel2 4 9 6" xfId="16747" xr:uid="{00000000-0005-0000-0000-00008C670000}"/>
    <cellStyle name="SAPBEXHLevel2 4 9 6 2" xfId="31885" xr:uid="{00000000-0005-0000-0000-00008D670000}"/>
    <cellStyle name="SAPBEXHLevel2 4 9 7" xfId="19357" xr:uid="{00000000-0005-0000-0000-00008E670000}"/>
    <cellStyle name="SAPBEXHLevel2 4 9 7 2" xfId="34304" xr:uid="{00000000-0005-0000-0000-00008F670000}"/>
    <cellStyle name="SAPBEXHLevel2 5" xfId="882" xr:uid="{00000000-0005-0000-0000-000090670000}"/>
    <cellStyle name="SAPBEXHLevel2 5 10" xfId="3402" xr:uid="{00000000-0005-0000-0000-000091670000}"/>
    <cellStyle name="SAPBEXHLevel2 5 10 2" xfId="4156" xr:uid="{00000000-0005-0000-0000-000092670000}"/>
    <cellStyle name="SAPBEXHLevel2 5 10 2 2" xfId="9311" xr:uid="{00000000-0005-0000-0000-000093670000}"/>
    <cellStyle name="SAPBEXHLevel2 5 10 2 2 2" xfId="25303" xr:uid="{00000000-0005-0000-0000-000094670000}"/>
    <cellStyle name="SAPBEXHLevel2 5 10 2 3" xfId="12130" xr:uid="{00000000-0005-0000-0000-000095670000}"/>
    <cellStyle name="SAPBEXHLevel2 5 10 2 3 2" xfId="27974" xr:uid="{00000000-0005-0000-0000-000096670000}"/>
    <cellStyle name="SAPBEXHLevel2 5 10 2 4" xfId="14550" xr:uid="{00000000-0005-0000-0000-000097670000}"/>
    <cellStyle name="SAPBEXHLevel2 5 10 2 4 2" xfId="30053" xr:uid="{00000000-0005-0000-0000-000098670000}"/>
    <cellStyle name="SAPBEXHLevel2 5 10 2 5" xfId="17453" xr:uid="{00000000-0005-0000-0000-000099670000}"/>
    <cellStyle name="SAPBEXHLevel2 5 10 2 5 2" xfId="32569" xr:uid="{00000000-0005-0000-0000-00009A670000}"/>
    <cellStyle name="SAPBEXHLevel2 5 10 2 6" xfId="20061" xr:uid="{00000000-0005-0000-0000-00009B670000}"/>
    <cellStyle name="SAPBEXHLevel2 5 10 2 6 2" xfId="34998" xr:uid="{00000000-0005-0000-0000-00009C670000}"/>
    <cellStyle name="SAPBEXHLevel2 5 10 2 7" xfId="21514" xr:uid="{00000000-0005-0000-0000-00009D670000}"/>
    <cellStyle name="SAPBEXHLevel2 5 10 2 7 2" xfId="36440" xr:uid="{00000000-0005-0000-0000-00009E670000}"/>
    <cellStyle name="SAPBEXHLevel2 5 10 3" xfId="8570" xr:uid="{00000000-0005-0000-0000-00009F670000}"/>
    <cellStyle name="SAPBEXHLevel2 5 10 3 2" xfId="24599" xr:uid="{00000000-0005-0000-0000-0000A0670000}"/>
    <cellStyle name="SAPBEXHLevel2 5 10 4" xfId="11397" xr:uid="{00000000-0005-0000-0000-0000A1670000}"/>
    <cellStyle name="SAPBEXHLevel2 5 10 4 2" xfId="27264" xr:uid="{00000000-0005-0000-0000-0000A2670000}"/>
    <cellStyle name="SAPBEXHLevel2 5 10 5" xfId="10475" xr:uid="{00000000-0005-0000-0000-0000A3670000}"/>
    <cellStyle name="SAPBEXHLevel2 5 10 5 2" xfId="26397" xr:uid="{00000000-0005-0000-0000-0000A4670000}"/>
    <cellStyle name="SAPBEXHLevel2 5 10 6" xfId="16749" xr:uid="{00000000-0005-0000-0000-0000A5670000}"/>
    <cellStyle name="SAPBEXHLevel2 5 10 6 2" xfId="31887" xr:uid="{00000000-0005-0000-0000-0000A6670000}"/>
    <cellStyle name="SAPBEXHLevel2 5 10 7" xfId="19359" xr:uid="{00000000-0005-0000-0000-0000A7670000}"/>
    <cellStyle name="SAPBEXHLevel2 5 10 7 2" xfId="34306" xr:uid="{00000000-0005-0000-0000-0000A8670000}"/>
    <cellStyle name="SAPBEXHLevel2 5 11" xfId="3403" xr:uid="{00000000-0005-0000-0000-0000A9670000}"/>
    <cellStyle name="SAPBEXHLevel2 5 11 2" xfId="4155" xr:uid="{00000000-0005-0000-0000-0000AA670000}"/>
    <cellStyle name="SAPBEXHLevel2 5 11 2 2" xfId="9310" xr:uid="{00000000-0005-0000-0000-0000AB670000}"/>
    <cellStyle name="SAPBEXHLevel2 5 11 2 2 2" xfId="25302" xr:uid="{00000000-0005-0000-0000-0000AC670000}"/>
    <cellStyle name="SAPBEXHLevel2 5 11 2 3" xfId="12129" xr:uid="{00000000-0005-0000-0000-0000AD670000}"/>
    <cellStyle name="SAPBEXHLevel2 5 11 2 3 2" xfId="27973" xr:uid="{00000000-0005-0000-0000-0000AE670000}"/>
    <cellStyle name="SAPBEXHLevel2 5 11 2 4" xfId="14387" xr:uid="{00000000-0005-0000-0000-0000AF670000}"/>
    <cellStyle name="SAPBEXHLevel2 5 11 2 4 2" xfId="29908" xr:uid="{00000000-0005-0000-0000-0000B0670000}"/>
    <cellStyle name="SAPBEXHLevel2 5 11 2 5" xfId="17452" xr:uid="{00000000-0005-0000-0000-0000B1670000}"/>
    <cellStyle name="SAPBEXHLevel2 5 11 2 5 2" xfId="32568" xr:uid="{00000000-0005-0000-0000-0000B2670000}"/>
    <cellStyle name="SAPBEXHLevel2 5 11 2 6" xfId="20060" xr:uid="{00000000-0005-0000-0000-0000B3670000}"/>
    <cellStyle name="SAPBEXHLevel2 5 11 2 6 2" xfId="34997" xr:uid="{00000000-0005-0000-0000-0000B4670000}"/>
    <cellStyle name="SAPBEXHLevel2 5 11 2 7" xfId="21741" xr:uid="{00000000-0005-0000-0000-0000B5670000}"/>
    <cellStyle name="SAPBEXHLevel2 5 11 2 7 2" xfId="36663" xr:uid="{00000000-0005-0000-0000-0000B6670000}"/>
    <cellStyle name="SAPBEXHLevel2 5 11 3" xfId="8571" xr:uid="{00000000-0005-0000-0000-0000B7670000}"/>
    <cellStyle name="SAPBEXHLevel2 5 11 3 2" xfId="24600" xr:uid="{00000000-0005-0000-0000-0000B8670000}"/>
    <cellStyle name="SAPBEXHLevel2 5 11 4" xfId="11398" xr:uid="{00000000-0005-0000-0000-0000B9670000}"/>
    <cellStyle name="SAPBEXHLevel2 5 11 4 2" xfId="27265" xr:uid="{00000000-0005-0000-0000-0000BA670000}"/>
    <cellStyle name="SAPBEXHLevel2 5 11 5" xfId="10147" xr:uid="{00000000-0005-0000-0000-0000BB670000}"/>
    <cellStyle name="SAPBEXHLevel2 5 11 5 2" xfId="26115" xr:uid="{00000000-0005-0000-0000-0000BC670000}"/>
    <cellStyle name="SAPBEXHLevel2 5 11 6" xfId="16750" xr:uid="{00000000-0005-0000-0000-0000BD670000}"/>
    <cellStyle name="SAPBEXHLevel2 5 11 6 2" xfId="31888" xr:uid="{00000000-0005-0000-0000-0000BE670000}"/>
    <cellStyle name="SAPBEXHLevel2 5 11 7" xfId="19360" xr:uid="{00000000-0005-0000-0000-0000BF670000}"/>
    <cellStyle name="SAPBEXHLevel2 5 11 7 2" xfId="34307" xr:uid="{00000000-0005-0000-0000-0000C0670000}"/>
    <cellStyle name="SAPBEXHLevel2 5 12" xfId="3404" xr:uid="{00000000-0005-0000-0000-0000C1670000}"/>
    <cellStyle name="SAPBEXHLevel2 5 12 2" xfId="4154" xr:uid="{00000000-0005-0000-0000-0000C2670000}"/>
    <cellStyle name="SAPBEXHLevel2 5 12 2 2" xfId="9309" xr:uid="{00000000-0005-0000-0000-0000C3670000}"/>
    <cellStyle name="SAPBEXHLevel2 5 12 2 2 2" xfId="25301" xr:uid="{00000000-0005-0000-0000-0000C4670000}"/>
    <cellStyle name="SAPBEXHLevel2 5 12 2 3" xfId="12128" xr:uid="{00000000-0005-0000-0000-0000C5670000}"/>
    <cellStyle name="SAPBEXHLevel2 5 12 2 3 2" xfId="27972" xr:uid="{00000000-0005-0000-0000-0000C6670000}"/>
    <cellStyle name="SAPBEXHLevel2 5 12 2 4" xfId="14551" xr:uid="{00000000-0005-0000-0000-0000C7670000}"/>
    <cellStyle name="SAPBEXHLevel2 5 12 2 4 2" xfId="30054" xr:uid="{00000000-0005-0000-0000-0000C8670000}"/>
    <cellStyle name="SAPBEXHLevel2 5 12 2 5" xfId="17451" xr:uid="{00000000-0005-0000-0000-0000C9670000}"/>
    <cellStyle name="SAPBEXHLevel2 5 12 2 5 2" xfId="32567" xr:uid="{00000000-0005-0000-0000-0000CA670000}"/>
    <cellStyle name="SAPBEXHLevel2 5 12 2 6" xfId="20059" xr:uid="{00000000-0005-0000-0000-0000CB670000}"/>
    <cellStyle name="SAPBEXHLevel2 5 12 2 6 2" xfId="34996" xr:uid="{00000000-0005-0000-0000-0000CC670000}"/>
    <cellStyle name="SAPBEXHLevel2 5 12 2 7" xfId="21513" xr:uid="{00000000-0005-0000-0000-0000CD670000}"/>
    <cellStyle name="SAPBEXHLevel2 5 12 2 7 2" xfId="36439" xr:uid="{00000000-0005-0000-0000-0000CE670000}"/>
    <cellStyle name="SAPBEXHLevel2 5 12 3" xfId="8572" xr:uid="{00000000-0005-0000-0000-0000CF670000}"/>
    <cellStyle name="SAPBEXHLevel2 5 12 3 2" xfId="24601" xr:uid="{00000000-0005-0000-0000-0000D0670000}"/>
    <cellStyle name="SAPBEXHLevel2 5 12 4" xfId="11399" xr:uid="{00000000-0005-0000-0000-0000D1670000}"/>
    <cellStyle name="SAPBEXHLevel2 5 12 4 2" xfId="27266" xr:uid="{00000000-0005-0000-0000-0000D2670000}"/>
    <cellStyle name="SAPBEXHLevel2 5 12 5" xfId="14331" xr:uid="{00000000-0005-0000-0000-0000D3670000}"/>
    <cellStyle name="SAPBEXHLevel2 5 12 5 2" xfId="29854" xr:uid="{00000000-0005-0000-0000-0000D4670000}"/>
    <cellStyle name="SAPBEXHLevel2 5 12 6" xfId="16751" xr:uid="{00000000-0005-0000-0000-0000D5670000}"/>
    <cellStyle name="SAPBEXHLevel2 5 12 6 2" xfId="31889" xr:uid="{00000000-0005-0000-0000-0000D6670000}"/>
    <cellStyle name="SAPBEXHLevel2 5 12 7" xfId="19361" xr:uid="{00000000-0005-0000-0000-0000D7670000}"/>
    <cellStyle name="SAPBEXHLevel2 5 12 7 2" xfId="34308" xr:uid="{00000000-0005-0000-0000-0000D8670000}"/>
    <cellStyle name="SAPBEXHLevel2 5 13" xfId="3405" xr:uid="{00000000-0005-0000-0000-0000D9670000}"/>
    <cellStyle name="SAPBEXHLevel2 5 13 2" xfId="4153" xr:uid="{00000000-0005-0000-0000-0000DA670000}"/>
    <cellStyle name="SAPBEXHLevel2 5 13 2 2" xfId="9308" xr:uid="{00000000-0005-0000-0000-0000DB670000}"/>
    <cellStyle name="SAPBEXHLevel2 5 13 2 2 2" xfId="25300" xr:uid="{00000000-0005-0000-0000-0000DC670000}"/>
    <cellStyle name="SAPBEXHLevel2 5 13 2 3" xfId="12127" xr:uid="{00000000-0005-0000-0000-0000DD670000}"/>
    <cellStyle name="SAPBEXHLevel2 5 13 2 3 2" xfId="27971" xr:uid="{00000000-0005-0000-0000-0000DE670000}"/>
    <cellStyle name="SAPBEXHLevel2 5 13 2 4" xfId="14386" xr:uid="{00000000-0005-0000-0000-0000DF670000}"/>
    <cellStyle name="SAPBEXHLevel2 5 13 2 4 2" xfId="29907" xr:uid="{00000000-0005-0000-0000-0000E0670000}"/>
    <cellStyle name="SAPBEXHLevel2 5 13 2 5" xfId="17450" xr:uid="{00000000-0005-0000-0000-0000E1670000}"/>
    <cellStyle name="SAPBEXHLevel2 5 13 2 5 2" xfId="32566" xr:uid="{00000000-0005-0000-0000-0000E2670000}"/>
    <cellStyle name="SAPBEXHLevel2 5 13 2 6" xfId="20058" xr:uid="{00000000-0005-0000-0000-0000E3670000}"/>
    <cellStyle name="SAPBEXHLevel2 5 13 2 6 2" xfId="34995" xr:uid="{00000000-0005-0000-0000-0000E4670000}"/>
    <cellStyle name="SAPBEXHLevel2 5 13 2 7" xfId="21742" xr:uid="{00000000-0005-0000-0000-0000E5670000}"/>
    <cellStyle name="SAPBEXHLevel2 5 13 2 7 2" xfId="36664" xr:uid="{00000000-0005-0000-0000-0000E6670000}"/>
    <cellStyle name="SAPBEXHLevel2 5 13 3" xfId="8573" xr:uid="{00000000-0005-0000-0000-0000E7670000}"/>
    <cellStyle name="SAPBEXHLevel2 5 13 3 2" xfId="24602" xr:uid="{00000000-0005-0000-0000-0000E8670000}"/>
    <cellStyle name="SAPBEXHLevel2 5 13 4" xfId="11400" xr:uid="{00000000-0005-0000-0000-0000E9670000}"/>
    <cellStyle name="SAPBEXHLevel2 5 13 4 2" xfId="27267" xr:uid="{00000000-0005-0000-0000-0000EA670000}"/>
    <cellStyle name="SAPBEXHLevel2 5 13 5" xfId="14491" xr:uid="{00000000-0005-0000-0000-0000EB670000}"/>
    <cellStyle name="SAPBEXHLevel2 5 13 5 2" xfId="30007" xr:uid="{00000000-0005-0000-0000-0000EC670000}"/>
    <cellStyle name="SAPBEXHLevel2 5 13 6" xfId="16752" xr:uid="{00000000-0005-0000-0000-0000ED670000}"/>
    <cellStyle name="SAPBEXHLevel2 5 13 6 2" xfId="31890" xr:uid="{00000000-0005-0000-0000-0000EE670000}"/>
    <cellStyle name="SAPBEXHLevel2 5 13 7" xfId="19362" xr:uid="{00000000-0005-0000-0000-0000EF670000}"/>
    <cellStyle name="SAPBEXHLevel2 5 13 7 2" xfId="34309" xr:uid="{00000000-0005-0000-0000-0000F0670000}"/>
    <cellStyle name="SAPBEXHLevel2 5 14" xfId="3406" xr:uid="{00000000-0005-0000-0000-0000F1670000}"/>
    <cellStyle name="SAPBEXHLevel2 5 14 2" xfId="4152" xr:uid="{00000000-0005-0000-0000-0000F2670000}"/>
    <cellStyle name="SAPBEXHLevel2 5 14 2 2" xfId="9307" xr:uid="{00000000-0005-0000-0000-0000F3670000}"/>
    <cellStyle name="SAPBEXHLevel2 5 14 2 2 2" xfId="25299" xr:uid="{00000000-0005-0000-0000-0000F4670000}"/>
    <cellStyle name="SAPBEXHLevel2 5 14 2 3" xfId="12126" xr:uid="{00000000-0005-0000-0000-0000F5670000}"/>
    <cellStyle name="SAPBEXHLevel2 5 14 2 3 2" xfId="27970" xr:uid="{00000000-0005-0000-0000-0000F6670000}"/>
    <cellStyle name="SAPBEXHLevel2 5 14 2 4" xfId="14552" xr:uid="{00000000-0005-0000-0000-0000F7670000}"/>
    <cellStyle name="SAPBEXHLevel2 5 14 2 4 2" xfId="30055" xr:uid="{00000000-0005-0000-0000-0000F8670000}"/>
    <cellStyle name="SAPBEXHLevel2 5 14 2 5" xfId="17449" xr:uid="{00000000-0005-0000-0000-0000F9670000}"/>
    <cellStyle name="SAPBEXHLevel2 5 14 2 5 2" xfId="32565" xr:uid="{00000000-0005-0000-0000-0000FA670000}"/>
    <cellStyle name="SAPBEXHLevel2 5 14 2 6" xfId="20057" xr:uid="{00000000-0005-0000-0000-0000FB670000}"/>
    <cellStyle name="SAPBEXHLevel2 5 14 2 6 2" xfId="34994" xr:uid="{00000000-0005-0000-0000-0000FC670000}"/>
    <cellStyle name="SAPBEXHLevel2 5 14 2 7" xfId="21512" xr:uid="{00000000-0005-0000-0000-0000FD670000}"/>
    <cellStyle name="SAPBEXHLevel2 5 14 2 7 2" xfId="36438" xr:uid="{00000000-0005-0000-0000-0000FE670000}"/>
    <cellStyle name="SAPBEXHLevel2 5 14 3" xfId="8574" xr:uid="{00000000-0005-0000-0000-0000FF670000}"/>
    <cellStyle name="SAPBEXHLevel2 5 14 3 2" xfId="24603" xr:uid="{00000000-0005-0000-0000-000000680000}"/>
    <cellStyle name="SAPBEXHLevel2 5 14 4" xfId="11401" xr:uid="{00000000-0005-0000-0000-000001680000}"/>
    <cellStyle name="SAPBEXHLevel2 5 14 4 2" xfId="27268" xr:uid="{00000000-0005-0000-0000-000002680000}"/>
    <cellStyle name="SAPBEXHLevel2 5 14 5" xfId="15299" xr:uid="{00000000-0005-0000-0000-000003680000}"/>
    <cellStyle name="SAPBEXHLevel2 5 14 5 2" xfId="30708" xr:uid="{00000000-0005-0000-0000-000004680000}"/>
    <cellStyle name="SAPBEXHLevel2 5 14 6" xfId="16753" xr:uid="{00000000-0005-0000-0000-000005680000}"/>
    <cellStyle name="SAPBEXHLevel2 5 14 6 2" xfId="31891" xr:uid="{00000000-0005-0000-0000-000006680000}"/>
    <cellStyle name="SAPBEXHLevel2 5 14 7" xfId="19363" xr:uid="{00000000-0005-0000-0000-000007680000}"/>
    <cellStyle name="SAPBEXHLevel2 5 14 7 2" xfId="34310" xr:uid="{00000000-0005-0000-0000-000008680000}"/>
    <cellStyle name="SAPBEXHLevel2 5 15" xfId="3407" xr:uid="{00000000-0005-0000-0000-000009680000}"/>
    <cellStyle name="SAPBEXHLevel2 5 15 2" xfId="4151" xr:uid="{00000000-0005-0000-0000-00000A680000}"/>
    <cellStyle name="SAPBEXHLevel2 5 15 2 2" xfId="9306" xr:uid="{00000000-0005-0000-0000-00000B680000}"/>
    <cellStyle name="SAPBEXHLevel2 5 15 2 2 2" xfId="25298" xr:uid="{00000000-0005-0000-0000-00000C680000}"/>
    <cellStyle name="SAPBEXHLevel2 5 15 2 3" xfId="12125" xr:uid="{00000000-0005-0000-0000-00000D680000}"/>
    <cellStyle name="SAPBEXHLevel2 5 15 2 3 2" xfId="27969" xr:uid="{00000000-0005-0000-0000-00000E680000}"/>
    <cellStyle name="SAPBEXHLevel2 5 15 2 4" xfId="14385" xr:uid="{00000000-0005-0000-0000-00000F680000}"/>
    <cellStyle name="SAPBEXHLevel2 5 15 2 4 2" xfId="29906" xr:uid="{00000000-0005-0000-0000-000010680000}"/>
    <cellStyle name="SAPBEXHLevel2 5 15 2 5" xfId="17448" xr:uid="{00000000-0005-0000-0000-000011680000}"/>
    <cellStyle name="SAPBEXHLevel2 5 15 2 5 2" xfId="32564" xr:uid="{00000000-0005-0000-0000-000012680000}"/>
    <cellStyle name="SAPBEXHLevel2 5 15 2 6" xfId="20056" xr:uid="{00000000-0005-0000-0000-000013680000}"/>
    <cellStyle name="SAPBEXHLevel2 5 15 2 6 2" xfId="34993" xr:uid="{00000000-0005-0000-0000-000014680000}"/>
    <cellStyle name="SAPBEXHLevel2 5 15 2 7" xfId="21743" xr:uid="{00000000-0005-0000-0000-000015680000}"/>
    <cellStyle name="SAPBEXHLevel2 5 15 2 7 2" xfId="36665" xr:uid="{00000000-0005-0000-0000-000016680000}"/>
    <cellStyle name="SAPBEXHLevel2 5 15 3" xfId="8575" xr:uid="{00000000-0005-0000-0000-000017680000}"/>
    <cellStyle name="SAPBEXHLevel2 5 15 3 2" xfId="24604" xr:uid="{00000000-0005-0000-0000-000018680000}"/>
    <cellStyle name="SAPBEXHLevel2 5 15 4" xfId="11402" xr:uid="{00000000-0005-0000-0000-000019680000}"/>
    <cellStyle name="SAPBEXHLevel2 5 15 4 2" xfId="27269" xr:uid="{00000000-0005-0000-0000-00001A680000}"/>
    <cellStyle name="SAPBEXHLevel2 5 15 5" xfId="13891" xr:uid="{00000000-0005-0000-0000-00001B680000}"/>
    <cellStyle name="SAPBEXHLevel2 5 15 5 2" xfId="29479" xr:uid="{00000000-0005-0000-0000-00001C680000}"/>
    <cellStyle name="SAPBEXHLevel2 5 15 6" xfId="16754" xr:uid="{00000000-0005-0000-0000-00001D680000}"/>
    <cellStyle name="SAPBEXHLevel2 5 15 6 2" xfId="31892" xr:uid="{00000000-0005-0000-0000-00001E680000}"/>
    <cellStyle name="SAPBEXHLevel2 5 15 7" xfId="19364" xr:uid="{00000000-0005-0000-0000-00001F680000}"/>
    <cellStyle name="SAPBEXHLevel2 5 15 7 2" xfId="34311" xr:uid="{00000000-0005-0000-0000-000020680000}"/>
    <cellStyle name="SAPBEXHLevel2 5 16" xfId="3401" xr:uid="{00000000-0005-0000-0000-000021680000}"/>
    <cellStyle name="SAPBEXHLevel2 5 16 2" xfId="8569" xr:uid="{00000000-0005-0000-0000-000022680000}"/>
    <cellStyle name="SAPBEXHLevel2 5 16 2 2" xfId="24598" xr:uid="{00000000-0005-0000-0000-000023680000}"/>
    <cellStyle name="SAPBEXHLevel2 5 16 3" xfId="11396" xr:uid="{00000000-0005-0000-0000-000024680000}"/>
    <cellStyle name="SAPBEXHLevel2 5 16 3 2" xfId="27263" xr:uid="{00000000-0005-0000-0000-000025680000}"/>
    <cellStyle name="SAPBEXHLevel2 5 16 4" xfId="14780" xr:uid="{00000000-0005-0000-0000-000026680000}"/>
    <cellStyle name="SAPBEXHLevel2 5 16 4 2" xfId="30233" xr:uid="{00000000-0005-0000-0000-000027680000}"/>
    <cellStyle name="SAPBEXHLevel2 5 16 5" xfId="16748" xr:uid="{00000000-0005-0000-0000-000028680000}"/>
    <cellStyle name="SAPBEXHLevel2 5 16 5 2" xfId="31886" xr:uid="{00000000-0005-0000-0000-000029680000}"/>
    <cellStyle name="SAPBEXHLevel2 5 16 6" xfId="19358" xr:uid="{00000000-0005-0000-0000-00002A680000}"/>
    <cellStyle name="SAPBEXHLevel2 5 16 6 2" xfId="34305" xr:uid="{00000000-0005-0000-0000-00002B680000}"/>
    <cellStyle name="SAPBEXHLevel2 5 16 7" xfId="21412" xr:uid="{00000000-0005-0000-0000-00002C680000}"/>
    <cellStyle name="SAPBEXHLevel2 5 16 7 2" xfId="36338" xr:uid="{00000000-0005-0000-0000-00002D680000}"/>
    <cellStyle name="SAPBEXHLevel2 5 16 8" xfId="6371" xr:uid="{00000000-0005-0000-0000-00002E680000}"/>
    <cellStyle name="SAPBEXHLevel2 5 17" xfId="4933" xr:uid="{00000000-0005-0000-0000-00002F680000}"/>
    <cellStyle name="SAPBEXHLevel2 5 17 2" xfId="10087" xr:uid="{00000000-0005-0000-0000-000030680000}"/>
    <cellStyle name="SAPBEXHLevel2 5 17 2 2" xfId="26065" xr:uid="{00000000-0005-0000-0000-000031680000}"/>
    <cellStyle name="SAPBEXHLevel2 5 17 3" xfId="12905" xr:uid="{00000000-0005-0000-0000-000032680000}"/>
    <cellStyle name="SAPBEXHLevel2 5 17 3 2" xfId="28744" xr:uid="{00000000-0005-0000-0000-000033680000}"/>
    <cellStyle name="SAPBEXHLevel2 5 17 4" xfId="10142" xr:uid="{00000000-0005-0000-0000-000034680000}"/>
    <cellStyle name="SAPBEXHLevel2 5 17 4 2" xfId="26111" xr:uid="{00000000-0005-0000-0000-000035680000}"/>
    <cellStyle name="SAPBEXHLevel2 5 17 5" xfId="18222" xr:uid="{00000000-0005-0000-0000-000036680000}"/>
    <cellStyle name="SAPBEXHLevel2 5 17 5 2" xfId="33327" xr:uid="{00000000-0005-0000-0000-000037680000}"/>
    <cellStyle name="SAPBEXHLevel2 5 17 6" xfId="20830" xr:uid="{00000000-0005-0000-0000-000038680000}"/>
    <cellStyle name="SAPBEXHLevel2 5 17 6 2" xfId="35761" xr:uid="{00000000-0005-0000-0000-000039680000}"/>
    <cellStyle name="SAPBEXHLevel2 5 17 7" xfId="22063" xr:uid="{00000000-0005-0000-0000-00003A680000}"/>
    <cellStyle name="SAPBEXHLevel2 5 17 7 2" xfId="36980" xr:uid="{00000000-0005-0000-0000-00003B680000}"/>
    <cellStyle name="SAPBEXHLevel2 5 18" xfId="5387" xr:uid="{00000000-0005-0000-0000-00003C680000}"/>
    <cellStyle name="SAPBEXHLevel2 5 18 2" xfId="37115" xr:uid="{00000000-0005-0000-0000-00003D680000}"/>
    <cellStyle name="SAPBEXHLevel2 5 19" xfId="6867" xr:uid="{00000000-0005-0000-0000-00003E680000}"/>
    <cellStyle name="SAPBEXHLevel2 5 2" xfId="883" xr:uid="{00000000-0005-0000-0000-00003F680000}"/>
    <cellStyle name="SAPBEXHLevel2 5 2 10" xfId="22474" xr:uid="{00000000-0005-0000-0000-000040680000}"/>
    <cellStyle name="SAPBEXHLevel2 5 2 2" xfId="3408" xr:uid="{00000000-0005-0000-0000-000041680000}"/>
    <cellStyle name="SAPBEXHLevel2 5 2 2 2" xfId="8576" xr:uid="{00000000-0005-0000-0000-000042680000}"/>
    <cellStyle name="SAPBEXHLevel2 5 2 2 2 2" xfId="24605" xr:uid="{00000000-0005-0000-0000-000043680000}"/>
    <cellStyle name="SAPBEXHLevel2 5 2 2 3" xfId="11403" xr:uid="{00000000-0005-0000-0000-000044680000}"/>
    <cellStyle name="SAPBEXHLevel2 5 2 2 3 2" xfId="27270" xr:uid="{00000000-0005-0000-0000-000045680000}"/>
    <cellStyle name="SAPBEXHLevel2 5 2 2 4" xfId="14974" xr:uid="{00000000-0005-0000-0000-000046680000}"/>
    <cellStyle name="SAPBEXHLevel2 5 2 2 4 2" xfId="30421" xr:uid="{00000000-0005-0000-0000-000047680000}"/>
    <cellStyle name="SAPBEXHLevel2 5 2 2 5" xfId="16755" xr:uid="{00000000-0005-0000-0000-000048680000}"/>
    <cellStyle name="SAPBEXHLevel2 5 2 2 5 2" xfId="31893" xr:uid="{00000000-0005-0000-0000-000049680000}"/>
    <cellStyle name="SAPBEXHLevel2 5 2 2 6" xfId="19365" xr:uid="{00000000-0005-0000-0000-00004A680000}"/>
    <cellStyle name="SAPBEXHLevel2 5 2 2 6 2" xfId="34312" xr:uid="{00000000-0005-0000-0000-00004B680000}"/>
    <cellStyle name="SAPBEXHLevel2 5 2 2 7" xfId="21413" xr:uid="{00000000-0005-0000-0000-00004C680000}"/>
    <cellStyle name="SAPBEXHLevel2 5 2 2 7 2" xfId="36339" xr:uid="{00000000-0005-0000-0000-00004D680000}"/>
    <cellStyle name="SAPBEXHLevel2 5 2 2 8" xfId="6372" xr:uid="{00000000-0005-0000-0000-00004E680000}"/>
    <cellStyle name="SAPBEXHLevel2 5 2 3" xfId="4150" xr:uid="{00000000-0005-0000-0000-00004F680000}"/>
    <cellStyle name="SAPBEXHLevel2 5 2 3 2" xfId="9305" xr:uid="{00000000-0005-0000-0000-000050680000}"/>
    <cellStyle name="SAPBEXHLevel2 5 2 3 2 2" xfId="25297" xr:uid="{00000000-0005-0000-0000-000051680000}"/>
    <cellStyle name="SAPBEXHLevel2 5 2 3 3" xfId="12124" xr:uid="{00000000-0005-0000-0000-000052680000}"/>
    <cellStyle name="SAPBEXHLevel2 5 2 3 3 2" xfId="27968" xr:uid="{00000000-0005-0000-0000-000053680000}"/>
    <cellStyle name="SAPBEXHLevel2 5 2 3 4" xfId="8954" xr:uid="{00000000-0005-0000-0000-000054680000}"/>
    <cellStyle name="SAPBEXHLevel2 5 2 3 4 2" xfId="24980" xr:uid="{00000000-0005-0000-0000-000055680000}"/>
    <cellStyle name="SAPBEXHLevel2 5 2 3 5" xfId="17447" xr:uid="{00000000-0005-0000-0000-000056680000}"/>
    <cellStyle name="SAPBEXHLevel2 5 2 3 5 2" xfId="32563" xr:uid="{00000000-0005-0000-0000-000057680000}"/>
    <cellStyle name="SAPBEXHLevel2 5 2 3 6" xfId="20055" xr:uid="{00000000-0005-0000-0000-000058680000}"/>
    <cellStyle name="SAPBEXHLevel2 5 2 3 6 2" xfId="34992" xr:uid="{00000000-0005-0000-0000-000059680000}"/>
    <cellStyle name="SAPBEXHLevel2 5 2 3 7" xfId="21511" xr:uid="{00000000-0005-0000-0000-00005A680000}"/>
    <cellStyle name="SAPBEXHLevel2 5 2 3 7 2" xfId="36437" xr:uid="{00000000-0005-0000-0000-00005B680000}"/>
    <cellStyle name="SAPBEXHLevel2 5 2 4" xfId="5386" xr:uid="{00000000-0005-0000-0000-00005C680000}"/>
    <cellStyle name="SAPBEXHLevel2 5 2 4 2" xfId="37114" xr:uid="{00000000-0005-0000-0000-00005D680000}"/>
    <cellStyle name="SAPBEXHLevel2 5 2 5" xfId="6866" xr:uid="{00000000-0005-0000-0000-00005E680000}"/>
    <cellStyle name="SAPBEXHLevel2 5 2 6" xfId="6608" xr:uid="{00000000-0005-0000-0000-00005F680000}"/>
    <cellStyle name="SAPBEXHLevel2 5 2 7" xfId="10390" xr:uid="{00000000-0005-0000-0000-000060680000}"/>
    <cellStyle name="SAPBEXHLevel2 5 2 8" xfId="6568" xr:uid="{00000000-0005-0000-0000-000061680000}"/>
    <cellStyle name="SAPBEXHLevel2 5 2 9" xfId="6556" xr:uid="{00000000-0005-0000-0000-000062680000}"/>
    <cellStyle name="SAPBEXHLevel2 5 20" xfId="5864" xr:uid="{00000000-0005-0000-0000-000063680000}"/>
    <cellStyle name="SAPBEXHLevel2 5 21" xfId="13497" xr:uid="{00000000-0005-0000-0000-000064680000}"/>
    <cellStyle name="SAPBEXHLevel2 5 22" xfId="13913" xr:uid="{00000000-0005-0000-0000-000065680000}"/>
    <cellStyle name="SAPBEXHLevel2 5 23" xfId="18491" xr:uid="{00000000-0005-0000-0000-000066680000}"/>
    <cellStyle name="SAPBEXHLevel2 5 24" xfId="22236" xr:uid="{00000000-0005-0000-0000-000067680000}"/>
    <cellStyle name="SAPBEXHLevel2 5 25" xfId="22473" xr:uid="{00000000-0005-0000-0000-000068680000}"/>
    <cellStyle name="SAPBEXHLevel2 5 3" xfId="3409" xr:uid="{00000000-0005-0000-0000-000069680000}"/>
    <cellStyle name="SAPBEXHLevel2 5 3 2" xfId="4149" xr:uid="{00000000-0005-0000-0000-00006A680000}"/>
    <cellStyle name="SAPBEXHLevel2 5 3 2 2" xfId="9304" xr:uid="{00000000-0005-0000-0000-00006B680000}"/>
    <cellStyle name="SAPBEXHLevel2 5 3 2 2 2" xfId="25296" xr:uid="{00000000-0005-0000-0000-00006C680000}"/>
    <cellStyle name="SAPBEXHLevel2 5 3 2 3" xfId="12123" xr:uid="{00000000-0005-0000-0000-00006D680000}"/>
    <cellStyle name="SAPBEXHLevel2 5 3 2 3 2" xfId="27967" xr:uid="{00000000-0005-0000-0000-00006E680000}"/>
    <cellStyle name="SAPBEXHLevel2 5 3 2 4" xfId="14553" xr:uid="{00000000-0005-0000-0000-00006F680000}"/>
    <cellStyle name="SAPBEXHLevel2 5 3 2 4 2" xfId="30056" xr:uid="{00000000-0005-0000-0000-000070680000}"/>
    <cellStyle name="SAPBEXHLevel2 5 3 2 5" xfId="17446" xr:uid="{00000000-0005-0000-0000-000071680000}"/>
    <cellStyle name="SAPBEXHLevel2 5 3 2 5 2" xfId="32562" xr:uid="{00000000-0005-0000-0000-000072680000}"/>
    <cellStyle name="SAPBEXHLevel2 5 3 2 6" xfId="20054" xr:uid="{00000000-0005-0000-0000-000073680000}"/>
    <cellStyle name="SAPBEXHLevel2 5 3 2 6 2" xfId="34991" xr:uid="{00000000-0005-0000-0000-000074680000}"/>
    <cellStyle name="SAPBEXHLevel2 5 3 2 7" xfId="21744" xr:uid="{00000000-0005-0000-0000-000075680000}"/>
    <cellStyle name="SAPBEXHLevel2 5 3 2 7 2" xfId="36666" xr:uid="{00000000-0005-0000-0000-000076680000}"/>
    <cellStyle name="SAPBEXHLevel2 5 3 3" xfId="8577" xr:uid="{00000000-0005-0000-0000-000077680000}"/>
    <cellStyle name="SAPBEXHLevel2 5 3 3 2" xfId="24606" xr:uid="{00000000-0005-0000-0000-000078680000}"/>
    <cellStyle name="SAPBEXHLevel2 5 3 4" xfId="11404" xr:uid="{00000000-0005-0000-0000-000079680000}"/>
    <cellStyle name="SAPBEXHLevel2 5 3 4 2" xfId="27271" xr:uid="{00000000-0005-0000-0000-00007A680000}"/>
    <cellStyle name="SAPBEXHLevel2 5 3 5" xfId="6712" xr:uid="{00000000-0005-0000-0000-00007B680000}"/>
    <cellStyle name="SAPBEXHLevel2 5 3 5 2" xfId="23201" xr:uid="{00000000-0005-0000-0000-00007C680000}"/>
    <cellStyle name="SAPBEXHLevel2 5 3 6" xfId="16756" xr:uid="{00000000-0005-0000-0000-00007D680000}"/>
    <cellStyle name="SAPBEXHLevel2 5 3 6 2" xfId="31894" xr:uid="{00000000-0005-0000-0000-00007E680000}"/>
    <cellStyle name="SAPBEXHLevel2 5 3 7" xfId="19366" xr:uid="{00000000-0005-0000-0000-00007F680000}"/>
    <cellStyle name="SAPBEXHLevel2 5 3 7 2" xfId="34313" xr:uid="{00000000-0005-0000-0000-000080680000}"/>
    <cellStyle name="SAPBEXHLevel2 5 3 8" xfId="6126" xr:uid="{00000000-0005-0000-0000-000081680000}"/>
    <cellStyle name="SAPBEXHLevel2 5 3 9" xfId="37916" xr:uid="{00000000-0005-0000-0000-000082680000}"/>
    <cellStyle name="SAPBEXHLevel2 5 4" xfId="3410" xr:uid="{00000000-0005-0000-0000-000083680000}"/>
    <cellStyle name="SAPBEXHLevel2 5 4 2" xfId="4148" xr:uid="{00000000-0005-0000-0000-000084680000}"/>
    <cellStyle name="SAPBEXHLevel2 5 4 2 2" xfId="9303" xr:uid="{00000000-0005-0000-0000-000085680000}"/>
    <cellStyle name="SAPBEXHLevel2 5 4 2 2 2" xfId="25295" xr:uid="{00000000-0005-0000-0000-000086680000}"/>
    <cellStyle name="SAPBEXHLevel2 5 4 2 3" xfId="12122" xr:uid="{00000000-0005-0000-0000-000087680000}"/>
    <cellStyle name="SAPBEXHLevel2 5 4 2 3 2" xfId="27966" xr:uid="{00000000-0005-0000-0000-000088680000}"/>
    <cellStyle name="SAPBEXHLevel2 5 4 2 4" xfId="14384" xr:uid="{00000000-0005-0000-0000-000089680000}"/>
    <cellStyle name="SAPBEXHLevel2 5 4 2 4 2" xfId="29905" xr:uid="{00000000-0005-0000-0000-00008A680000}"/>
    <cellStyle name="SAPBEXHLevel2 5 4 2 5" xfId="17445" xr:uid="{00000000-0005-0000-0000-00008B680000}"/>
    <cellStyle name="SAPBEXHLevel2 5 4 2 5 2" xfId="32561" xr:uid="{00000000-0005-0000-0000-00008C680000}"/>
    <cellStyle name="SAPBEXHLevel2 5 4 2 6" xfId="20053" xr:uid="{00000000-0005-0000-0000-00008D680000}"/>
    <cellStyle name="SAPBEXHLevel2 5 4 2 6 2" xfId="34990" xr:uid="{00000000-0005-0000-0000-00008E680000}"/>
    <cellStyle name="SAPBEXHLevel2 5 4 2 7" xfId="21510" xr:uid="{00000000-0005-0000-0000-00008F680000}"/>
    <cellStyle name="SAPBEXHLevel2 5 4 2 7 2" xfId="36436" xr:uid="{00000000-0005-0000-0000-000090680000}"/>
    <cellStyle name="SAPBEXHLevel2 5 4 3" xfId="8578" xr:uid="{00000000-0005-0000-0000-000091680000}"/>
    <cellStyle name="SAPBEXHLevel2 5 4 3 2" xfId="24607" xr:uid="{00000000-0005-0000-0000-000092680000}"/>
    <cellStyle name="SAPBEXHLevel2 5 4 4" xfId="11405" xr:uid="{00000000-0005-0000-0000-000093680000}"/>
    <cellStyle name="SAPBEXHLevel2 5 4 4 2" xfId="27272" xr:uid="{00000000-0005-0000-0000-000094680000}"/>
    <cellStyle name="SAPBEXHLevel2 5 4 5" xfId="10366" xr:uid="{00000000-0005-0000-0000-000095680000}"/>
    <cellStyle name="SAPBEXHLevel2 5 4 5 2" xfId="26304" xr:uid="{00000000-0005-0000-0000-000096680000}"/>
    <cellStyle name="SAPBEXHLevel2 5 4 6" xfId="16757" xr:uid="{00000000-0005-0000-0000-000097680000}"/>
    <cellStyle name="SAPBEXHLevel2 5 4 6 2" xfId="31895" xr:uid="{00000000-0005-0000-0000-000098680000}"/>
    <cellStyle name="SAPBEXHLevel2 5 4 7" xfId="19367" xr:uid="{00000000-0005-0000-0000-000099680000}"/>
    <cellStyle name="SAPBEXHLevel2 5 4 7 2" xfId="34314" xr:uid="{00000000-0005-0000-0000-00009A680000}"/>
    <cellStyle name="SAPBEXHLevel2 5 5" xfId="3411" xr:uid="{00000000-0005-0000-0000-00009B680000}"/>
    <cellStyle name="SAPBEXHLevel2 5 5 2" xfId="4147" xr:uid="{00000000-0005-0000-0000-00009C680000}"/>
    <cellStyle name="SAPBEXHLevel2 5 5 2 2" xfId="9302" xr:uid="{00000000-0005-0000-0000-00009D680000}"/>
    <cellStyle name="SAPBEXHLevel2 5 5 2 2 2" xfId="25294" xr:uid="{00000000-0005-0000-0000-00009E680000}"/>
    <cellStyle name="SAPBEXHLevel2 5 5 2 3" xfId="12121" xr:uid="{00000000-0005-0000-0000-00009F680000}"/>
    <cellStyle name="SAPBEXHLevel2 5 5 2 3 2" xfId="27965" xr:uid="{00000000-0005-0000-0000-0000A0680000}"/>
    <cellStyle name="SAPBEXHLevel2 5 5 2 4" xfId="10314" xr:uid="{00000000-0005-0000-0000-0000A1680000}"/>
    <cellStyle name="SAPBEXHLevel2 5 5 2 4 2" xfId="26256" xr:uid="{00000000-0005-0000-0000-0000A2680000}"/>
    <cellStyle name="SAPBEXHLevel2 5 5 2 5" xfId="17444" xr:uid="{00000000-0005-0000-0000-0000A3680000}"/>
    <cellStyle name="SAPBEXHLevel2 5 5 2 5 2" xfId="32560" xr:uid="{00000000-0005-0000-0000-0000A4680000}"/>
    <cellStyle name="SAPBEXHLevel2 5 5 2 6" xfId="20052" xr:uid="{00000000-0005-0000-0000-0000A5680000}"/>
    <cellStyle name="SAPBEXHLevel2 5 5 2 6 2" xfId="34989" xr:uid="{00000000-0005-0000-0000-0000A6680000}"/>
    <cellStyle name="SAPBEXHLevel2 5 5 2 7" xfId="21745" xr:uid="{00000000-0005-0000-0000-0000A7680000}"/>
    <cellStyle name="SAPBEXHLevel2 5 5 2 7 2" xfId="36667" xr:uid="{00000000-0005-0000-0000-0000A8680000}"/>
    <cellStyle name="SAPBEXHLevel2 5 5 3" xfId="8579" xr:uid="{00000000-0005-0000-0000-0000A9680000}"/>
    <cellStyle name="SAPBEXHLevel2 5 5 3 2" xfId="24608" xr:uid="{00000000-0005-0000-0000-0000AA680000}"/>
    <cellStyle name="SAPBEXHLevel2 5 5 4" xfId="11406" xr:uid="{00000000-0005-0000-0000-0000AB680000}"/>
    <cellStyle name="SAPBEXHLevel2 5 5 4 2" xfId="27273" xr:uid="{00000000-0005-0000-0000-0000AC680000}"/>
    <cellStyle name="SAPBEXHLevel2 5 5 5" xfId="7827" xr:uid="{00000000-0005-0000-0000-0000AD680000}"/>
    <cellStyle name="SAPBEXHLevel2 5 5 5 2" xfId="23858" xr:uid="{00000000-0005-0000-0000-0000AE680000}"/>
    <cellStyle name="SAPBEXHLevel2 5 5 6" xfId="16758" xr:uid="{00000000-0005-0000-0000-0000AF680000}"/>
    <cellStyle name="SAPBEXHLevel2 5 5 6 2" xfId="31896" xr:uid="{00000000-0005-0000-0000-0000B0680000}"/>
    <cellStyle name="SAPBEXHLevel2 5 5 7" xfId="19368" xr:uid="{00000000-0005-0000-0000-0000B1680000}"/>
    <cellStyle name="SAPBEXHLevel2 5 5 7 2" xfId="34315" xr:uid="{00000000-0005-0000-0000-0000B2680000}"/>
    <cellStyle name="SAPBEXHLevel2 5 6" xfId="3412" xr:uid="{00000000-0005-0000-0000-0000B3680000}"/>
    <cellStyle name="SAPBEXHLevel2 5 6 2" xfId="4146" xr:uid="{00000000-0005-0000-0000-0000B4680000}"/>
    <cellStyle name="SAPBEXHLevel2 5 6 2 2" xfId="9301" xr:uid="{00000000-0005-0000-0000-0000B5680000}"/>
    <cellStyle name="SAPBEXHLevel2 5 6 2 2 2" xfId="25293" xr:uid="{00000000-0005-0000-0000-0000B6680000}"/>
    <cellStyle name="SAPBEXHLevel2 5 6 2 3" xfId="12120" xr:uid="{00000000-0005-0000-0000-0000B7680000}"/>
    <cellStyle name="SAPBEXHLevel2 5 6 2 3 2" xfId="27964" xr:uid="{00000000-0005-0000-0000-0000B8680000}"/>
    <cellStyle name="SAPBEXHLevel2 5 6 2 4" xfId="14554" xr:uid="{00000000-0005-0000-0000-0000B9680000}"/>
    <cellStyle name="SAPBEXHLevel2 5 6 2 4 2" xfId="30057" xr:uid="{00000000-0005-0000-0000-0000BA680000}"/>
    <cellStyle name="SAPBEXHLevel2 5 6 2 5" xfId="17443" xr:uid="{00000000-0005-0000-0000-0000BB680000}"/>
    <cellStyle name="SAPBEXHLevel2 5 6 2 5 2" xfId="32559" xr:uid="{00000000-0005-0000-0000-0000BC680000}"/>
    <cellStyle name="SAPBEXHLevel2 5 6 2 6" xfId="20051" xr:uid="{00000000-0005-0000-0000-0000BD680000}"/>
    <cellStyle name="SAPBEXHLevel2 5 6 2 6 2" xfId="34988" xr:uid="{00000000-0005-0000-0000-0000BE680000}"/>
    <cellStyle name="SAPBEXHLevel2 5 6 2 7" xfId="21509" xr:uid="{00000000-0005-0000-0000-0000BF680000}"/>
    <cellStyle name="SAPBEXHLevel2 5 6 2 7 2" xfId="36435" xr:uid="{00000000-0005-0000-0000-0000C0680000}"/>
    <cellStyle name="SAPBEXHLevel2 5 6 3" xfId="8580" xr:uid="{00000000-0005-0000-0000-0000C1680000}"/>
    <cellStyle name="SAPBEXHLevel2 5 6 3 2" xfId="24609" xr:uid="{00000000-0005-0000-0000-0000C2680000}"/>
    <cellStyle name="SAPBEXHLevel2 5 6 4" xfId="11407" xr:uid="{00000000-0005-0000-0000-0000C3680000}"/>
    <cellStyle name="SAPBEXHLevel2 5 6 4 2" xfId="27274" xr:uid="{00000000-0005-0000-0000-0000C4680000}"/>
    <cellStyle name="SAPBEXHLevel2 5 6 5" xfId="13893" xr:uid="{00000000-0005-0000-0000-0000C5680000}"/>
    <cellStyle name="SAPBEXHLevel2 5 6 5 2" xfId="29481" xr:uid="{00000000-0005-0000-0000-0000C6680000}"/>
    <cellStyle name="SAPBEXHLevel2 5 6 6" xfId="16759" xr:uid="{00000000-0005-0000-0000-0000C7680000}"/>
    <cellStyle name="SAPBEXHLevel2 5 6 6 2" xfId="31897" xr:uid="{00000000-0005-0000-0000-0000C8680000}"/>
    <cellStyle name="SAPBEXHLevel2 5 6 7" xfId="19369" xr:uid="{00000000-0005-0000-0000-0000C9680000}"/>
    <cellStyle name="SAPBEXHLevel2 5 6 7 2" xfId="34316" xr:uid="{00000000-0005-0000-0000-0000CA680000}"/>
    <cellStyle name="SAPBEXHLevel2 5 7" xfId="3413" xr:uid="{00000000-0005-0000-0000-0000CB680000}"/>
    <cellStyle name="SAPBEXHLevel2 5 7 2" xfId="4145" xr:uid="{00000000-0005-0000-0000-0000CC680000}"/>
    <cellStyle name="SAPBEXHLevel2 5 7 2 2" xfId="9300" xr:uid="{00000000-0005-0000-0000-0000CD680000}"/>
    <cellStyle name="SAPBEXHLevel2 5 7 2 2 2" xfId="25292" xr:uid="{00000000-0005-0000-0000-0000CE680000}"/>
    <cellStyle name="SAPBEXHLevel2 5 7 2 3" xfId="12119" xr:uid="{00000000-0005-0000-0000-0000CF680000}"/>
    <cellStyle name="SAPBEXHLevel2 5 7 2 3 2" xfId="27963" xr:uid="{00000000-0005-0000-0000-0000D0680000}"/>
    <cellStyle name="SAPBEXHLevel2 5 7 2 4" xfId="14383" xr:uid="{00000000-0005-0000-0000-0000D1680000}"/>
    <cellStyle name="SAPBEXHLevel2 5 7 2 4 2" xfId="29904" xr:uid="{00000000-0005-0000-0000-0000D2680000}"/>
    <cellStyle name="SAPBEXHLevel2 5 7 2 5" xfId="17442" xr:uid="{00000000-0005-0000-0000-0000D3680000}"/>
    <cellStyle name="SAPBEXHLevel2 5 7 2 5 2" xfId="32558" xr:uid="{00000000-0005-0000-0000-0000D4680000}"/>
    <cellStyle name="SAPBEXHLevel2 5 7 2 6" xfId="20050" xr:uid="{00000000-0005-0000-0000-0000D5680000}"/>
    <cellStyle name="SAPBEXHLevel2 5 7 2 6 2" xfId="34987" xr:uid="{00000000-0005-0000-0000-0000D6680000}"/>
    <cellStyle name="SAPBEXHLevel2 5 7 2 7" xfId="21746" xr:uid="{00000000-0005-0000-0000-0000D7680000}"/>
    <cellStyle name="SAPBEXHLevel2 5 7 2 7 2" xfId="36668" xr:uid="{00000000-0005-0000-0000-0000D8680000}"/>
    <cellStyle name="SAPBEXHLevel2 5 7 3" xfId="8581" xr:uid="{00000000-0005-0000-0000-0000D9680000}"/>
    <cellStyle name="SAPBEXHLevel2 5 7 3 2" xfId="24610" xr:uid="{00000000-0005-0000-0000-0000DA680000}"/>
    <cellStyle name="SAPBEXHLevel2 5 7 4" xfId="11408" xr:uid="{00000000-0005-0000-0000-0000DB680000}"/>
    <cellStyle name="SAPBEXHLevel2 5 7 4 2" xfId="27275" xr:uid="{00000000-0005-0000-0000-0000DC680000}"/>
    <cellStyle name="SAPBEXHLevel2 5 7 5" xfId="14972" xr:uid="{00000000-0005-0000-0000-0000DD680000}"/>
    <cellStyle name="SAPBEXHLevel2 5 7 5 2" xfId="30419" xr:uid="{00000000-0005-0000-0000-0000DE680000}"/>
    <cellStyle name="SAPBEXHLevel2 5 7 6" xfId="16760" xr:uid="{00000000-0005-0000-0000-0000DF680000}"/>
    <cellStyle name="SAPBEXHLevel2 5 7 6 2" xfId="31898" xr:uid="{00000000-0005-0000-0000-0000E0680000}"/>
    <cellStyle name="SAPBEXHLevel2 5 7 7" xfId="19370" xr:uid="{00000000-0005-0000-0000-0000E1680000}"/>
    <cellStyle name="SAPBEXHLevel2 5 7 7 2" xfId="34317" xr:uid="{00000000-0005-0000-0000-0000E2680000}"/>
    <cellStyle name="SAPBEXHLevel2 5 8" xfId="3414" xr:uid="{00000000-0005-0000-0000-0000E3680000}"/>
    <cellStyle name="SAPBEXHLevel2 5 8 2" xfId="4144" xr:uid="{00000000-0005-0000-0000-0000E4680000}"/>
    <cellStyle name="SAPBEXHLevel2 5 8 2 2" xfId="9299" xr:uid="{00000000-0005-0000-0000-0000E5680000}"/>
    <cellStyle name="SAPBEXHLevel2 5 8 2 2 2" xfId="25291" xr:uid="{00000000-0005-0000-0000-0000E6680000}"/>
    <cellStyle name="SAPBEXHLevel2 5 8 2 3" xfId="12118" xr:uid="{00000000-0005-0000-0000-0000E7680000}"/>
    <cellStyle name="SAPBEXHLevel2 5 8 2 3 2" xfId="27962" xr:uid="{00000000-0005-0000-0000-0000E8680000}"/>
    <cellStyle name="SAPBEXHLevel2 5 8 2 4" xfId="5963" xr:uid="{00000000-0005-0000-0000-0000E9680000}"/>
    <cellStyle name="SAPBEXHLevel2 5 8 2 4 2" xfId="22937" xr:uid="{00000000-0005-0000-0000-0000EA680000}"/>
    <cellStyle name="SAPBEXHLevel2 5 8 2 5" xfId="17441" xr:uid="{00000000-0005-0000-0000-0000EB680000}"/>
    <cellStyle name="SAPBEXHLevel2 5 8 2 5 2" xfId="32557" xr:uid="{00000000-0005-0000-0000-0000EC680000}"/>
    <cellStyle name="SAPBEXHLevel2 5 8 2 6" xfId="20049" xr:uid="{00000000-0005-0000-0000-0000ED680000}"/>
    <cellStyle name="SAPBEXHLevel2 5 8 2 6 2" xfId="34986" xr:uid="{00000000-0005-0000-0000-0000EE680000}"/>
    <cellStyle name="SAPBEXHLevel2 5 8 2 7" xfId="21508" xr:uid="{00000000-0005-0000-0000-0000EF680000}"/>
    <cellStyle name="SAPBEXHLevel2 5 8 2 7 2" xfId="36434" xr:uid="{00000000-0005-0000-0000-0000F0680000}"/>
    <cellStyle name="SAPBEXHLevel2 5 8 3" xfId="8582" xr:uid="{00000000-0005-0000-0000-0000F1680000}"/>
    <cellStyle name="SAPBEXHLevel2 5 8 3 2" xfId="24611" xr:uid="{00000000-0005-0000-0000-0000F2680000}"/>
    <cellStyle name="SAPBEXHLevel2 5 8 4" xfId="11409" xr:uid="{00000000-0005-0000-0000-0000F3680000}"/>
    <cellStyle name="SAPBEXHLevel2 5 8 4 2" xfId="27276" xr:uid="{00000000-0005-0000-0000-0000F4680000}"/>
    <cellStyle name="SAPBEXHLevel2 5 8 5" xfId="14454" xr:uid="{00000000-0005-0000-0000-0000F5680000}"/>
    <cellStyle name="SAPBEXHLevel2 5 8 5 2" xfId="29971" xr:uid="{00000000-0005-0000-0000-0000F6680000}"/>
    <cellStyle name="SAPBEXHLevel2 5 8 6" xfId="16761" xr:uid="{00000000-0005-0000-0000-0000F7680000}"/>
    <cellStyle name="SAPBEXHLevel2 5 8 6 2" xfId="31899" xr:uid="{00000000-0005-0000-0000-0000F8680000}"/>
    <cellStyle name="SAPBEXHLevel2 5 8 7" xfId="19371" xr:uid="{00000000-0005-0000-0000-0000F9680000}"/>
    <cellStyle name="SAPBEXHLevel2 5 8 7 2" xfId="34318" xr:uid="{00000000-0005-0000-0000-0000FA680000}"/>
    <cellStyle name="SAPBEXHLevel2 5 9" xfId="3415" xr:uid="{00000000-0005-0000-0000-0000FB680000}"/>
    <cellStyle name="SAPBEXHLevel2 5 9 2" xfId="4143" xr:uid="{00000000-0005-0000-0000-0000FC680000}"/>
    <cellStyle name="SAPBEXHLevel2 5 9 2 2" xfId="9298" xr:uid="{00000000-0005-0000-0000-0000FD680000}"/>
    <cellStyle name="SAPBEXHLevel2 5 9 2 2 2" xfId="25290" xr:uid="{00000000-0005-0000-0000-0000FE680000}"/>
    <cellStyle name="SAPBEXHLevel2 5 9 2 3" xfId="12117" xr:uid="{00000000-0005-0000-0000-0000FF680000}"/>
    <cellStyle name="SAPBEXHLevel2 5 9 2 3 2" xfId="27961" xr:uid="{00000000-0005-0000-0000-000000690000}"/>
    <cellStyle name="SAPBEXHLevel2 5 9 2 4" xfId="14555" xr:uid="{00000000-0005-0000-0000-000001690000}"/>
    <cellStyle name="SAPBEXHLevel2 5 9 2 4 2" xfId="30058" xr:uid="{00000000-0005-0000-0000-000002690000}"/>
    <cellStyle name="SAPBEXHLevel2 5 9 2 5" xfId="17440" xr:uid="{00000000-0005-0000-0000-000003690000}"/>
    <cellStyle name="SAPBEXHLevel2 5 9 2 5 2" xfId="32556" xr:uid="{00000000-0005-0000-0000-000004690000}"/>
    <cellStyle name="SAPBEXHLevel2 5 9 2 6" xfId="20048" xr:uid="{00000000-0005-0000-0000-000005690000}"/>
    <cellStyle name="SAPBEXHLevel2 5 9 2 6 2" xfId="34985" xr:uid="{00000000-0005-0000-0000-000006690000}"/>
    <cellStyle name="SAPBEXHLevel2 5 9 2 7" xfId="15789" xr:uid="{00000000-0005-0000-0000-000007690000}"/>
    <cellStyle name="SAPBEXHLevel2 5 9 2 7 2" xfId="31041" xr:uid="{00000000-0005-0000-0000-000008690000}"/>
    <cellStyle name="SAPBEXHLevel2 5 9 3" xfId="8583" xr:uid="{00000000-0005-0000-0000-000009690000}"/>
    <cellStyle name="SAPBEXHLevel2 5 9 3 2" xfId="24612" xr:uid="{00000000-0005-0000-0000-00000A690000}"/>
    <cellStyle name="SAPBEXHLevel2 5 9 4" xfId="11410" xr:uid="{00000000-0005-0000-0000-00000B690000}"/>
    <cellStyle name="SAPBEXHLevel2 5 9 4 2" xfId="27277" xr:uid="{00000000-0005-0000-0000-00000C690000}"/>
    <cellStyle name="SAPBEXHLevel2 5 9 5" xfId="6943" xr:uid="{00000000-0005-0000-0000-00000D690000}"/>
    <cellStyle name="SAPBEXHLevel2 5 9 5 2" xfId="23347" xr:uid="{00000000-0005-0000-0000-00000E690000}"/>
    <cellStyle name="SAPBEXHLevel2 5 9 6" xfId="16762" xr:uid="{00000000-0005-0000-0000-00000F690000}"/>
    <cellStyle name="SAPBEXHLevel2 5 9 6 2" xfId="31900" xr:uid="{00000000-0005-0000-0000-000010690000}"/>
    <cellStyle name="SAPBEXHLevel2 5 9 7" xfId="19372" xr:uid="{00000000-0005-0000-0000-000011690000}"/>
    <cellStyle name="SAPBEXHLevel2 5 9 7 2" xfId="34319" xr:uid="{00000000-0005-0000-0000-000012690000}"/>
    <cellStyle name="SAPBEXHLevel2 6" xfId="884" xr:uid="{00000000-0005-0000-0000-000013690000}"/>
    <cellStyle name="SAPBEXHLevel2 6 10" xfId="15144" xr:uid="{00000000-0005-0000-0000-000014690000}"/>
    <cellStyle name="SAPBEXHLevel2 6 11" xfId="22475" xr:uid="{00000000-0005-0000-0000-000015690000}"/>
    <cellStyle name="SAPBEXHLevel2 6 2" xfId="885" xr:uid="{00000000-0005-0000-0000-000016690000}"/>
    <cellStyle name="SAPBEXHLevel2 6 2 2" xfId="5384" xr:uid="{00000000-0005-0000-0000-000017690000}"/>
    <cellStyle name="SAPBEXHLevel2 6 2 2 2" xfId="37527" xr:uid="{00000000-0005-0000-0000-000018690000}"/>
    <cellStyle name="SAPBEXHLevel2 6 2 3" xfId="6864" xr:uid="{00000000-0005-0000-0000-000019690000}"/>
    <cellStyle name="SAPBEXHLevel2 6 2 4" xfId="14738" xr:uid="{00000000-0005-0000-0000-00001A690000}"/>
    <cellStyle name="SAPBEXHLevel2 6 2 5" xfId="6756" xr:uid="{00000000-0005-0000-0000-00001B690000}"/>
    <cellStyle name="SAPBEXHLevel2 6 2 6" xfId="13410" xr:uid="{00000000-0005-0000-0000-00001C690000}"/>
    <cellStyle name="SAPBEXHLevel2 6 2 7" xfId="18490" xr:uid="{00000000-0005-0000-0000-00001D690000}"/>
    <cellStyle name="SAPBEXHLevel2 6 2 8" xfId="22476" xr:uid="{00000000-0005-0000-0000-00001E690000}"/>
    <cellStyle name="SAPBEXHLevel2 6 3" xfId="3416" xr:uid="{00000000-0005-0000-0000-00001F690000}"/>
    <cellStyle name="SAPBEXHLevel2 6 3 2" xfId="8584" xr:uid="{00000000-0005-0000-0000-000020690000}"/>
    <cellStyle name="SAPBEXHLevel2 6 3 2 2" xfId="24613" xr:uid="{00000000-0005-0000-0000-000021690000}"/>
    <cellStyle name="SAPBEXHLevel2 6 3 3" xfId="11411" xr:uid="{00000000-0005-0000-0000-000022690000}"/>
    <cellStyle name="SAPBEXHLevel2 6 3 3 2" xfId="27278" xr:uid="{00000000-0005-0000-0000-000023690000}"/>
    <cellStyle name="SAPBEXHLevel2 6 3 4" xfId="10403" xr:uid="{00000000-0005-0000-0000-000024690000}"/>
    <cellStyle name="SAPBEXHLevel2 6 3 4 2" xfId="26328" xr:uid="{00000000-0005-0000-0000-000025690000}"/>
    <cellStyle name="SAPBEXHLevel2 6 3 5" xfId="16763" xr:uid="{00000000-0005-0000-0000-000026690000}"/>
    <cellStyle name="SAPBEXHLevel2 6 3 5 2" xfId="31901" xr:uid="{00000000-0005-0000-0000-000027690000}"/>
    <cellStyle name="SAPBEXHLevel2 6 3 6" xfId="19373" xr:uid="{00000000-0005-0000-0000-000028690000}"/>
    <cellStyle name="SAPBEXHLevel2 6 3 6 2" xfId="34320" xr:uid="{00000000-0005-0000-0000-000029690000}"/>
    <cellStyle name="SAPBEXHLevel2 6 3 7" xfId="21418" xr:uid="{00000000-0005-0000-0000-00002A690000}"/>
    <cellStyle name="SAPBEXHLevel2 6 3 7 2" xfId="36344" xr:uid="{00000000-0005-0000-0000-00002B690000}"/>
    <cellStyle name="SAPBEXHLevel2 6 3 8" xfId="6373" xr:uid="{00000000-0005-0000-0000-00002C690000}"/>
    <cellStyle name="SAPBEXHLevel2 6 4" xfId="4142" xr:uid="{00000000-0005-0000-0000-00002D690000}"/>
    <cellStyle name="SAPBEXHLevel2 6 4 2" xfId="9297" xr:uid="{00000000-0005-0000-0000-00002E690000}"/>
    <cellStyle name="SAPBEXHLevel2 6 4 2 2" xfId="25289" xr:uid="{00000000-0005-0000-0000-00002F690000}"/>
    <cellStyle name="SAPBEXHLevel2 6 4 3" xfId="12116" xr:uid="{00000000-0005-0000-0000-000030690000}"/>
    <cellStyle name="SAPBEXHLevel2 6 4 3 2" xfId="27960" xr:uid="{00000000-0005-0000-0000-000031690000}"/>
    <cellStyle name="SAPBEXHLevel2 6 4 4" xfId="10315" xr:uid="{00000000-0005-0000-0000-000032690000}"/>
    <cellStyle name="SAPBEXHLevel2 6 4 4 2" xfId="26257" xr:uid="{00000000-0005-0000-0000-000033690000}"/>
    <cellStyle name="SAPBEXHLevel2 6 4 5" xfId="17439" xr:uid="{00000000-0005-0000-0000-000034690000}"/>
    <cellStyle name="SAPBEXHLevel2 6 4 5 2" xfId="32555" xr:uid="{00000000-0005-0000-0000-000035690000}"/>
    <cellStyle name="SAPBEXHLevel2 6 4 6" xfId="20047" xr:uid="{00000000-0005-0000-0000-000036690000}"/>
    <cellStyle name="SAPBEXHLevel2 6 4 6 2" xfId="34984" xr:uid="{00000000-0005-0000-0000-000037690000}"/>
    <cellStyle name="SAPBEXHLevel2 6 4 7" xfId="22078" xr:uid="{00000000-0005-0000-0000-000038690000}"/>
    <cellStyle name="SAPBEXHLevel2 6 4 7 2" xfId="36995" xr:uid="{00000000-0005-0000-0000-000039690000}"/>
    <cellStyle name="SAPBEXHLevel2 6 5" xfId="5385" xr:uid="{00000000-0005-0000-0000-00003A690000}"/>
    <cellStyle name="SAPBEXHLevel2 6 5 2" xfId="37528" xr:uid="{00000000-0005-0000-0000-00003B690000}"/>
    <cellStyle name="SAPBEXHLevel2 6 6" xfId="6865" xr:uid="{00000000-0005-0000-0000-00003C690000}"/>
    <cellStyle name="SAPBEXHLevel2 6 7" xfId="13372" xr:uid="{00000000-0005-0000-0000-00003D690000}"/>
    <cellStyle name="SAPBEXHLevel2 6 8" xfId="10256" xr:uid="{00000000-0005-0000-0000-00003E690000}"/>
    <cellStyle name="SAPBEXHLevel2 6 9" xfId="6569" xr:uid="{00000000-0005-0000-0000-00003F690000}"/>
    <cellStyle name="SAPBEXHLevel2 7" xfId="886" xr:uid="{00000000-0005-0000-0000-000040690000}"/>
    <cellStyle name="SAPBEXHLevel2 7 10" xfId="13235" xr:uid="{00000000-0005-0000-0000-000041690000}"/>
    <cellStyle name="SAPBEXHLevel2 7 11" xfId="22477" xr:uid="{00000000-0005-0000-0000-000042690000}"/>
    <cellStyle name="SAPBEXHLevel2 7 2" xfId="887" xr:uid="{00000000-0005-0000-0000-000043690000}"/>
    <cellStyle name="SAPBEXHLevel2 7 2 2" xfId="5382" xr:uid="{00000000-0005-0000-0000-000044690000}"/>
    <cellStyle name="SAPBEXHLevel2 7 2 2 2" xfId="37111" xr:uid="{00000000-0005-0000-0000-000045690000}"/>
    <cellStyle name="SAPBEXHLevel2 7 2 3" xfId="6862" xr:uid="{00000000-0005-0000-0000-000046690000}"/>
    <cellStyle name="SAPBEXHLevel2 7 2 4" xfId="13373" xr:uid="{00000000-0005-0000-0000-000047690000}"/>
    <cellStyle name="SAPBEXHLevel2 7 2 5" xfId="6681" xr:uid="{00000000-0005-0000-0000-000048690000}"/>
    <cellStyle name="SAPBEXHLevel2 7 2 6" xfId="6567" xr:uid="{00000000-0005-0000-0000-000049690000}"/>
    <cellStyle name="SAPBEXHLevel2 7 2 7" xfId="13412" xr:uid="{00000000-0005-0000-0000-00004A690000}"/>
    <cellStyle name="SAPBEXHLevel2 7 2 8" xfId="22478" xr:uid="{00000000-0005-0000-0000-00004B690000}"/>
    <cellStyle name="SAPBEXHLevel2 7 3" xfId="3417" xr:uid="{00000000-0005-0000-0000-00004C690000}"/>
    <cellStyle name="SAPBEXHLevel2 7 3 2" xfId="8585" xr:uid="{00000000-0005-0000-0000-00004D690000}"/>
    <cellStyle name="SAPBEXHLevel2 7 3 2 2" xfId="24614" xr:uid="{00000000-0005-0000-0000-00004E690000}"/>
    <cellStyle name="SAPBEXHLevel2 7 3 3" xfId="11412" xr:uid="{00000000-0005-0000-0000-00004F690000}"/>
    <cellStyle name="SAPBEXHLevel2 7 3 3 2" xfId="27279" xr:uid="{00000000-0005-0000-0000-000050690000}"/>
    <cellStyle name="SAPBEXHLevel2 7 3 4" xfId="15298" xr:uid="{00000000-0005-0000-0000-000051690000}"/>
    <cellStyle name="SAPBEXHLevel2 7 3 4 2" xfId="30707" xr:uid="{00000000-0005-0000-0000-000052690000}"/>
    <cellStyle name="SAPBEXHLevel2 7 3 5" xfId="16764" xr:uid="{00000000-0005-0000-0000-000053690000}"/>
    <cellStyle name="SAPBEXHLevel2 7 3 5 2" xfId="31902" xr:uid="{00000000-0005-0000-0000-000054690000}"/>
    <cellStyle name="SAPBEXHLevel2 7 3 6" xfId="19374" xr:uid="{00000000-0005-0000-0000-000055690000}"/>
    <cellStyle name="SAPBEXHLevel2 7 3 6 2" xfId="34321" xr:uid="{00000000-0005-0000-0000-000056690000}"/>
    <cellStyle name="SAPBEXHLevel2 7 3 7" xfId="21419" xr:uid="{00000000-0005-0000-0000-000057690000}"/>
    <cellStyle name="SAPBEXHLevel2 7 3 7 2" xfId="36345" xr:uid="{00000000-0005-0000-0000-000058690000}"/>
    <cellStyle name="SAPBEXHLevel2 7 3 8" xfId="6374" xr:uid="{00000000-0005-0000-0000-000059690000}"/>
    <cellStyle name="SAPBEXHLevel2 7 4" xfId="4141" xr:uid="{00000000-0005-0000-0000-00005A690000}"/>
    <cellStyle name="SAPBEXHLevel2 7 4 2" xfId="9296" xr:uid="{00000000-0005-0000-0000-00005B690000}"/>
    <cellStyle name="SAPBEXHLevel2 7 4 2 2" xfId="25288" xr:uid="{00000000-0005-0000-0000-00005C690000}"/>
    <cellStyle name="SAPBEXHLevel2 7 4 3" xfId="12115" xr:uid="{00000000-0005-0000-0000-00005D690000}"/>
    <cellStyle name="SAPBEXHLevel2 7 4 3 2" xfId="27959" xr:uid="{00000000-0005-0000-0000-00005E690000}"/>
    <cellStyle name="SAPBEXHLevel2 7 4 4" xfId="10441" xr:uid="{00000000-0005-0000-0000-00005F690000}"/>
    <cellStyle name="SAPBEXHLevel2 7 4 4 2" xfId="26364" xr:uid="{00000000-0005-0000-0000-000060690000}"/>
    <cellStyle name="SAPBEXHLevel2 7 4 5" xfId="17438" xr:uid="{00000000-0005-0000-0000-000061690000}"/>
    <cellStyle name="SAPBEXHLevel2 7 4 5 2" xfId="32554" xr:uid="{00000000-0005-0000-0000-000062690000}"/>
    <cellStyle name="SAPBEXHLevel2 7 4 6" xfId="20046" xr:uid="{00000000-0005-0000-0000-000063690000}"/>
    <cellStyle name="SAPBEXHLevel2 7 4 6 2" xfId="34983" xr:uid="{00000000-0005-0000-0000-000064690000}"/>
    <cellStyle name="SAPBEXHLevel2 7 4 7" xfId="15788" xr:uid="{00000000-0005-0000-0000-000065690000}"/>
    <cellStyle name="SAPBEXHLevel2 7 4 7 2" xfId="31040" xr:uid="{00000000-0005-0000-0000-000066690000}"/>
    <cellStyle name="SAPBEXHLevel2 7 5" xfId="5383" xr:uid="{00000000-0005-0000-0000-000067690000}"/>
    <cellStyle name="SAPBEXHLevel2 7 5 2" xfId="37112" xr:uid="{00000000-0005-0000-0000-000068690000}"/>
    <cellStyle name="SAPBEXHLevel2 7 6" xfId="6863" xr:uid="{00000000-0005-0000-0000-000069690000}"/>
    <cellStyle name="SAPBEXHLevel2 7 7" xfId="6606" xr:uid="{00000000-0005-0000-0000-00006A690000}"/>
    <cellStyle name="SAPBEXHLevel2 7 8" xfId="7551" xr:uid="{00000000-0005-0000-0000-00006B690000}"/>
    <cellStyle name="SAPBEXHLevel2 7 9" xfId="6673" xr:uid="{00000000-0005-0000-0000-00006C690000}"/>
    <cellStyle name="SAPBEXHLevel2 8" xfId="888" xr:uid="{00000000-0005-0000-0000-00006D690000}"/>
    <cellStyle name="SAPBEXHLevel2 8 10" xfId="17132" xr:uid="{00000000-0005-0000-0000-00006E690000}"/>
    <cellStyle name="SAPBEXHLevel2 8 11" xfId="22479" xr:uid="{00000000-0005-0000-0000-00006F690000}"/>
    <cellStyle name="SAPBEXHLevel2 8 2" xfId="889" xr:uid="{00000000-0005-0000-0000-000070690000}"/>
    <cellStyle name="SAPBEXHLevel2 8 2 2" xfId="5380" xr:uid="{00000000-0005-0000-0000-000071690000}"/>
    <cellStyle name="SAPBEXHLevel2 8 2 2 2" xfId="37525" xr:uid="{00000000-0005-0000-0000-000072690000}"/>
    <cellStyle name="SAPBEXHLevel2 8 2 3" xfId="7633" xr:uid="{00000000-0005-0000-0000-000073690000}"/>
    <cellStyle name="SAPBEXHLevel2 8 2 4" xfId="6662" xr:uid="{00000000-0005-0000-0000-000074690000}"/>
    <cellStyle name="SAPBEXHLevel2 8 2 5" xfId="5826" xr:uid="{00000000-0005-0000-0000-000075690000}"/>
    <cellStyle name="SAPBEXHLevel2 8 2 6" xfId="14518" xr:uid="{00000000-0005-0000-0000-000076690000}"/>
    <cellStyle name="SAPBEXHLevel2 8 2 7" xfId="7818" xr:uid="{00000000-0005-0000-0000-000077690000}"/>
    <cellStyle name="SAPBEXHLevel2 8 2 8" xfId="22480" xr:uid="{00000000-0005-0000-0000-000078690000}"/>
    <cellStyle name="SAPBEXHLevel2 8 3" xfId="3418" xr:uid="{00000000-0005-0000-0000-000079690000}"/>
    <cellStyle name="SAPBEXHLevel2 8 3 2" xfId="8586" xr:uid="{00000000-0005-0000-0000-00007A690000}"/>
    <cellStyle name="SAPBEXHLevel2 8 3 2 2" xfId="24615" xr:uid="{00000000-0005-0000-0000-00007B690000}"/>
    <cellStyle name="SAPBEXHLevel2 8 3 3" xfId="11413" xr:uid="{00000000-0005-0000-0000-00007C690000}"/>
    <cellStyle name="SAPBEXHLevel2 8 3 3 2" xfId="27280" xr:uid="{00000000-0005-0000-0000-00007D690000}"/>
    <cellStyle name="SAPBEXHLevel2 8 3 4" xfId="13892" xr:uid="{00000000-0005-0000-0000-00007E690000}"/>
    <cellStyle name="SAPBEXHLevel2 8 3 4 2" xfId="29480" xr:uid="{00000000-0005-0000-0000-00007F690000}"/>
    <cellStyle name="SAPBEXHLevel2 8 3 5" xfId="16765" xr:uid="{00000000-0005-0000-0000-000080690000}"/>
    <cellStyle name="SAPBEXHLevel2 8 3 5 2" xfId="31903" xr:uid="{00000000-0005-0000-0000-000081690000}"/>
    <cellStyle name="SAPBEXHLevel2 8 3 6" xfId="19375" xr:uid="{00000000-0005-0000-0000-000082690000}"/>
    <cellStyle name="SAPBEXHLevel2 8 3 6 2" xfId="34322" xr:uid="{00000000-0005-0000-0000-000083690000}"/>
    <cellStyle name="SAPBEXHLevel2 8 3 7" xfId="21420" xr:uid="{00000000-0005-0000-0000-000084690000}"/>
    <cellStyle name="SAPBEXHLevel2 8 3 7 2" xfId="36346" xr:uid="{00000000-0005-0000-0000-000085690000}"/>
    <cellStyle name="SAPBEXHLevel2 8 3 8" xfId="6375" xr:uid="{00000000-0005-0000-0000-000086690000}"/>
    <cellStyle name="SAPBEXHLevel2 8 4" xfId="4140" xr:uid="{00000000-0005-0000-0000-000087690000}"/>
    <cellStyle name="SAPBEXHLevel2 8 4 2" xfId="9295" xr:uid="{00000000-0005-0000-0000-000088690000}"/>
    <cellStyle name="SAPBEXHLevel2 8 4 2 2" xfId="25287" xr:uid="{00000000-0005-0000-0000-000089690000}"/>
    <cellStyle name="SAPBEXHLevel2 8 4 3" xfId="12114" xr:uid="{00000000-0005-0000-0000-00008A690000}"/>
    <cellStyle name="SAPBEXHLevel2 8 4 3 2" xfId="27958" xr:uid="{00000000-0005-0000-0000-00008B690000}"/>
    <cellStyle name="SAPBEXHLevel2 8 4 4" xfId="10942" xr:uid="{00000000-0005-0000-0000-00008C690000}"/>
    <cellStyle name="SAPBEXHLevel2 8 4 4 2" xfId="26809" xr:uid="{00000000-0005-0000-0000-00008D690000}"/>
    <cellStyle name="SAPBEXHLevel2 8 4 5" xfId="17437" xr:uid="{00000000-0005-0000-0000-00008E690000}"/>
    <cellStyle name="SAPBEXHLevel2 8 4 5 2" xfId="32553" xr:uid="{00000000-0005-0000-0000-00008F690000}"/>
    <cellStyle name="SAPBEXHLevel2 8 4 6" xfId="20045" xr:uid="{00000000-0005-0000-0000-000090690000}"/>
    <cellStyle name="SAPBEXHLevel2 8 4 6 2" xfId="34982" xr:uid="{00000000-0005-0000-0000-000091690000}"/>
    <cellStyle name="SAPBEXHLevel2 8 4 7" xfId="18402" xr:uid="{00000000-0005-0000-0000-000092690000}"/>
    <cellStyle name="SAPBEXHLevel2 8 4 7 2" xfId="33461" xr:uid="{00000000-0005-0000-0000-000093690000}"/>
    <cellStyle name="SAPBEXHLevel2 8 5" xfId="5381" xr:uid="{00000000-0005-0000-0000-000094690000}"/>
    <cellStyle name="SAPBEXHLevel2 8 5 2" xfId="37526" xr:uid="{00000000-0005-0000-0000-000095690000}"/>
    <cellStyle name="SAPBEXHLevel2 8 6" xfId="6861" xr:uid="{00000000-0005-0000-0000-000096690000}"/>
    <cellStyle name="SAPBEXHLevel2 8 7" xfId="13240" xr:uid="{00000000-0005-0000-0000-000097690000}"/>
    <cellStyle name="SAPBEXHLevel2 8 8" xfId="10633" xr:uid="{00000000-0005-0000-0000-000098690000}"/>
    <cellStyle name="SAPBEXHLevel2 8 9" xfId="7554" xr:uid="{00000000-0005-0000-0000-000099690000}"/>
    <cellStyle name="SAPBEXHLevel2 9" xfId="890" xr:uid="{00000000-0005-0000-0000-00009A690000}"/>
    <cellStyle name="SAPBEXHLevel2 9 10" xfId="22481" xr:uid="{00000000-0005-0000-0000-00009B690000}"/>
    <cellStyle name="SAPBEXHLevel2 9 2" xfId="3419" xr:uid="{00000000-0005-0000-0000-00009C690000}"/>
    <cellStyle name="SAPBEXHLevel2 9 2 2" xfId="8587" xr:uid="{00000000-0005-0000-0000-00009D690000}"/>
    <cellStyle name="SAPBEXHLevel2 9 2 2 2" xfId="24616" xr:uid="{00000000-0005-0000-0000-00009E690000}"/>
    <cellStyle name="SAPBEXHLevel2 9 2 3" xfId="11414" xr:uid="{00000000-0005-0000-0000-00009F690000}"/>
    <cellStyle name="SAPBEXHLevel2 9 2 3 2" xfId="27281" xr:uid="{00000000-0005-0000-0000-0000A0690000}"/>
    <cellStyle name="SAPBEXHLevel2 9 2 4" xfId="14973" xr:uid="{00000000-0005-0000-0000-0000A1690000}"/>
    <cellStyle name="SAPBEXHLevel2 9 2 4 2" xfId="30420" xr:uid="{00000000-0005-0000-0000-0000A2690000}"/>
    <cellStyle name="SAPBEXHLevel2 9 2 5" xfId="16766" xr:uid="{00000000-0005-0000-0000-0000A3690000}"/>
    <cellStyle name="SAPBEXHLevel2 9 2 5 2" xfId="31904" xr:uid="{00000000-0005-0000-0000-0000A4690000}"/>
    <cellStyle name="SAPBEXHLevel2 9 2 6" xfId="19376" xr:uid="{00000000-0005-0000-0000-0000A5690000}"/>
    <cellStyle name="SAPBEXHLevel2 9 2 6 2" xfId="34323" xr:uid="{00000000-0005-0000-0000-0000A6690000}"/>
    <cellStyle name="SAPBEXHLevel2 9 2 7" xfId="21421" xr:uid="{00000000-0005-0000-0000-0000A7690000}"/>
    <cellStyle name="SAPBEXHLevel2 9 2 7 2" xfId="36347" xr:uid="{00000000-0005-0000-0000-0000A8690000}"/>
    <cellStyle name="SAPBEXHLevel2 9 2 8" xfId="6376" xr:uid="{00000000-0005-0000-0000-0000A9690000}"/>
    <cellStyle name="SAPBEXHLevel2 9 3" xfId="4139" xr:uid="{00000000-0005-0000-0000-0000AA690000}"/>
    <cellStyle name="SAPBEXHLevel2 9 3 2" xfId="9294" xr:uid="{00000000-0005-0000-0000-0000AB690000}"/>
    <cellStyle name="SAPBEXHLevel2 9 3 2 2" xfId="25286" xr:uid="{00000000-0005-0000-0000-0000AC690000}"/>
    <cellStyle name="SAPBEXHLevel2 9 3 3" xfId="12113" xr:uid="{00000000-0005-0000-0000-0000AD690000}"/>
    <cellStyle name="SAPBEXHLevel2 9 3 3 2" xfId="27957" xr:uid="{00000000-0005-0000-0000-0000AE690000}"/>
    <cellStyle name="SAPBEXHLevel2 9 3 4" xfId="10316" xr:uid="{00000000-0005-0000-0000-0000AF690000}"/>
    <cellStyle name="SAPBEXHLevel2 9 3 4 2" xfId="26258" xr:uid="{00000000-0005-0000-0000-0000B0690000}"/>
    <cellStyle name="SAPBEXHLevel2 9 3 5" xfId="17436" xr:uid="{00000000-0005-0000-0000-0000B1690000}"/>
    <cellStyle name="SAPBEXHLevel2 9 3 5 2" xfId="32552" xr:uid="{00000000-0005-0000-0000-0000B2690000}"/>
    <cellStyle name="SAPBEXHLevel2 9 3 6" xfId="20044" xr:uid="{00000000-0005-0000-0000-0000B3690000}"/>
    <cellStyle name="SAPBEXHLevel2 9 3 6 2" xfId="34981" xr:uid="{00000000-0005-0000-0000-0000B4690000}"/>
    <cellStyle name="SAPBEXHLevel2 9 3 7" xfId="21205" xr:uid="{00000000-0005-0000-0000-0000B5690000}"/>
    <cellStyle name="SAPBEXHLevel2 9 3 7 2" xfId="36131" xr:uid="{00000000-0005-0000-0000-0000B6690000}"/>
    <cellStyle name="SAPBEXHLevel2 9 4" xfId="5379" xr:uid="{00000000-0005-0000-0000-0000B7690000}"/>
    <cellStyle name="SAPBEXHLevel2 9 4 2" xfId="37524" xr:uid="{00000000-0005-0000-0000-0000B8690000}"/>
    <cellStyle name="SAPBEXHLevel2 9 5" xfId="6860" xr:uid="{00000000-0005-0000-0000-0000B9690000}"/>
    <cellStyle name="SAPBEXHLevel2 9 6" xfId="7813" xr:uid="{00000000-0005-0000-0000-0000BA690000}"/>
    <cellStyle name="SAPBEXHLevel2 9 7" xfId="10637" xr:uid="{00000000-0005-0000-0000-0000BB690000}"/>
    <cellStyle name="SAPBEXHLevel2 9 8" xfId="6001" xr:uid="{00000000-0005-0000-0000-0000BC690000}"/>
    <cellStyle name="SAPBEXHLevel2 9 9" xfId="14764" xr:uid="{00000000-0005-0000-0000-0000BD690000}"/>
    <cellStyle name="SAPBEXHLevel2_CC - Div XRef" xfId="1883" xr:uid="{00000000-0005-0000-0000-0000BE690000}"/>
    <cellStyle name="SAPBEXHLevel2X" xfId="96" xr:uid="{00000000-0005-0000-0000-0000BF690000}"/>
    <cellStyle name="SAPBEXHLevel2X 10" xfId="1884" xr:uid="{00000000-0005-0000-0000-0000C0690000}"/>
    <cellStyle name="SAPBEXHLevel2X 10 2" xfId="4138" xr:uid="{00000000-0005-0000-0000-0000C1690000}"/>
    <cellStyle name="SAPBEXHLevel2X 10 2 2" xfId="9293" xr:uid="{00000000-0005-0000-0000-0000C2690000}"/>
    <cellStyle name="SAPBEXHLevel2X 10 2 2 2" xfId="25285" xr:uid="{00000000-0005-0000-0000-0000C3690000}"/>
    <cellStyle name="SAPBEXHLevel2X 10 2 3" xfId="12112" xr:uid="{00000000-0005-0000-0000-0000C4690000}"/>
    <cellStyle name="SAPBEXHLevel2X 10 2 3 2" xfId="27956" xr:uid="{00000000-0005-0000-0000-0000C5690000}"/>
    <cellStyle name="SAPBEXHLevel2X 10 2 4" xfId="14556" xr:uid="{00000000-0005-0000-0000-0000C6690000}"/>
    <cellStyle name="SAPBEXHLevel2X 10 2 4 2" xfId="30059" xr:uid="{00000000-0005-0000-0000-0000C7690000}"/>
    <cellStyle name="SAPBEXHLevel2X 10 2 5" xfId="17435" xr:uid="{00000000-0005-0000-0000-0000C8690000}"/>
    <cellStyle name="SAPBEXHLevel2X 10 2 5 2" xfId="32551" xr:uid="{00000000-0005-0000-0000-0000C9690000}"/>
    <cellStyle name="SAPBEXHLevel2X 10 2 6" xfId="20043" xr:uid="{00000000-0005-0000-0000-0000CA690000}"/>
    <cellStyle name="SAPBEXHLevel2X 10 2 6 2" xfId="34980" xr:uid="{00000000-0005-0000-0000-0000CB690000}"/>
    <cellStyle name="SAPBEXHLevel2X 10 2 7" xfId="18403" xr:uid="{00000000-0005-0000-0000-0000CC690000}"/>
    <cellStyle name="SAPBEXHLevel2X 10 2 7 2" xfId="33462" xr:uid="{00000000-0005-0000-0000-0000CD690000}"/>
    <cellStyle name="SAPBEXHLevel2X 10 3" xfId="7144" xr:uid="{00000000-0005-0000-0000-0000CE690000}"/>
    <cellStyle name="SAPBEXHLevel2X 10 3 2" xfId="23429" xr:uid="{00000000-0005-0000-0000-0000CF690000}"/>
    <cellStyle name="SAPBEXHLevel2X 10 4" xfId="7517" xr:uid="{00000000-0005-0000-0000-0000D0690000}"/>
    <cellStyle name="SAPBEXHLevel2X 10 4 2" xfId="23690" xr:uid="{00000000-0005-0000-0000-0000D1690000}"/>
    <cellStyle name="SAPBEXHLevel2X 10 5" xfId="7567" xr:uid="{00000000-0005-0000-0000-0000D2690000}"/>
    <cellStyle name="SAPBEXHLevel2X 10 5 2" xfId="23719" xr:uid="{00000000-0005-0000-0000-0000D3690000}"/>
    <cellStyle name="SAPBEXHLevel2X 10 6" xfId="6929" xr:uid="{00000000-0005-0000-0000-0000D4690000}"/>
    <cellStyle name="SAPBEXHLevel2X 10 6 2" xfId="23339" xr:uid="{00000000-0005-0000-0000-0000D5690000}"/>
    <cellStyle name="SAPBEXHLevel2X 10 7" xfId="15751" xr:uid="{00000000-0005-0000-0000-0000D6690000}"/>
    <cellStyle name="SAPBEXHLevel2X 10 7 2" xfId="31020" xr:uid="{00000000-0005-0000-0000-0000D7690000}"/>
    <cellStyle name="SAPBEXHLevel2X 11" xfId="1885" xr:uid="{00000000-0005-0000-0000-0000D8690000}"/>
    <cellStyle name="SAPBEXHLevel2X 11 2" xfId="4137" xr:uid="{00000000-0005-0000-0000-0000D9690000}"/>
    <cellStyle name="SAPBEXHLevel2X 11 2 2" xfId="9292" xr:uid="{00000000-0005-0000-0000-0000DA690000}"/>
    <cellStyle name="SAPBEXHLevel2X 11 2 2 2" xfId="25284" xr:uid="{00000000-0005-0000-0000-0000DB690000}"/>
    <cellStyle name="SAPBEXHLevel2X 11 2 3" xfId="12111" xr:uid="{00000000-0005-0000-0000-0000DC690000}"/>
    <cellStyle name="SAPBEXHLevel2X 11 2 3 2" xfId="27955" xr:uid="{00000000-0005-0000-0000-0000DD690000}"/>
    <cellStyle name="SAPBEXHLevel2X 11 2 4" xfId="14381" xr:uid="{00000000-0005-0000-0000-0000DE690000}"/>
    <cellStyle name="SAPBEXHLevel2X 11 2 4 2" xfId="29902" xr:uid="{00000000-0005-0000-0000-0000DF690000}"/>
    <cellStyle name="SAPBEXHLevel2X 11 2 5" xfId="17434" xr:uid="{00000000-0005-0000-0000-0000E0690000}"/>
    <cellStyle name="SAPBEXHLevel2X 11 2 5 2" xfId="32550" xr:uid="{00000000-0005-0000-0000-0000E1690000}"/>
    <cellStyle name="SAPBEXHLevel2X 11 2 6" xfId="20042" xr:uid="{00000000-0005-0000-0000-0000E2690000}"/>
    <cellStyle name="SAPBEXHLevel2X 11 2 6 2" xfId="34979" xr:uid="{00000000-0005-0000-0000-0000E3690000}"/>
    <cellStyle name="SAPBEXHLevel2X 11 2 7" xfId="21984" xr:uid="{00000000-0005-0000-0000-0000E4690000}"/>
    <cellStyle name="SAPBEXHLevel2X 11 2 7 2" xfId="36903" xr:uid="{00000000-0005-0000-0000-0000E5690000}"/>
    <cellStyle name="SAPBEXHLevel2X 11 3" xfId="7145" xr:uid="{00000000-0005-0000-0000-0000E6690000}"/>
    <cellStyle name="SAPBEXHLevel2X 11 3 2" xfId="23430" xr:uid="{00000000-0005-0000-0000-0000E7690000}"/>
    <cellStyle name="SAPBEXHLevel2X 11 4" xfId="7516" xr:uid="{00000000-0005-0000-0000-0000E8690000}"/>
    <cellStyle name="SAPBEXHLevel2X 11 4 2" xfId="23689" xr:uid="{00000000-0005-0000-0000-0000E9690000}"/>
    <cellStyle name="SAPBEXHLevel2X 11 5" xfId="13220" xr:uid="{00000000-0005-0000-0000-0000EA690000}"/>
    <cellStyle name="SAPBEXHLevel2X 11 5 2" xfId="28989" xr:uid="{00000000-0005-0000-0000-0000EB690000}"/>
    <cellStyle name="SAPBEXHLevel2X 11 6" xfId="5712" xr:uid="{00000000-0005-0000-0000-0000EC690000}"/>
    <cellStyle name="SAPBEXHLevel2X 11 6 2" xfId="22778" xr:uid="{00000000-0005-0000-0000-0000ED690000}"/>
    <cellStyle name="SAPBEXHLevel2X 11 7" xfId="15750" xr:uid="{00000000-0005-0000-0000-0000EE690000}"/>
    <cellStyle name="SAPBEXHLevel2X 11 7 2" xfId="31019" xr:uid="{00000000-0005-0000-0000-0000EF690000}"/>
    <cellStyle name="SAPBEXHLevel2X 12" xfId="1886" xr:uid="{00000000-0005-0000-0000-0000F0690000}"/>
    <cellStyle name="SAPBEXHLevel2X 12 2" xfId="4136" xr:uid="{00000000-0005-0000-0000-0000F1690000}"/>
    <cellStyle name="SAPBEXHLevel2X 12 2 2" xfId="9291" xr:uid="{00000000-0005-0000-0000-0000F2690000}"/>
    <cellStyle name="SAPBEXHLevel2X 12 2 2 2" xfId="25283" xr:uid="{00000000-0005-0000-0000-0000F3690000}"/>
    <cellStyle name="SAPBEXHLevel2X 12 2 3" xfId="12110" xr:uid="{00000000-0005-0000-0000-0000F4690000}"/>
    <cellStyle name="SAPBEXHLevel2X 12 2 3 2" xfId="27954" xr:uid="{00000000-0005-0000-0000-0000F5690000}"/>
    <cellStyle name="SAPBEXHLevel2X 12 2 4" xfId="14557" xr:uid="{00000000-0005-0000-0000-0000F6690000}"/>
    <cellStyle name="SAPBEXHLevel2X 12 2 4 2" xfId="30060" xr:uid="{00000000-0005-0000-0000-0000F7690000}"/>
    <cellStyle name="SAPBEXHLevel2X 12 2 5" xfId="17433" xr:uid="{00000000-0005-0000-0000-0000F8690000}"/>
    <cellStyle name="SAPBEXHLevel2X 12 2 5 2" xfId="32549" xr:uid="{00000000-0005-0000-0000-0000F9690000}"/>
    <cellStyle name="SAPBEXHLevel2X 12 2 6" xfId="20041" xr:uid="{00000000-0005-0000-0000-0000FA690000}"/>
    <cellStyle name="SAPBEXHLevel2X 12 2 6 2" xfId="34978" xr:uid="{00000000-0005-0000-0000-0000FB690000}"/>
    <cellStyle name="SAPBEXHLevel2X 12 2 7" xfId="21983" xr:uid="{00000000-0005-0000-0000-0000FC690000}"/>
    <cellStyle name="SAPBEXHLevel2X 12 2 7 2" xfId="36902" xr:uid="{00000000-0005-0000-0000-0000FD690000}"/>
    <cellStyle name="SAPBEXHLevel2X 12 3" xfId="7146" xr:uid="{00000000-0005-0000-0000-0000FE690000}"/>
    <cellStyle name="SAPBEXHLevel2X 12 3 2" xfId="23431" xr:uid="{00000000-0005-0000-0000-0000FF690000}"/>
    <cellStyle name="SAPBEXHLevel2X 12 4" xfId="7515" xr:uid="{00000000-0005-0000-0000-0000006A0000}"/>
    <cellStyle name="SAPBEXHLevel2X 12 4 2" xfId="23688" xr:uid="{00000000-0005-0000-0000-0000016A0000}"/>
    <cellStyle name="SAPBEXHLevel2X 12 5" xfId="13454" xr:uid="{00000000-0005-0000-0000-0000026A0000}"/>
    <cellStyle name="SAPBEXHLevel2X 12 5 2" xfId="29105" xr:uid="{00000000-0005-0000-0000-0000036A0000}"/>
    <cellStyle name="SAPBEXHLevel2X 12 6" xfId="13069" xr:uid="{00000000-0005-0000-0000-0000046A0000}"/>
    <cellStyle name="SAPBEXHLevel2X 12 6 2" xfId="28852" xr:uid="{00000000-0005-0000-0000-0000056A0000}"/>
    <cellStyle name="SAPBEXHLevel2X 12 7" xfId="15749" xr:uid="{00000000-0005-0000-0000-0000066A0000}"/>
    <cellStyle name="SAPBEXHLevel2X 12 7 2" xfId="31018" xr:uid="{00000000-0005-0000-0000-0000076A0000}"/>
    <cellStyle name="SAPBEXHLevel2X 13" xfId="3423" xr:uid="{00000000-0005-0000-0000-0000086A0000}"/>
    <cellStyle name="SAPBEXHLevel2X 13 2" xfId="4135" xr:uid="{00000000-0005-0000-0000-0000096A0000}"/>
    <cellStyle name="SAPBEXHLevel2X 13 2 2" xfId="9290" xr:uid="{00000000-0005-0000-0000-00000A6A0000}"/>
    <cellStyle name="SAPBEXHLevel2X 13 2 2 2" xfId="25282" xr:uid="{00000000-0005-0000-0000-00000B6A0000}"/>
    <cellStyle name="SAPBEXHLevel2X 13 2 3" xfId="12109" xr:uid="{00000000-0005-0000-0000-00000C6A0000}"/>
    <cellStyle name="SAPBEXHLevel2X 13 2 3 2" xfId="27953" xr:uid="{00000000-0005-0000-0000-00000D6A0000}"/>
    <cellStyle name="SAPBEXHLevel2X 13 2 4" xfId="14380" xr:uid="{00000000-0005-0000-0000-00000E6A0000}"/>
    <cellStyle name="SAPBEXHLevel2X 13 2 4 2" xfId="29901" xr:uid="{00000000-0005-0000-0000-00000F6A0000}"/>
    <cellStyle name="SAPBEXHLevel2X 13 2 5" xfId="17432" xr:uid="{00000000-0005-0000-0000-0000106A0000}"/>
    <cellStyle name="SAPBEXHLevel2X 13 2 5 2" xfId="32548" xr:uid="{00000000-0005-0000-0000-0000116A0000}"/>
    <cellStyle name="SAPBEXHLevel2X 13 2 6" xfId="20040" xr:uid="{00000000-0005-0000-0000-0000126A0000}"/>
    <cellStyle name="SAPBEXHLevel2X 13 2 6 2" xfId="34977" xr:uid="{00000000-0005-0000-0000-0000136A0000}"/>
    <cellStyle name="SAPBEXHLevel2X 13 2 7" xfId="21204" xr:uid="{00000000-0005-0000-0000-0000146A0000}"/>
    <cellStyle name="SAPBEXHLevel2X 13 2 7 2" xfId="36130" xr:uid="{00000000-0005-0000-0000-0000156A0000}"/>
    <cellStyle name="SAPBEXHLevel2X 13 3" xfId="8591" xr:uid="{00000000-0005-0000-0000-0000166A0000}"/>
    <cellStyle name="SAPBEXHLevel2X 13 3 2" xfId="24620" xr:uid="{00000000-0005-0000-0000-0000176A0000}"/>
    <cellStyle name="SAPBEXHLevel2X 13 4" xfId="11418" xr:uid="{00000000-0005-0000-0000-0000186A0000}"/>
    <cellStyle name="SAPBEXHLevel2X 13 4 2" xfId="27285" xr:uid="{00000000-0005-0000-0000-0000196A0000}"/>
    <cellStyle name="SAPBEXHLevel2X 13 5" xfId="13895" xr:uid="{00000000-0005-0000-0000-00001A6A0000}"/>
    <cellStyle name="SAPBEXHLevel2X 13 5 2" xfId="29483" xr:uid="{00000000-0005-0000-0000-00001B6A0000}"/>
    <cellStyle name="SAPBEXHLevel2X 13 6" xfId="16770" xr:uid="{00000000-0005-0000-0000-00001C6A0000}"/>
    <cellStyle name="SAPBEXHLevel2X 13 6 2" xfId="31908" xr:uid="{00000000-0005-0000-0000-00001D6A0000}"/>
    <cellStyle name="SAPBEXHLevel2X 13 7" xfId="19380" xr:uid="{00000000-0005-0000-0000-00001E6A0000}"/>
    <cellStyle name="SAPBEXHLevel2X 13 7 2" xfId="34327" xr:uid="{00000000-0005-0000-0000-00001F6A0000}"/>
    <cellStyle name="SAPBEXHLevel2X 14" xfId="3424" xr:uid="{00000000-0005-0000-0000-0000206A0000}"/>
    <cellStyle name="SAPBEXHLevel2X 14 2" xfId="4134" xr:uid="{00000000-0005-0000-0000-0000216A0000}"/>
    <cellStyle name="SAPBEXHLevel2X 14 2 2" xfId="9289" xr:uid="{00000000-0005-0000-0000-0000226A0000}"/>
    <cellStyle name="SAPBEXHLevel2X 14 2 2 2" xfId="25281" xr:uid="{00000000-0005-0000-0000-0000236A0000}"/>
    <cellStyle name="SAPBEXHLevel2X 14 2 3" xfId="12108" xr:uid="{00000000-0005-0000-0000-0000246A0000}"/>
    <cellStyle name="SAPBEXHLevel2X 14 2 3 2" xfId="27952" xr:uid="{00000000-0005-0000-0000-0000256A0000}"/>
    <cellStyle name="SAPBEXHLevel2X 14 2 4" xfId="14558" xr:uid="{00000000-0005-0000-0000-0000266A0000}"/>
    <cellStyle name="SAPBEXHLevel2X 14 2 4 2" xfId="30061" xr:uid="{00000000-0005-0000-0000-0000276A0000}"/>
    <cellStyle name="SAPBEXHLevel2X 14 2 5" xfId="17431" xr:uid="{00000000-0005-0000-0000-0000286A0000}"/>
    <cellStyle name="SAPBEXHLevel2X 14 2 5 2" xfId="32547" xr:uid="{00000000-0005-0000-0000-0000296A0000}"/>
    <cellStyle name="SAPBEXHLevel2X 14 2 6" xfId="20039" xr:uid="{00000000-0005-0000-0000-00002A6A0000}"/>
    <cellStyle name="SAPBEXHLevel2X 14 2 6 2" xfId="34976" xr:uid="{00000000-0005-0000-0000-00002B6A0000}"/>
    <cellStyle name="SAPBEXHLevel2X 14 2 7" xfId="18404" xr:uid="{00000000-0005-0000-0000-00002C6A0000}"/>
    <cellStyle name="SAPBEXHLevel2X 14 2 7 2" xfId="33463" xr:uid="{00000000-0005-0000-0000-00002D6A0000}"/>
    <cellStyle name="SAPBEXHLevel2X 14 3" xfId="8592" xr:uid="{00000000-0005-0000-0000-00002E6A0000}"/>
    <cellStyle name="SAPBEXHLevel2X 14 3 2" xfId="24621" xr:uid="{00000000-0005-0000-0000-00002F6A0000}"/>
    <cellStyle name="SAPBEXHLevel2X 14 4" xfId="11419" xr:uid="{00000000-0005-0000-0000-0000306A0000}"/>
    <cellStyle name="SAPBEXHLevel2X 14 4 2" xfId="27286" xr:uid="{00000000-0005-0000-0000-0000316A0000}"/>
    <cellStyle name="SAPBEXHLevel2X 14 5" xfId="14455" xr:uid="{00000000-0005-0000-0000-0000326A0000}"/>
    <cellStyle name="SAPBEXHLevel2X 14 5 2" xfId="29972" xr:uid="{00000000-0005-0000-0000-0000336A0000}"/>
    <cellStyle name="SAPBEXHLevel2X 14 6" xfId="16771" xr:uid="{00000000-0005-0000-0000-0000346A0000}"/>
    <cellStyle name="SAPBEXHLevel2X 14 6 2" xfId="31909" xr:uid="{00000000-0005-0000-0000-0000356A0000}"/>
    <cellStyle name="SAPBEXHLevel2X 14 7" xfId="19381" xr:uid="{00000000-0005-0000-0000-0000366A0000}"/>
    <cellStyle name="SAPBEXHLevel2X 14 7 2" xfId="34328" xr:uid="{00000000-0005-0000-0000-0000376A0000}"/>
    <cellStyle name="SAPBEXHLevel2X 15" xfId="3425" xr:uid="{00000000-0005-0000-0000-0000386A0000}"/>
    <cellStyle name="SAPBEXHLevel2X 15 2" xfId="4133" xr:uid="{00000000-0005-0000-0000-0000396A0000}"/>
    <cellStyle name="SAPBEXHLevel2X 15 2 2" xfId="9288" xr:uid="{00000000-0005-0000-0000-00003A6A0000}"/>
    <cellStyle name="SAPBEXHLevel2X 15 2 2 2" xfId="25280" xr:uid="{00000000-0005-0000-0000-00003B6A0000}"/>
    <cellStyle name="SAPBEXHLevel2X 15 2 3" xfId="12107" xr:uid="{00000000-0005-0000-0000-00003C6A0000}"/>
    <cellStyle name="SAPBEXHLevel2X 15 2 3 2" xfId="27951" xr:uid="{00000000-0005-0000-0000-00003D6A0000}"/>
    <cellStyle name="SAPBEXHLevel2X 15 2 4" xfId="14379" xr:uid="{00000000-0005-0000-0000-00003E6A0000}"/>
    <cellStyle name="SAPBEXHLevel2X 15 2 4 2" xfId="29900" xr:uid="{00000000-0005-0000-0000-00003F6A0000}"/>
    <cellStyle name="SAPBEXHLevel2X 15 2 5" xfId="17430" xr:uid="{00000000-0005-0000-0000-0000406A0000}"/>
    <cellStyle name="SAPBEXHLevel2X 15 2 5 2" xfId="32546" xr:uid="{00000000-0005-0000-0000-0000416A0000}"/>
    <cellStyle name="SAPBEXHLevel2X 15 2 6" xfId="20038" xr:uid="{00000000-0005-0000-0000-0000426A0000}"/>
    <cellStyle name="SAPBEXHLevel2X 15 2 6 2" xfId="34975" xr:uid="{00000000-0005-0000-0000-0000436A0000}"/>
    <cellStyle name="SAPBEXHLevel2X 15 2 7" xfId="18405" xr:uid="{00000000-0005-0000-0000-0000446A0000}"/>
    <cellStyle name="SAPBEXHLevel2X 15 2 7 2" xfId="33464" xr:uid="{00000000-0005-0000-0000-0000456A0000}"/>
    <cellStyle name="SAPBEXHLevel2X 15 3" xfId="8593" xr:uid="{00000000-0005-0000-0000-0000466A0000}"/>
    <cellStyle name="SAPBEXHLevel2X 15 3 2" xfId="24622" xr:uid="{00000000-0005-0000-0000-0000476A0000}"/>
    <cellStyle name="SAPBEXHLevel2X 15 4" xfId="11420" xr:uid="{00000000-0005-0000-0000-0000486A0000}"/>
    <cellStyle name="SAPBEXHLevel2X 15 4 2" xfId="27287" xr:uid="{00000000-0005-0000-0000-0000496A0000}"/>
    <cellStyle name="SAPBEXHLevel2X 15 5" xfId="7471" xr:uid="{00000000-0005-0000-0000-00004A6A0000}"/>
    <cellStyle name="SAPBEXHLevel2X 15 5 2" xfId="23655" xr:uid="{00000000-0005-0000-0000-00004B6A0000}"/>
    <cellStyle name="SAPBEXHLevel2X 15 6" xfId="16772" xr:uid="{00000000-0005-0000-0000-00004C6A0000}"/>
    <cellStyle name="SAPBEXHLevel2X 15 6 2" xfId="31910" xr:uid="{00000000-0005-0000-0000-00004D6A0000}"/>
    <cellStyle name="SAPBEXHLevel2X 15 7" xfId="19382" xr:uid="{00000000-0005-0000-0000-00004E6A0000}"/>
    <cellStyle name="SAPBEXHLevel2X 15 7 2" xfId="34329" xr:uid="{00000000-0005-0000-0000-00004F6A0000}"/>
    <cellStyle name="SAPBEXHLevel2X 16" xfId="3426" xr:uid="{00000000-0005-0000-0000-0000506A0000}"/>
    <cellStyle name="SAPBEXHLevel2X 16 2" xfId="4132" xr:uid="{00000000-0005-0000-0000-0000516A0000}"/>
    <cellStyle name="SAPBEXHLevel2X 16 2 2" xfId="9287" xr:uid="{00000000-0005-0000-0000-0000526A0000}"/>
    <cellStyle name="SAPBEXHLevel2X 16 2 2 2" xfId="25279" xr:uid="{00000000-0005-0000-0000-0000536A0000}"/>
    <cellStyle name="SAPBEXHLevel2X 16 2 3" xfId="12106" xr:uid="{00000000-0005-0000-0000-0000546A0000}"/>
    <cellStyle name="SAPBEXHLevel2X 16 2 3 2" xfId="27950" xr:uid="{00000000-0005-0000-0000-0000556A0000}"/>
    <cellStyle name="SAPBEXHLevel2X 16 2 4" xfId="14559" xr:uid="{00000000-0005-0000-0000-0000566A0000}"/>
    <cellStyle name="SAPBEXHLevel2X 16 2 4 2" xfId="30062" xr:uid="{00000000-0005-0000-0000-0000576A0000}"/>
    <cellStyle name="SAPBEXHLevel2X 16 2 5" xfId="17429" xr:uid="{00000000-0005-0000-0000-0000586A0000}"/>
    <cellStyle name="SAPBEXHLevel2X 16 2 5 2" xfId="32545" xr:uid="{00000000-0005-0000-0000-0000596A0000}"/>
    <cellStyle name="SAPBEXHLevel2X 16 2 6" xfId="20037" xr:uid="{00000000-0005-0000-0000-00005A6A0000}"/>
    <cellStyle name="SAPBEXHLevel2X 16 2 6 2" xfId="34974" xr:uid="{00000000-0005-0000-0000-00005B6A0000}"/>
    <cellStyle name="SAPBEXHLevel2X 16 2 7" xfId="18406" xr:uid="{00000000-0005-0000-0000-00005C6A0000}"/>
    <cellStyle name="SAPBEXHLevel2X 16 2 7 2" xfId="33465" xr:uid="{00000000-0005-0000-0000-00005D6A0000}"/>
    <cellStyle name="SAPBEXHLevel2X 16 3" xfId="8594" xr:uid="{00000000-0005-0000-0000-00005E6A0000}"/>
    <cellStyle name="SAPBEXHLevel2X 16 3 2" xfId="24623" xr:uid="{00000000-0005-0000-0000-00005F6A0000}"/>
    <cellStyle name="SAPBEXHLevel2X 16 4" xfId="11421" xr:uid="{00000000-0005-0000-0000-0000606A0000}"/>
    <cellStyle name="SAPBEXHLevel2X 16 4 2" xfId="27288" xr:uid="{00000000-0005-0000-0000-0000616A0000}"/>
    <cellStyle name="SAPBEXHLevel2X 16 5" xfId="14314" xr:uid="{00000000-0005-0000-0000-0000626A0000}"/>
    <cellStyle name="SAPBEXHLevel2X 16 5 2" xfId="29837" xr:uid="{00000000-0005-0000-0000-0000636A0000}"/>
    <cellStyle name="SAPBEXHLevel2X 16 6" xfId="16773" xr:uid="{00000000-0005-0000-0000-0000646A0000}"/>
    <cellStyle name="SAPBEXHLevel2X 16 6 2" xfId="31911" xr:uid="{00000000-0005-0000-0000-0000656A0000}"/>
    <cellStyle name="SAPBEXHLevel2X 16 7" xfId="19383" xr:uid="{00000000-0005-0000-0000-0000666A0000}"/>
    <cellStyle name="SAPBEXHLevel2X 16 7 2" xfId="34330" xr:uid="{00000000-0005-0000-0000-0000676A0000}"/>
    <cellStyle name="SAPBEXHLevel2X 17" xfId="3427" xr:uid="{00000000-0005-0000-0000-0000686A0000}"/>
    <cellStyle name="SAPBEXHLevel2X 17 2" xfId="4131" xr:uid="{00000000-0005-0000-0000-0000696A0000}"/>
    <cellStyle name="SAPBEXHLevel2X 17 2 2" xfId="9286" xr:uid="{00000000-0005-0000-0000-00006A6A0000}"/>
    <cellStyle name="SAPBEXHLevel2X 17 2 2 2" xfId="25278" xr:uid="{00000000-0005-0000-0000-00006B6A0000}"/>
    <cellStyle name="SAPBEXHLevel2X 17 2 3" xfId="12105" xr:uid="{00000000-0005-0000-0000-00006C6A0000}"/>
    <cellStyle name="SAPBEXHLevel2X 17 2 3 2" xfId="27949" xr:uid="{00000000-0005-0000-0000-00006D6A0000}"/>
    <cellStyle name="SAPBEXHLevel2X 17 2 4" xfId="14378" xr:uid="{00000000-0005-0000-0000-00006E6A0000}"/>
    <cellStyle name="SAPBEXHLevel2X 17 2 4 2" xfId="29899" xr:uid="{00000000-0005-0000-0000-00006F6A0000}"/>
    <cellStyle name="SAPBEXHLevel2X 17 2 5" xfId="17428" xr:uid="{00000000-0005-0000-0000-0000706A0000}"/>
    <cellStyle name="SAPBEXHLevel2X 17 2 5 2" xfId="32544" xr:uid="{00000000-0005-0000-0000-0000716A0000}"/>
    <cellStyle name="SAPBEXHLevel2X 17 2 6" xfId="20036" xr:uid="{00000000-0005-0000-0000-0000726A0000}"/>
    <cellStyle name="SAPBEXHLevel2X 17 2 6 2" xfId="34973" xr:uid="{00000000-0005-0000-0000-0000736A0000}"/>
    <cellStyle name="SAPBEXHLevel2X 17 2 7" xfId="10233" xr:uid="{00000000-0005-0000-0000-0000746A0000}"/>
    <cellStyle name="SAPBEXHLevel2X 17 2 7 2" xfId="26196" xr:uid="{00000000-0005-0000-0000-0000756A0000}"/>
    <cellStyle name="SAPBEXHLevel2X 17 3" xfId="8595" xr:uid="{00000000-0005-0000-0000-0000766A0000}"/>
    <cellStyle name="SAPBEXHLevel2X 17 3 2" xfId="24624" xr:uid="{00000000-0005-0000-0000-0000776A0000}"/>
    <cellStyle name="SAPBEXHLevel2X 17 4" xfId="11422" xr:uid="{00000000-0005-0000-0000-0000786A0000}"/>
    <cellStyle name="SAPBEXHLevel2X 17 4 2" xfId="27289" xr:uid="{00000000-0005-0000-0000-0000796A0000}"/>
    <cellStyle name="SAPBEXHLevel2X 17 5" xfId="5784" xr:uid="{00000000-0005-0000-0000-00007A6A0000}"/>
    <cellStyle name="SAPBEXHLevel2X 17 5 2" xfId="22819" xr:uid="{00000000-0005-0000-0000-00007B6A0000}"/>
    <cellStyle name="SAPBEXHLevel2X 17 6" xfId="16774" xr:uid="{00000000-0005-0000-0000-00007C6A0000}"/>
    <cellStyle name="SAPBEXHLevel2X 17 6 2" xfId="31912" xr:uid="{00000000-0005-0000-0000-00007D6A0000}"/>
    <cellStyle name="SAPBEXHLevel2X 17 7" xfId="19384" xr:uid="{00000000-0005-0000-0000-00007E6A0000}"/>
    <cellStyle name="SAPBEXHLevel2X 17 7 2" xfId="34331" xr:uid="{00000000-0005-0000-0000-00007F6A0000}"/>
    <cellStyle name="SAPBEXHLevel2X 18" xfId="3428" xr:uid="{00000000-0005-0000-0000-0000806A0000}"/>
    <cellStyle name="SAPBEXHLevel2X 18 2" xfId="4130" xr:uid="{00000000-0005-0000-0000-0000816A0000}"/>
    <cellStyle name="SAPBEXHLevel2X 18 2 2" xfId="9285" xr:uid="{00000000-0005-0000-0000-0000826A0000}"/>
    <cellStyle name="SAPBEXHLevel2X 18 2 2 2" xfId="25277" xr:uid="{00000000-0005-0000-0000-0000836A0000}"/>
    <cellStyle name="SAPBEXHLevel2X 18 2 3" xfId="12104" xr:uid="{00000000-0005-0000-0000-0000846A0000}"/>
    <cellStyle name="SAPBEXHLevel2X 18 2 3 2" xfId="27948" xr:uid="{00000000-0005-0000-0000-0000856A0000}"/>
    <cellStyle name="SAPBEXHLevel2X 18 2 4" xfId="14560" xr:uid="{00000000-0005-0000-0000-0000866A0000}"/>
    <cellStyle name="SAPBEXHLevel2X 18 2 4 2" xfId="30063" xr:uid="{00000000-0005-0000-0000-0000876A0000}"/>
    <cellStyle name="SAPBEXHLevel2X 18 2 5" xfId="17427" xr:uid="{00000000-0005-0000-0000-0000886A0000}"/>
    <cellStyle name="SAPBEXHLevel2X 18 2 5 2" xfId="32543" xr:uid="{00000000-0005-0000-0000-0000896A0000}"/>
    <cellStyle name="SAPBEXHLevel2X 18 2 6" xfId="20035" xr:uid="{00000000-0005-0000-0000-00008A6A0000}"/>
    <cellStyle name="SAPBEXHLevel2X 18 2 6 2" xfId="34972" xr:uid="{00000000-0005-0000-0000-00008B6A0000}"/>
    <cellStyle name="SAPBEXHLevel2X 18 2 7" xfId="21627" xr:uid="{00000000-0005-0000-0000-00008C6A0000}"/>
    <cellStyle name="SAPBEXHLevel2X 18 2 7 2" xfId="36553" xr:uid="{00000000-0005-0000-0000-00008D6A0000}"/>
    <cellStyle name="SAPBEXHLevel2X 18 3" xfId="8596" xr:uid="{00000000-0005-0000-0000-00008E6A0000}"/>
    <cellStyle name="SAPBEXHLevel2X 18 3 2" xfId="24625" xr:uid="{00000000-0005-0000-0000-00008F6A0000}"/>
    <cellStyle name="SAPBEXHLevel2X 18 4" xfId="11423" xr:uid="{00000000-0005-0000-0000-0000906A0000}"/>
    <cellStyle name="SAPBEXHLevel2X 18 4 2" xfId="27290" xr:uid="{00000000-0005-0000-0000-0000916A0000}"/>
    <cellStyle name="SAPBEXHLevel2X 18 5" xfId="7479" xr:uid="{00000000-0005-0000-0000-0000926A0000}"/>
    <cellStyle name="SAPBEXHLevel2X 18 5 2" xfId="23658" xr:uid="{00000000-0005-0000-0000-0000936A0000}"/>
    <cellStyle name="SAPBEXHLevel2X 18 6" xfId="16775" xr:uid="{00000000-0005-0000-0000-0000946A0000}"/>
    <cellStyle name="SAPBEXHLevel2X 18 6 2" xfId="31913" xr:uid="{00000000-0005-0000-0000-0000956A0000}"/>
    <cellStyle name="SAPBEXHLevel2X 18 7" xfId="19385" xr:uid="{00000000-0005-0000-0000-0000966A0000}"/>
    <cellStyle name="SAPBEXHLevel2X 18 7 2" xfId="34332" xr:uid="{00000000-0005-0000-0000-0000976A0000}"/>
    <cellStyle name="SAPBEXHLevel2X 19" xfId="3429" xr:uid="{00000000-0005-0000-0000-0000986A0000}"/>
    <cellStyle name="SAPBEXHLevel2X 19 2" xfId="4129" xr:uid="{00000000-0005-0000-0000-0000996A0000}"/>
    <cellStyle name="SAPBEXHLevel2X 19 2 2" xfId="9284" xr:uid="{00000000-0005-0000-0000-00009A6A0000}"/>
    <cellStyle name="SAPBEXHLevel2X 19 2 2 2" xfId="25276" xr:uid="{00000000-0005-0000-0000-00009B6A0000}"/>
    <cellStyle name="SAPBEXHLevel2X 19 2 3" xfId="12103" xr:uid="{00000000-0005-0000-0000-00009C6A0000}"/>
    <cellStyle name="SAPBEXHLevel2X 19 2 3 2" xfId="27947" xr:uid="{00000000-0005-0000-0000-00009D6A0000}"/>
    <cellStyle name="SAPBEXHLevel2X 19 2 4" xfId="14377" xr:uid="{00000000-0005-0000-0000-00009E6A0000}"/>
    <cellStyle name="SAPBEXHLevel2X 19 2 4 2" xfId="29898" xr:uid="{00000000-0005-0000-0000-00009F6A0000}"/>
    <cellStyle name="SAPBEXHLevel2X 19 2 5" xfId="17426" xr:uid="{00000000-0005-0000-0000-0000A06A0000}"/>
    <cellStyle name="SAPBEXHLevel2X 19 2 5 2" xfId="32542" xr:uid="{00000000-0005-0000-0000-0000A16A0000}"/>
    <cellStyle name="SAPBEXHLevel2X 19 2 6" xfId="20034" xr:uid="{00000000-0005-0000-0000-0000A26A0000}"/>
    <cellStyle name="SAPBEXHLevel2X 19 2 6 2" xfId="34971" xr:uid="{00000000-0005-0000-0000-0000A36A0000}"/>
    <cellStyle name="SAPBEXHLevel2X 19 2 7" xfId="20882" xr:uid="{00000000-0005-0000-0000-0000A46A0000}"/>
    <cellStyle name="SAPBEXHLevel2X 19 2 7 2" xfId="35809" xr:uid="{00000000-0005-0000-0000-0000A56A0000}"/>
    <cellStyle name="SAPBEXHLevel2X 19 3" xfId="8597" xr:uid="{00000000-0005-0000-0000-0000A66A0000}"/>
    <cellStyle name="SAPBEXHLevel2X 19 3 2" xfId="24626" xr:uid="{00000000-0005-0000-0000-0000A76A0000}"/>
    <cellStyle name="SAPBEXHLevel2X 19 4" xfId="11424" xr:uid="{00000000-0005-0000-0000-0000A86A0000}"/>
    <cellStyle name="SAPBEXHLevel2X 19 4 2" xfId="27291" xr:uid="{00000000-0005-0000-0000-0000A96A0000}"/>
    <cellStyle name="SAPBEXHLevel2X 19 5" xfId="7480" xr:uid="{00000000-0005-0000-0000-0000AA6A0000}"/>
    <cellStyle name="SAPBEXHLevel2X 19 5 2" xfId="23659" xr:uid="{00000000-0005-0000-0000-0000AB6A0000}"/>
    <cellStyle name="SAPBEXHLevel2X 19 6" xfId="16776" xr:uid="{00000000-0005-0000-0000-0000AC6A0000}"/>
    <cellStyle name="SAPBEXHLevel2X 19 6 2" xfId="31914" xr:uid="{00000000-0005-0000-0000-0000AD6A0000}"/>
    <cellStyle name="SAPBEXHLevel2X 19 7" xfId="19386" xr:uid="{00000000-0005-0000-0000-0000AE6A0000}"/>
    <cellStyle name="SAPBEXHLevel2X 19 7 2" xfId="34333" xr:uid="{00000000-0005-0000-0000-0000AF6A0000}"/>
    <cellStyle name="SAPBEXHLevel2X 2" xfId="891" xr:uid="{00000000-0005-0000-0000-0000B06A0000}"/>
    <cellStyle name="SAPBEXHLevel2X 2 10" xfId="3431" xr:uid="{00000000-0005-0000-0000-0000B16A0000}"/>
    <cellStyle name="SAPBEXHLevel2X 2 10 2" xfId="4127" xr:uid="{00000000-0005-0000-0000-0000B26A0000}"/>
    <cellStyle name="SAPBEXHLevel2X 2 10 2 2" xfId="9282" xr:uid="{00000000-0005-0000-0000-0000B36A0000}"/>
    <cellStyle name="SAPBEXHLevel2X 2 10 2 2 2" xfId="25274" xr:uid="{00000000-0005-0000-0000-0000B46A0000}"/>
    <cellStyle name="SAPBEXHLevel2X 2 10 2 3" xfId="12101" xr:uid="{00000000-0005-0000-0000-0000B56A0000}"/>
    <cellStyle name="SAPBEXHLevel2X 2 10 2 3 2" xfId="27945" xr:uid="{00000000-0005-0000-0000-0000B66A0000}"/>
    <cellStyle name="SAPBEXHLevel2X 2 10 2 4" xfId="14376" xr:uid="{00000000-0005-0000-0000-0000B76A0000}"/>
    <cellStyle name="SAPBEXHLevel2X 2 10 2 4 2" xfId="29897" xr:uid="{00000000-0005-0000-0000-0000B86A0000}"/>
    <cellStyle name="SAPBEXHLevel2X 2 10 2 5" xfId="17424" xr:uid="{00000000-0005-0000-0000-0000B96A0000}"/>
    <cellStyle name="SAPBEXHLevel2X 2 10 2 5 2" xfId="32540" xr:uid="{00000000-0005-0000-0000-0000BA6A0000}"/>
    <cellStyle name="SAPBEXHLevel2X 2 10 2 6" xfId="20032" xr:uid="{00000000-0005-0000-0000-0000BB6A0000}"/>
    <cellStyle name="SAPBEXHLevel2X 2 10 2 6 2" xfId="34969" xr:uid="{00000000-0005-0000-0000-0000BC6A0000}"/>
    <cellStyle name="SAPBEXHLevel2X 2 10 2 7" xfId="18407" xr:uid="{00000000-0005-0000-0000-0000BD6A0000}"/>
    <cellStyle name="SAPBEXHLevel2X 2 10 2 7 2" xfId="33466" xr:uid="{00000000-0005-0000-0000-0000BE6A0000}"/>
    <cellStyle name="SAPBEXHLevel2X 2 10 3" xfId="8599" xr:uid="{00000000-0005-0000-0000-0000BF6A0000}"/>
    <cellStyle name="SAPBEXHLevel2X 2 10 3 2" xfId="24628" xr:uid="{00000000-0005-0000-0000-0000C06A0000}"/>
    <cellStyle name="SAPBEXHLevel2X 2 10 4" xfId="11426" xr:uid="{00000000-0005-0000-0000-0000C16A0000}"/>
    <cellStyle name="SAPBEXHLevel2X 2 10 4 2" xfId="27293" xr:uid="{00000000-0005-0000-0000-0000C26A0000}"/>
    <cellStyle name="SAPBEXHLevel2X 2 10 5" xfId="13579" xr:uid="{00000000-0005-0000-0000-0000C36A0000}"/>
    <cellStyle name="SAPBEXHLevel2X 2 10 5 2" xfId="29203" xr:uid="{00000000-0005-0000-0000-0000C46A0000}"/>
    <cellStyle name="SAPBEXHLevel2X 2 10 6" xfId="16778" xr:uid="{00000000-0005-0000-0000-0000C56A0000}"/>
    <cellStyle name="SAPBEXHLevel2X 2 10 6 2" xfId="31916" xr:uid="{00000000-0005-0000-0000-0000C66A0000}"/>
    <cellStyle name="SAPBEXHLevel2X 2 10 7" xfId="19388" xr:uid="{00000000-0005-0000-0000-0000C76A0000}"/>
    <cellStyle name="SAPBEXHLevel2X 2 10 7 2" xfId="34335" xr:uid="{00000000-0005-0000-0000-0000C86A0000}"/>
    <cellStyle name="SAPBEXHLevel2X 2 11" xfId="3432" xr:uid="{00000000-0005-0000-0000-0000C96A0000}"/>
    <cellStyle name="SAPBEXHLevel2X 2 11 2" xfId="4126" xr:uid="{00000000-0005-0000-0000-0000CA6A0000}"/>
    <cellStyle name="SAPBEXHLevel2X 2 11 2 2" xfId="9281" xr:uid="{00000000-0005-0000-0000-0000CB6A0000}"/>
    <cellStyle name="SAPBEXHLevel2X 2 11 2 2 2" xfId="25273" xr:uid="{00000000-0005-0000-0000-0000CC6A0000}"/>
    <cellStyle name="SAPBEXHLevel2X 2 11 2 3" xfId="12100" xr:uid="{00000000-0005-0000-0000-0000CD6A0000}"/>
    <cellStyle name="SAPBEXHLevel2X 2 11 2 3 2" xfId="27944" xr:uid="{00000000-0005-0000-0000-0000CE6A0000}"/>
    <cellStyle name="SAPBEXHLevel2X 2 11 2 4" xfId="10442" xr:uid="{00000000-0005-0000-0000-0000CF6A0000}"/>
    <cellStyle name="SAPBEXHLevel2X 2 11 2 4 2" xfId="26365" xr:uid="{00000000-0005-0000-0000-0000D06A0000}"/>
    <cellStyle name="SAPBEXHLevel2X 2 11 2 5" xfId="17423" xr:uid="{00000000-0005-0000-0000-0000D16A0000}"/>
    <cellStyle name="SAPBEXHLevel2X 2 11 2 5 2" xfId="32539" xr:uid="{00000000-0005-0000-0000-0000D26A0000}"/>
    <cellStyle name="SAPBEXHLevel2X 2 11 2 6" xfId="20031" xr:uid="{00000000-0005-0000-0000-0000D36A0000}"/>
    <cellStyle name="SAPBEXHLevel2X 2 11 2 6 2" xfId="34968" xr:uid="{00000000-0005-0000-0000-0000D46A0000}"/>
    <cellStyle name="SAPBEXHLevel2X 2 11 2 7" xfId="6720" xr:uid="{00000000-0005-0000-0000-0000D56A0000}"/>
    <cellStyle name="SAPBEXHLevel2X 2 11 2 7 2" xfId="23209" xr:uid="{00000000-0005-0000-0000-0000D66A0000}"/>
    <cellStyle name="SAPBEXHLevel2X 2 11 3" xfId="8600" xr:uid="{00000000-0005-0000-0000-0000D76A0000}"/>
    <cellStyle name="SAPBEXHLevel2X 2 11 3 2" xfId="24629" xr:uid="{00000000-0005-0000-0000-0000D86A0000}"/>
    <cellStyle name="SAPBEXHLevel2X 2 11 4" xfId="11427" xr:uid="{00000000-0005-0000-0000-0000D96A0000}"/>
    <cellStyle name="SAPBEXHLevel2X 2 11 4 2" xfId="27294" xr:uid="{00000000-0005-0000-0000-0000DA6A0000}"/>
    <cellStyle name="SAPBEXHLevel2X 2 11 5" xfId="15297" xr:uid="{00000000-0005-0000-0000-0000DB6A0000}"/>
    <cellStyle name="SAPBEXHLevel2X 2 11 5 2" xfId="30706" xr:uid="{00000000-0005-0000-0000-0000DC6A0000}"/>
    <cellStyle name="SAPBEXHLevel2X 2 11 6" xfId="16779" xr:uid="{00000000-0005-0000-0000-0000DD6A0000}"/>
    <cellStyle name="SAPBEXHLevel2X 2 11 6 2" xfId="31917" xr:uid="{00000000-0005-0000-0000-0000DE6A0000}"/>
    <cellStyle name="SAPBEXHLevel2X 2 11 7" xfId="19389" xr:uid="{00000000-0005-0000-0000-0000DF6A0000}"/>
    <cellStyle name="SAPBEXHLevel2X 2 11 7 2" xfId="34336" xr:uid="{00000000-0005-0000-0000-0000E06A0000}"/>
    <cellStyle name="SAPBEXHLevel2X 2 12" xfId="3433" xr:uid="{00000000-0005-0000-0000-0000E16A0000}"/>
    <cellStyle name="SAPBEXHLevel2X 2 12 2" xfId="4125" xr:uid="{00000000-0005-0000-0000-0000E26A0000}"/>
    <cellStyle name="SAPBEXHLevel2X 2 12 2 2" xfId="9280" xr:uid="{00000000-0005-0000-0000-0000E36A0000}"/>
    <cellStyle name="SAPBEXHLevel2X 2 12 2 2 2" xfId="25272" xr:uid="{00000000-0005-0000-0000-0000E46A0000}"/>
    <cellStyle name="SAPBEXHLevel2X 2 12 2 3" xfId="12099" xr:uid="{00000000-0005-0000-0000-0000E56A0000}"/>
    <cellStyle name="SAPBEXHLevel2X 2 12 2 3 2" xfId="27943" xr:uid="{00000000-0005-0000-0000-0000E66A0000}"/>
    <cellStyle name="SAPBEXHLevel2X 2 12 2 4" xfId="13963" xr:uid="{00000000-0005-0000-0000-0000E76A0000}"/>
    <cellStyle name="SAPBEXHLevel2X 2 12 2 4 2" xfId="29545" xr:uid="{00000000-0005-0000-0000-0000E86A0000}"/>
    <cellStyle name="SAPBEXHLevel2X 2 12 2 5" xfId="17422" xr:uid="{00000000-0005-0000-0000-0000E96A0000}"/>
    <cellStyle name="SAPBEXHLevel2X 2 12 2 5 2" xfId="32538" xr:uid="{00000000-0005-0000-0000-0000EA6A0000}"/>
    <cellStyle name="SAPBEXHLevel2X 2 12 2 6" xfId="20030" xr:uid="{00000000-0005-0000-0000-0000EB6A0000}"/>
    <cellStyle name="SAPBEXHLevel2X 2 12 2 6 2" xfId="34967" xr:uid="{00000000-0005-0000-0000-0000EC6A0000}"/>
    <cellStyle name="SAPBEXHLevel2X 2 12 2 7" xfId="21203" xr:uid="{00000000-0005-0000-0000-0000ED6A0000}"/>
    <cellStyle name="SAPBEXHLevel2X 2 12 2 7 2" xfId="36129" xr:uid="{00000000-0005-0000-0000-0000EE6A0000}"/>
    <cellStyle name="SAPBEXHLevel2X 2 12 3" xfId="8601" xr:uid="{00000000-0005-0000-0000-0000EF6A0000}"/>
    <cellStyle name="SAPBEXHLevel2X 2 12 3 2" xfId="24630" xr:uid="{00000000-0005-0000-0000-0000F06A0000}"/>
    <cellStyle name="SAPBEXHLevel2X 2 12 4" xfId="11428" xr:uid="{00000000-0005-0000-0000-0000F16A0000}"/>
    <cellStyle name="SAPBEXHLevel2X 2 12 4 2" xfId="27295" xr:uid="{00000000-0005-0000-0000-0000F26A0000}"/>
    <cellStyle name="SAPBEXHLevel2X 2 12 5" xfId="5783" xr:uid="{00000000-0005-0000-0000-0000F36A0000}"/>
    <cellStyle name="SAPBEXHLevel2X 2 12 5 2" xfId="22818" xr:uid="{00000000-0005-0000-0000-0000F46A0000}"/>
    <cellStyle name="SAPBEXHLevel2X 2 12 6" xfId="16780" xr:uid="{00000000-0005-0000-0000-0000F56A0000}"/>
    <cellStyle name="SAPBEXHLevel2X 2 12 6 2" xfId="31918" xr:uid="{00000000-0005-0000-0000-0000F66A0000}"/>
    <cellStyle name="SAPBEXHLevel2X 2 12 7" xfId="19390" xr:uid="{00000000-0005-0000-0000-0000F76A0000}"/>
    <cellStyle name="SAPBEXHLevel2X 2 12 7 2" xfId="34337" xr:uid="{00000000-0005-0000-0000-0000F86A0000}"/>
    <cellStyle name="SAPBEXHLevel2X 2 13" xfId="3434" xr:uid="{00000000-0005-0000-0000-0000F96A0000}"/>
    <cellStyle name="SAPBEXHLevel2X 2 13 2" xfId="4124" xr:uid="{00000000-0005-0000-0000-0000FA6A0000}"/>
    <cellStyle name="SAPBEXHLevel2X 2 13 2 2" xfId="9279" xr:uid="{00000000-0005-0000-0000-0000FB6A0000}"/>
    <cellStyle name="SAPBEXHLevel2X 2 13 2 2 2" xfId="25271" xr:uid="{00000000-0005-0000-0000-0000FC6A0000}"/>
    <cellStyle name="SAPBEXHLevel2X 2 13 2 3" xfId="12098" xr:uid="{00000000-0005-0000-0000-0000FD6A0000}"/>
    <cellStyle name="SAPBEXHLevel2X 2 13 2 3 2" xfId="27942" xr:uid="{00000000-0005-0000-0000-0000FE6A0000}"/>
    <cellStyle name="SAPBEXHLevel2X 2 13 2 4" xfId="14562" xr:uid="{00000000-0005-0000-0000-0000FF6A0000}"/>
    <cellStyle name="SAPBEXHLevel2X 2 13 2 4 2" xfId="30065" xr:uid="{00000000-0005-0000-0000-0000006B0000}"/>
    <cellStyle name="SAPBEXHLevel2X 2 13 2 5" xfId="17421" xr:uid="{00000000-0005-0000-0000-0000016B0000}"/>
    <cellStyle name="SAPBEXHLevel2X 2 13 2 5 2" xfId="32537" xr:uid="{00000000-0005-0000-0000-0000026B0000}"/>
    <cellStyle name="SAPBEXHLevel2X 2 13 2 6" xfId="20029" xr:uid="{00000000-0005-0000-0000-0000036B0000}"/>
    <cellStyle name="SAPBEXHLevel2X 2 13 2 6 2" xfId="34966" xr:uid="{00000000-0005-0000-0000-0000046B0000}"/>
    <cellStyle name="SAPBEXHLevel2X 2 13 2 7" xfId="21985" xr:uid="{00000000-0005-0000-0000-0000056B0000}"/>
    <cellStyle name="SAPBEXHLevel2X 2 13 2 7 2" xfId="36904" xr:uid="{00000000-0005-0000-0000-0000066B0000}"/>
    <cellStyle name="SAPBEXHLevel2X 2 13 3" xfId="8602" xr:uid="{00000000-0005-0000-0000-0000076B0000}"/>
    <cellStyle name="SAPBEXHLevel2X 2 13 3 2" xfId="24631" xr:uid="{00000000-0005-0000-0000-0000086B0000}"/>
    <cellStyle name="SAPBEXHLevel2X 2 13 4" xfId="11429" xr:uid="{00000000-0005-0000-0000-0000096B0000}"/>
    <cellStyle name="SAPBEXHLevel2X 2 13 4 2" xfId="27296" xr:uid="{00000000-0005-0000-0000-00000A6B0000}"/>
    <cellStyle name="SAPBEXHLevel2X 2 13 5" xfId="13580" xr:uid="{00000000-0005-0000-0000-00000B6B0000}"/>
    <cellStyle name="SAPBEXHLevel2X 2 13 5 2" xfId="29204" xr:uid="{00000000-0005-0000-0000-00000C6B0000}"/>
    <cellStyle name="SAPBEXHLevel2X 2 13 6" xfId="16781" xr:uid="{00000000-0005-0000-0000-00000D6B0000}"/>
    <cellStyle name="SAPBEXHLevel2X 2 13 6 2" xfId="31919" xr:uid="{00000000-0005-0000-0000-00000E6B0000}"/>
    <cellStyle name="SAPBEXHLevel2X 2 13 7" xfId="19391" xr:uid="{00000000-0005-0000-0000-00000F6B0000}"/>
    <cellStyle name="SAPBEXHLevel2X 2 13 7 2" xfId="34338" xr:uid="{00000000-0005-0000-0000-0000106B0000}"/>
    <cellStyle name="SAPBEXHLevel2X 2 14" xfId="3435" xr:uid="{00000000-0005-0000-0000-0000116B0000}"/>
    <cellStyle name="SAPBEXHLevel2X 2 14 2" xfId="4121" xr:uid="{00000000-0005-0000-0000-0000126B0000}"/>
    <cellStyle name="SAPBEXHLevel2X 2 14 2 2" xfId="9276" xr:uid="{00000000-0005-0000-0000-0000136B0000}"/>
    <cellStyle name="SAPBEXHLevel2X 2 14 2 2 2" xfId="25270" xr:uid="{00000000-0005-0000-0000-0000146B0000}"/>
    <cellStyle name="SAPBEXHLevel2X 2 14 2 3" xfId="12096" xr:uid="{00000000-0005-0000-0000-0000156B0000}"/>
    <cellStyle name="SAPBEXHLevel2X 2 14 2 3 2" xfId="27940" xr:uid="{00000000-0005-0000-0000-0000166B0000}"/>
    <cellStyle name="SAPBEXHLevel2X 2 14 2 4" xfId="14913" xr:uid="{00000000-0005-0000-0000-0000176B0000}"/>
    <cellStyle name="SAPBEXHLevel2X 2 14 2 4 2" xfId="30364" xr:uid="{00000000-0005-0000-0000-0000186B0000}"/>
    <cellStyle name="SAPBEXHLevel2X 2 14 2 5" xfId="17418" xr:uid="{00000000-0005-0000-0000-0000196B0000}"/>
    <cellStyle name="SAPBEXHLevel2X 2 14 2 5 2" xfId="32536" xr:uid="{00000000-0005-0000-0000-00001A6B0000}"/>
    <cellStyle name="SAPBEXHLevel2X 2 14 2 6" xfId="20026" xr:uid="{00000000-0005-0000-0000-00001B6B0000}"/>
    <cellStyle name="SAPBEXHLevel2X 2 14 2 6 2" xfId="34965" xr:uid="{00000000-0005-0000-0000-00001C6B0000}"/>
    <cellStyle name="SAPBEXHLevel2X 2 14 2 7" xfId="21202" xr:uid="{00000000-0005-0000-0000-00001D6B0000}"/>
    <cellStyle name="SAPBEXHLevel2X 2 14 2 7 2" xfId="36128" xr:uid="{00000000-0005-0000-0000-00001E6B0000}"/>
    <cellStyle name="SAPBEXHLevel2X 2 14 3" xfId="8603" xr:uid="{00000000-0005-0000-0000-00001F6B0000}"/>
    <cellStyle name="SAPBEXHLevel2X 2 14 3 2" xfId="24632" xr:uid="{00000000-0005-0000-0000-0000206B0000}"/>
    <cellStyle name="SAPBEXHLevel2X 2 14 4" xfId="11430" xr:uid="{00000000-0005-0000-0000-0000216B0000}"/>
    <cellStyle name="SAPBEXHLevel2X 2 14 4 2" xfId="27297" xr:uid="{00000000-0005-0000-0000-0000226B0000}"/>
    <cellStyle name="SAPBEXHLevel2X 2 14 5" xfId="15296" xr:uid="{00000000-0005-0000-0000-0000236B0000}"/>
    <cellStyle name="SAPBEXHLevel2X 2 14 5 2" xfId="30705" xr:uid="{00000000-0005-0000-0000-0000246B0000}"/>
    <cellStyle name="SAPBEXHLevel2X 2 14 6" xfId="16782" xr:uid="{00000000-0005-0000-0000-0000256B0000}"/>
    <cellStyle name="SAPBEXHLevel2X 2 14 6 2" xfId="31920" xr:uid="{00000000-0005-0000-0000-0000266B0000}"/>
    <cellStyle name="SAPBEXHLevel2X 2 14 7" xfId="19392" xr:uid="{00000000-0005-0000-0000-0000276B0000}"/>
    <cellStyle name="SAPBEXHLevel2X 2 14 7 2" xfId="34339" xr:uid="{00000000-0005-0000-0000-0000286B0000}"/>
    <cellStyle name="SAPBEXHLevel2X 2 15" xfId="3436" xr:uid="{00000000-0005-0000-0000-0000296B0000}"/>
    <cellStyle name="SAPBEXHLevel2X 2 15 2" xfId="4120" xr:uid="{00000000-0005-0000-0000-00002A6B0000}"/>
    <cellStyle name="SAPBEXHLevel2X 2 15 2 2" xfId="9275" xr:uid="{00000000-0005-0000-0000-00002B6B0000}"/>
    <cellStyle name="SAPBEXHLevel2X 2 15 2 2 2" xfId="25269" xr:uid="{00000000-0005-0000-0000-00002C6B0000}"/>
    <cellStyle name="SAPBEXHLevel2X 2 15 2 3" xfId="12095" xr:uid="{00000000-0005-0000-0000-00002D6B0000}"/>
    <cellStyle name="SAPBEXHLevel2X 2 15 2 3 2" xfId="27939" xr:uid="{00000000-0005-0000-0000-00002E6B0000}"/>
    <cellStyle name="SAPBEXHLevel2X 2 15 2 4" xfId="10443" xr:uid="{00000000-0005-0000-0000-00002F6B0000}"/>
    <cellStyle name="SAPBEXHLevel2X 2 15 2 4 2" xfId="26366" xr:uid="{00000000-0005-0000-0000-0000306B0000}"/>
    <cellStyle name="SAPBEXHLevel2X 2 15 2 5" xfId="17417" xr:uid="{00000000-0005-0000-0000-0000316B0000}"/>
    <cellStyle name="SAPBEXHLevel2X 2 15 2 5 2" xfId="32535" xr:uid="{00000000-0005-0000-0000-0000326B0000}"/>
    <cellStyle name="SAPBEXHLevel2X 2 15 2 6" xfId="20025" xr:uid="{00000000-0005-0000-0000-0000336B0000}"/>
    <cellStyle name="SAPBEXHLevel2X 2 15 2 6 2" xfId="34964" xr:uid="{00000000-0005-0000-0000-0000346B0000}"/>
    <cellStyle name="SAPBEXHLevel2X 2 15 2 7" xfId="13751" xr:uid="{00000000-0005-0000-0000-0000356B0000}"/>
    <cellStyle name="SAPBEXHLevel2X 2 15 2 7 2" xfId="29361" xr:uid="{00000000-0005-0000-0000-0000366B0000}"/>
    <cellStyle name="SAPBEXHLevel2X 2 15 3" xfId="8604" xr:uid="{00000000-0005-0000-0000-0000376B0000}"/>
    <cellStyle name="SAPBEXHLevel2X 2 15 3 2" xfId="24633" xr:uid="{00000000-0005-0000-0000-0000386B0000}"/>
    <cellStyle name="SAPBEXHLevel2X 2 15 4" xfId="11431" xr:uid="{00000000-0005-0000-0000-0000396B0000}"/>
    <cellStyle name="SAPBEXHLevel2X 2 15 4 2" xfId="27298" xr:uid="{00000000-0005-0000-0000-00003A6B0000}"/>
    <cellStyle name="SAPBEXHLevel2X 2 15 5" xfId="13581" xr:uid="{00000000-0005-0000-0000-00003B6B0000}"/>
    <cellStyle name="SAPBEXHLevel2X 2 15 5 2" xfId="29205" xr:uid="{00000000-0005-0000-0000-00003C6B0000}"/>
    <cellStyle name="SAPBEXHLevel2X 2 15 6" xfId="16783" xr:uid="{00000000-0005-0000-0000-00003D6B0000}"/>
    <cellStyle name="SAPBEXHLevel2X 2 15 6 2" xfId="31921" xr:uid="{00000000-0005-0000-0000-00003E6B0000}"/>
    <cellStyle name="SAPBEXHLevel2X 2 15 7" xfId="19393" xr:uid="{00000000-0005-0000-0000-00003F6B0000}"/>
    <cellStyle name="SAPBEXHLevel2X 2 15 7 2" xfId="34340" xr:uid="{00000000-0005-0000-0000-0000406B0000}"/>
    <cellStyle name="SAPBEXHLevel2X 2 16" xfId="3430" xr:uid="{00000000-0005-0000-0000-0000416B0000}"/>
    <cellStyle name="SAPBEXHLevel2X 2 16 2" xfId="8598" xr:uid="{00000000-0005-0000-0000-0000426B0000}"/>
    <cellStyle name="SAPBEXHLevel2X 2 16 2 2" xfId="24627" xr:uid="{00000000-0005-0000-0000-0000436B0000}"/>
    <cellStyle name="SAPBEXHLevel2X 2 16 3" xfId="11425" xr:uid="{00000000-0005-0000-0000-0000446B0000}"/>
    <cellStyle name="SAPBEXHLevel2X 2 16 3 2" xfId="27292" xr:uid="{00000000-0005-0000-0000-0000456B0000}"/>
    <cellStyle name="SAPBEXHLevel2X 2 16 4" xfId="10515" xr:uid="{00000000-0005-0000-0000-0000466B0000}"/>
    <cellStyle name="SAPBEXHLevel2X 2 16 4 2" xfId="26437" xr:uid="{00000000-0005-0000-0000-0000476B0000}"/>
    <cellStyle name="SAPBEXHLevel2X 2 16 5" xfId="16777" xr:uid="{00000000-0005-0000-0000-0000486B0000}"/>
    <cellStyle name="SAPBEXHLevel2X 2 16 5 2" xfId="31915" xr:uid="{00000000-0005-0000-0000-0000496B0000}"/>
    <cellStyle name="SAPBEXHLevel2X 2 16 6" xfId="19387" xr:uid="{00000000-0005-0000-0000-00004A6B0000}"/>
    <cellStyle name="SAPBEXHLevel2X 2 16 6 2" xfId="34334" xr:uid="{00000000-0005-0000-0000-00004B6B0000}"/>
    <cellStyle name="SAPBEXHLevel2X 2 16 7" xfId="21425" xr:uid="{00000000-0005-0000-0000-00004C6B0000}"/>
    <cellStyle name="SAPBEXHLevel2X 2 16 7 2" xfId="36351" xr:uid="{00000000-0005-0000-0000-00004D6B0000}"/>
    <cellStyle name="SAPBEXHLevel2X 2 16 8" xfId="6377" xr:uid="{00000000-0005-0000-0000-00004E6B0000}"/>
    <cellStyle name="SAPBEXHLevel2X 2 17" xfId="4128" xr:uid="{00000000-0005-0000-0000-00004F6B0000}"/>
    <cellStyle name="SAPBEXHLevel2X 2 17 2" xfId="9283" xr:uid="{00000000-0005-0000-0000-0000506B0000}"/>
    <cellStyle name="SAPBEXHLevel2X 2 17 2 2" xfId="25275" xr:uid="{00000000-0005-0000-0000-0000516B0000}"/>
    <cellStyle name="SAPBEXHLevel2X 2 17 3" xfId="12102" xr:uid="{00000000-0005-0000-0000-0000526B0000}"/>
    <cellStyle name="SAPBEXHLevel2X 2 17 3 2" xfId="27946" xr:uid="{00000000-0005-0000-0000-0000536B0000}"/>
    <cellStyle name="SAPBEXHLevel2X 2 17 4" xfId="14561" xr:uid="{00000000-0005-0000-0000-0000546B0000}"/>
    <cellStyle name="SAPBEXHLevel2X 2 17 4 2" xfId="30064" xr:uid="{00000000-0005-0000-0000-0000556B0000}"/>
    <cellStyle name="SAPBEXHLevel2X 2 17 5" xfId="17425" xr:uid="{00000000-0005-0000-0000-0000566B0000}"/>
    <cellStyle name="SAPBEXHLevel2X 2 17 5 2" xfId="32541" xr:uid="{00000000-0005-0000-0000-0000576B0000}"/>
    <cellStyle name="SAPBEXHLevel2X 2 17 6" xfId="20033" xr:uid="{00000000-0005-0000-0000-0000586B0000}"/>
    <cellStyle name="SAPBEXHLevel2X 2 17 6 2" xfId="34970" xr:uid="{00000000-0005-0000-0000-0000596B0000}"/>
    <cellStyle name="SAPBEXHLevel2X 2 17 7" xfId="21626" xr:uid="{00000000-0005-0000-0000-00005A6B0000}"/>
    <cellStyle name="SAPBEXHLevel2X 2 17 7 2" xfId="36552" xr:uid="{00000000-0005-0000-0000-00005B6B0000}"/>
    <cellStyle name="SAPBEXHLevel2X 2 18" xfId="5378" xr:uid="{00000000-0005-0000-0000-00005C6B0000}"/>
    <cellStyle name="SAPBEXHLevel2X 2 18 2" xfId="22648" xr:uid="{00000000-0005-0000-0000-00005D6B0000}"/>
    <cellStyle name="SAPBEXHLevel2X 2 19" xfId="6859" xr:uid="{00000000-0005-0000-0000-00005E6B0000}"/>
    <cellStyle name="SAPBEXHLevel2X 2 19 2" xfId="23303" xr:uid="{00000000-0005-0000-0000-00005F6B0000}"/>
    <cellStyle name="SAPBEXHLevel2X 2 2" xfId="892" xr:uid="{00000000-0005-0000-0000-0000606B0000}"/>
    <cellStyle name="SAPBEXHLevel2X 2 2 10" xfId="5896" xr:uid="{00000000-0005-0000-0000-0000616B0000}"/>
    <cellStyle name="SAPBEXHLevel2X 2 2 10 2" xfId="22884" xr:uid="{00000000-0005-0000-0000-0000626B0000}"/>
    <cellStyle name="SAPBEXHLevel2X 2 2 11" xfId="5079" xr:uid="{00000000-0005-0000-0000-0000636B0000}"/>
    <cellStyle name="SAPBEXHLevel2X 2 2 2" xfId="893" xr:uid="{00000000-0005-0000-0000-0000646B0000}"/>
    <cellStyle name="SAPBEXHLevel2X 2 2 2 2" xfId="5376" xr:uid="{00000000-0005-0000-0000-0000656B0000}"/>
    <cellStyle name="SAPBEXHLevel2X 2 2 2 2 2" xfId="22646" xr:uid="{00000000-0005-0000-0000-0000666B0000}"/>
    <cellStyle name="SAPBEXHLevel2X 2 2 2 3" xfId="6858" xr:uid="{00000000-0005-0000-0000-0000676B0000}"/>
    <cellStyle name="SAPBEXHLevel2X 2 2 2 3 2" xfId="23302" xr:uid="{00000000-0005-0000-0000-0000686B0000}"/>
    <cellStyle name="SAPBEXHLevel2X 2 2 2 4" xfId="6664" xr:uid="{00000000-0005-0000-0000-0000696B0000}"/>
    <cellStyle name="SAPBEXHLevel2X 2 2 2 4 2" xfId="23167" xr:uid="{00000000-0005-0000-0000-00006A6B0000}"/>
    <cellStyle name="SAPBEXHLevel2X 2 2 2 5" xfId="11799" xr:uid="{00000000-0005-0000-0000-00006B6B0000}"/>
    <cellStyle name="SAPBEXHLevel2X 2 2 2 5 2" xfId="27656" xr:uid="{00000000-0005-0000-0000-00006C6B0000}"/>
    <cellStyle name="SAPBEXHLevel2X 2 2 2 6" xfId="17152" xr:uid="{00000000-0005-0000-0000-00006D6B0000}"/>
    <cellStyle name="SAPBEXHLevel2X 2 2 2 6 2" xfId="32277" xr:uid="{00000000-0005-0000-0000-00006E6B0000}"/>
    <cellStyle name="SAPBEXHLevel2X 2 2 2 7" xfId="13056" xr:uid="{00000000-0005-0000-0000-00006F6B0000}"/>
    <cellStyle name="SAPBEXHLevel2X 2 2 2 7 2" xfId="28842" xr:uid="{00000000-0005-0000-0000-0000706B0000}"/>
    <cellStyle name="SAPBEXHLevel2X 2 2 2 8" xfId="5080" xr:uid="{00000000-0005-0000-0000-0000716B0000}"/>
    <cellStyle name="SAPBEXHLevel2X 2 2 3" xfId="3437" xr:uid="{00000000-0005-0000-0000-0000726B0000}"/>
    <cellStyle name="SAPBEXHLevel2X 2 2 3 2" xfId="8605" xr:uid="{00000000-0005-0000-0000-0000736B0000}"/>
    <cellStyle name="SAPBEXHLevel2X 2 2 3 2 2" xfId="24634" xr:uid="{00000000-0005-0000-0000-0000746B0000}"/>
    <cellStyle name="SAPBEXHLevel2X 2 2 3 3" xfId="11432" xr:uid="{00000000-0005-0000-0000-0000756B0000}"/>
    <cellStyle name="SAPBEXHLevel2X 2 2 3 3 2" xfId="27299" xr:uid="{00000000-0005-0000-0000-0000766B0000}"/>
    <cellStyle name="SAPBEXHLevel2X 2 2 3 4" xfId="15295" xr:uid="{00000000-0005-0000-0000-0000776B0000}"/>
    <cellStyle name="SAPBEXHLevel2X 2 2 3 4 2" xfId="30704" xr:uid="{00000000-0005-0000-0000-0000786B0000}"/>
    <cellStyle name="SAPBEXHLevel2X 2 2 3 5" xfId="16784" xr:uid="{00000000-0005-0000-0000-0000796B0000}"/>
    <cellStyle name="SAPBEXHLevel2X 2 2 3 5 2" xfId="31922" xr:uid="{00000000-0005-0000-0000-00007A6B0000}"/>
    <cellStyle name="SAPBEXHLevel2X 2 2 3 6" xfId="19394" xr:uid="{00000000-0005-0000-0000-00007B6B0000}"/>
    <cellStyle name="SAPBEXHLevel2X 2 2 3 6 2" xfId="34341" xr:uid="{00000000-0005-0000-0000-00007C6B0000}"/>
    <cellStyle name="SAPBEXHLevel2X 2 2 3 7" xfId="21426" xr:uid="{00000000-0005-0000-0000-00007D6B0000}"/>
    <cellStyle name="SAPBEXHLevel2X 2 2 3 7 2" xfId="36352" xr:uid="{00000000-0005-0000-0000-00007E6B0000}"/>
    <cellStyle name="SAPBEXHLevel2X 2 2 3 8" xfId="6378" xr:uid="{00000000-0005-0000-0000-00007F6B0000}"/>
    <cellStyle name="SAPBEXHLevel2X 2 2 4" xfId="4119" xr:uid="{00000000-0005-0000-0000-0000806B0000}"/>
    <cellStyle name="SAPBEXHLevel2X 2 2 4 2" xfId="9274" xr:uid="{00000000-0005-0000-0000-0000816B0000}"/>
    <cellStyle name="SAPBEXHLevel2X 2 2 4 2 2" xfId="25268" xr:uid="{00000000-0005-0000-0000-0000826B0000}"/>
    <cellStyle name="SAPBEXHLevel2X 2 2 4 3" xfId="12094" xr:uid="{00000000-0005-0000-0000-0000836B0000}"/>
    <cellStyle name="SAPBEXHLevel2X 2 2 4 3 2" xfId="27938" xr:uid="{00000000-0005-0000-0000-0000846B0000}"/>
    <cellStyle name="SAPBEXHLevel2X 2 2 4 4" xfId="5264" xr:uid="{00000000-0005-0000-0000-0000856B0000}"/>
    <cellStyle name="SAPBEXHLevel2X 2 2 4 4 2" xfId="22571" xr:uid="{00000000-0005-0000-0000-0000866B0000}"/>
    <cellStyle name="SAPBEXHLevel2X 2 2 4 5" xfId="17416" xr:uid="{00000000-0005-0000-0000-0000876B0000}"/>
    <cellStyle name="SAPBEXHLevel2X 2 2 4 5 2" xfId="32534" xr:uid="{00000000-0005-0000-0000-0000886B0000}"/>
    <cellStyle name="SAPBEXHLevel2X 2 2 4 6" xfId="20024" xr:uid="{00000000-0005-0000-0000-0000896B0000}"/>
    <cellStyle name="SAPBEXHLevel2X 2 2 4 6 2" xfId="34963" xr:uid="{00000000-0005-0000-0000-00008A6B0000}"/>
    <cellStyle name="SAPBEXHLevel2X 2 2 4 7" xfId="21201" xr:uid="{00000000-0005-0000-0000-00008B6B0000}"/>
    <cellStyle name="SAPBEXHLevel2X 2 2 4 7 2" xfId="36127" xr:uid="{00000000-0005-0000-0000-00008C6B0000}"/>
    <cellStyle name="SAPBEXHLevel2X 2 2 5" xfId="5377" xr:uid="{00000000-0005-0000-0000-00008D6B0000}"/>
    <cellStyle name="SAPBEXHLevel2X 2 2 5 2" xfId="22647" xr:uid="{00000000-0005-0000-0000-00008E6B0000}"/>
    <cellStyle name="SAPBEXHLevel2X 2 2 6" xfId="7632" xr:uid="{00000000-0005-0000-0000-00008F6B0000}"/>
    <cellStyle name="SAPBEXHLevel2X 2 2 6 2" xfId="23770" xr:uid="{00000000-0005-0000-0000-0000906B0000}"/>
    <cellStyle name="SAPBEXHLevel2X 2 2 7" xfId="7188" xr:uid="{00000000-0005-0000-0000-0000916B0000}"/>
    <cellStyle name="SAPBEXHLevel2X 2 2 7 2" xfId="23464" xr:uid="{00000000-0005-0000-0000-0000926B0000}"/>
    <cellStyle name="SAPBEXHLevel2X 2 2 8" xfId="14186" xr:uid="{00000000-0005-0000-0000-0000936B0000}"/>
    <cellStyle name="SAPBEXHLevel2X 2 2 8 2" xfId="29739" xr:uid="{00000000-0005-0000-0000-0000946B0000}"/>
    <cellStyle name="SAPBEXHLevel2X 2 2 9" xfId="6566" xr:uid="{00000000-0005-0000-0000-0000956B0000}"/>
    <cellStyle name="SAPBEXHLevel2X 2 2 9 2" xfId="23122" xr:uid="{00000000-0005-0000-0000-0000966B0000}"/>
    <cellStyle name="SAPBEXHLevel2X 2 20" xfId="6663" xr:uid="{00000000-0005-0000-0000-0000976B0000}"/>
    <cellStyle name="SAPBEXHLevel2X 2 20 2" xfId="23166" xr:uid="{00000000-0005-0000-0000-0000986B0000}"/>
    <cellStyle name="SAPBEXHLevel2X 2 21" xfId="14721" xr:uid="{00000000-0005-0000-0000-0000996B0000}"/>
    <cellStyle name="SAPBEXHLevel2X 2 21 2" xfId="30196" xr:uid="{00000000-0005-0000-0000-00009A6B0000}"/>
    <cellStyle name="SAPBEXHLevel2X 2 22" xfId="10562" xr:uid="{00000000-0005-0000-0000-00009B6B0000}"/>
    <cellStyle name="SAPBEXHLevel2X 2 22 2" xfId="26479" xr:uid="{00000000-0005-0000-0000-00009C6B0000}"/>
    <cellStyle name="SAPBEXHLevel2X 2 23" xfId="15121" xr:uid="{00000000-0005-0000-0000-00009D6B0000}"/>
    <cellStyle name="SAPBEXHLevel2X 2 23 2" xfId="30543" xr:uid="{00000000-0005-0000-0000-00009E6B0000}"/>
    <cellStyle name="SAPBEXHLevel2X 2 24" xfId="5078" xr:uid="{00000000-0005-0000-0000-00009F6B0000}"/>
    <cellStyle name="SAPBEXHLevel2X 2 25" xfId="38050" xr:uid="{00000000-0005-0000-0000-0000A06B0000}"/>
    <cellStyle name="SAPBEXHLevel2X 2 3" xfId="3438" xr:uid="{00000000-0005-0000-0000-0000A16B0000}"/>
    <cellStyle name="SAPBEXHLevel2X 2 3 2" xfId="4118" xr:uid="{00000000-0005-0000-0000-0000A26B0000}"/>
    <cellStyle name="SAPBEXHLevel2X 2 3 2 2" xfId="9273" xr:uid="{00000000-0005-0000-0000-0000A36B0000}"/>
    <cellStyle name="SAPBEXHLevel2X 2 3 2 2 2" xfId="25267" xr:uid="{00000000-0005-0000-0000-0000A46B0000}"/>
    <cellStyle name="SAPBEXHLevel2X 2 3 2 3" xfId="12093" xr:uid="{00000000-0005-0000-0000-0000A56B0000}"/>
    <cellStyle name="SAPBEXHLevel2X 2 3 2 3 2" xfId="27937" xr:uid="{00000000-0005-0000-0000-0000A66B0000}"/>
    <cellStyle name="SAPBEXHLevel2X 2 3 2 4" xfId="14563" xr:uid="{00000000-0005-0000-0000-0000A76B0000}"/>
    <cellStyle name="SAPBEXHLevel2X 2 3 2 4 2" xfId="30066" xr:uid="{00000000-0005-0000-0000-0000A86B0000}"/>
    <cellStyle name="SAPBEXHLevel2X 2 3 2 5" xfId="17415" xr:uid="{00000000-0005-0000-0000-0000A96B0000}"/>
    <cellStyle name="SAPBEXHLevel2X 2 3 2 5 2" xfId="32533" xr:uid="{00000000-0005-0000-0000-0000AA6B0000}"/>
    <cellStyle name="SAPBEXHLevel2X 2 3 2 6" xfId="20023" xr:uid="{00000000-0005-0000-0000-0000AB6B0000}"/>
    <cellStyle name="SAPBEXHLevel2X 2 3 2 6 2" xfId="34962" xr:uid="{00000000-0005-0000-0000-0000AC6B0000}"/>
    <cellStyle name="SAPBEXHLevel2X 2 3 2 7" xfId="21987" xr:uid="{00000000-0005-0000-0000-0000AD6B0000}"/>
    <cellStyle name="SAPBEXHLevel2X 2 3 2 7 2" xfId="36906" xr:uid="{00000000-0005-0000-0000-0000AE6B0000}"/>
    <cellStyle name="SAPBEXHLevel2X 2 3 3" xfId="8606" xr:uid="{00000000-0005-0000-0000-0000AF6B0000}"/>
    <cellStyle name="SAPBEXHLevel2X 2 3 3 2" xfId="24635" xr:uid="{00000000-0005-0000-0000-0000B06B0000}"/>
    <cellStyle name="SAPBEXHLevel2X 2 3 4" xfId="11433" xr:uid="{00000000-0005-0000-0000-0000B16B0000}"/>
    <cellStyle name="SAPBEXHLevel2X 2 3 4 2" xfId="27300" xr:uid="{00000000-0005-0000-0000-0000B26B0000}"/>
    <cellStyle name="SAPBEXHLevel2X 2 3 5" xfId="13582" xr:uid="{00000000-0005-0000-0000-0000B36B0000}"/>
    <cellStyle name="SAPBEXHLevel2X 2 3 5 2" xfId="29206" xr:uid="{00000000-0005-0000-0000-0000B46B0000}"/>
    <cellStyle name="SAPBEXHLevel2X 2 3 6" xfId="16785" xr:uid="{00000000-0005-0000-0000-0000B56B0000}"/>
    <cellStyle name="SAPBEXHLevel2X 2 3 6 2" xfId="31923" xr:uid="{00000000-0005-0000-0000-0000B66B0000}"/>
    <cellStyle name="SAPBEXHLevel2X 2 3 7" xfId="19395" xr:uid="{00000000-0005-0000-0000-0000B76B0000}"/>
    <cellStyle name="SAPBEXHLevel2X 2 3 7 2" xfId="34342" xr:uid="{00000000-0005-0000-0000-0000B86B0000}"/>
    <cellStyle name="SAPBEXHLevel2X 2 4" xfId="3439" xr:uid="{00000000-0005-0000-0000-0000B96B0000}"/>
    <cellStyle name="SAPBEXHLevel2X 2 4 2" xfId="4117" xr:uid="{00000000-0005-0000-0000-0000BA6B0000}"/>
    <cellStyle name="SAPBEXHLevel2X 2 4 2 2" xfId="9272" xr:uid="{00000000-0005-0000-0000-0000BB6B0000}"/>
    <cellStyle name="SAPBEXHLevel2X 2 4 2 2 2" xfId="25266" xr:uid="{00000000-0005-0000-0000-0000BC6B0000}"/>
    <cellStyle name="SAPBEXHLevel2X 2 4 2 3" xfId="12092" xr:uid="{00000000-0005-0000-0000-0000BD6B0000}"/>
    <cellStyle name="SAPBEXHLevel2X 2 4 2 3 2" xfId="27936" xr:uid="{00000000-0005-0000-0000-0000BE6B0000}"/>
    <cellStyle name="SAPBEXHLevel2X 2 4 2 4" xfId="14374" xr:uid="{00000000-0005-0000-0000-0000BF6B0000}"/>
    <cellStyle name="SAPBEXHLevel2X 2 4 2 4 2" xfId="29895" xr:uid="{00000000-0005-0000-0000-0000C06B0000}"/>
    <cellStyle name="SAPBEXHLevel2X 2 4 2 5" xfId="17414" xr:uid="{00000000-0005-0000-0000-0000C16B0000}"/>
    <cellStyle name="SAPBEXHLevel2X 2 4 2 5 2" xfId="32532" xr:uid="{00000000-0005-0000-0000-0000C26B0000}"/>
    <cellStyle name="SAPBEXHLevel2X 2 4 2 6" xfId="20022" xr:uid="{00000000-0005-0000-0000-0000C36B0000}"/>
    <cellStyle name="SAPBEXHLevel2X 2 4 2 6 2" xfId="34961" xr:uid="{00000000-0005-0000-0000-0000C46B0000}"/>
    <cellStyle name="SAPBEXHLevel2X 2 4 2 7" xfId="18374" xr:uid="{00000000-0005-0000-0000-0000C56B0000}"/>
    <cellStyle name="SAPBEXHLevel2X 2 4 2 7 2" xfId="33435" xr:uid="{00000000-0005-0000-0000-0000C66B0000}"/>
    <cellStyle name="SAPBEXHLevel2X 2 4 3" xfId="8607" xr:uid="{00000000-0005-0000-0000-0000C76B0000}"/>
    <cellStyle name="SAPBEXHLevel2X 2 4 3 2" xfId="24636" xr:uid="{00000000-0005-0000-0000-0000C86B0000}"/>
    <cellStyle name="SAPBEXHLevel2X 2 4 4" xfId="11434" xr:uid="{00000000-0005-0000-0000-0000C96B0000}"/>
    <cellStyle name="SAPBEXHLevel2X 2 4 4 2" xfId="27301" xr:uid="{00000000-0005-0000-0000-0000CA6B0000}"/>
    <cellStyle name="SAPBEXHLevel2X 2 4 5" xfId="15294" xr:uid="{00000000-0005-0000-0000-0000CB6B0000}"/>
    <cellStyle name="SAPBEXHLevel2X 2 4 5 2" xfId="30703" xr:uid="{00000000-0005-0000-0000-0000CC6B0000}"/>
    <cellStyle name="SAPBEXHLevel2X 2 4 6" xfId="16786" xr:uid="{00000000-0005-0000-0000-0000CD6B0000}"/>
    <cellStyle name="SAPBEXHLevel2X 2 4 6 2" xfId="31924" xr:uid="{00000000-0005-0000-0000-0000CE6B0000}"/>
    <cellStyle name="SAPBEXHLevel2X 2 4 7" xfId="19396" xr:uid="{00000000-0005-0000-0000-0000CF6B0000}"/>
    <cellStyle name="SAPBEXHLevel2X 2 4 7 2" xfId="34343" xr:uid="{00000000-0005-0000-0000-0000D06B0000}"/>
    <cellStyle name="SAPBEXHLevel2X 2 5" xfId="3440" xr:uid="{00000000-0005-0000-0000-0000D16B0000}"/>
    <cellStyle name="SAPBEXHLevel2X 2 5 2" xfId="4116" xr:uid="{00000000-0005-0000-0000-0000D26B0000}"/>
    <cellStyle name="SAPBEXHLevel2X 2 5 2 2" xfId="9271" xr:uid="{00000000-0005-0000-0000-0000D36B0000}"/>
    <cellStyle name="SAPBEXHLevel2X 2 5 2 2 2" xfId="25265" xr:uid="{00000000-0005-0000-0000-0000D46B0000}"/>
    <cellStyle name="SAPBEXHLevel2X 2 5 2 3" xfId="12091" xr:uid="{00000000-0005-0000-0000-0000D56B0000}"/>
    <cellStyle name="SAPBEXHLevel2X 2 5 2 3 2" xfId="27935" xr:uid="{00000000-0005-0000-0000-0000D66B0000}"/>
    <cellStyle name="SAPBEXHLevel2X 2 5 2 4" xfId="10292" xr:uid="{00000000-0005-0000-0000-0000D76B0000}"/>
    <cellStyle name="SAPBEXHLevel2X 2 5 2 4 2" xfId="26235" xr:uid="{00000000-0005-0000-0000-0000D86B0000}"/>
    <cellStyle name="SAPBEXHLevel2X 2 5 2 5" xfId="17413" xr:uid="{00000000-0005-0000-0000-0000D96B0000}"/>
    <cellStyle name="SAPBEXHLevel2X 2 5 2 5 2" xfId="32531" xr:uid="{00000000-0005-0000-0000-0000DA6B0000}"/>
    <cellStyle name="SAPBEXHLevel2X 2 5 2 6" xfId="20021" xr:uid="{00000000-0005-0000-0000-0000DB6B0000}"/>
    <cellStyle name="SAPBEXHLevel2X 2 5 2 6 2" xfId="34960" xr:uid="{00000000-0005-0000-0000-0000DC6B0000}"/>
    <cellStyle name="SAPBEXHLevel2X 2 5 2 7" xfId="18408" xr:uid="{00000000-0005-0000-0000-0000DD6B0000}"/>
    <cellStyle name="SAPBEXHLevel2X 2 5 2 7 2" xfId="33467" xr:uid="{00000000-0005-0000-0000-0000DE6B0000}"/>
    <cellStyle name="SAPBEXHLevel2X 2 5 3" xfId="8608" xr:uid="{00000000-0005-0000-0000-0000DF6B0000}"/>
    <cellStyle name="SAPBEXHLevel2X 2 5 3 2" xfId="24637" xr:uid="{00000000-0005-0000-0000-0000E06B0000}"/>
    <cellStyle name="SAPBEXHLevel2X 2 5 4" xfId="11435" xr:uid="{00000000-0005-0000-0000-0000E16B0000}"/>
    <cellStyle name="SAPBEXHLevel2X 2 5 4 2" xfId="27302" xr:uid="{00000000-0005-0000-0000-0000E26B0000}"/>
    <cellStyle name="SAPBEXHLevel2X 2 5 5" xfId="13583" xr:uid="{00000000-0005-0000-0000-0000E36B0000}"/>
    <cellStyle name="SAPBEXHLevel2X 2 5 5 2" xfId="29207" xr:uid="{00000000-0005-0000-0000-0000E46B0000}"/>
    <cellStyle name="SAPBEXHLevel2X 2 5 6" xfId="16787" xr:uid="{00000000-0005-0000-0000-0000E56B0000}"/>
    <cellStyle name="SAPBEXHLevel2X 2 5 6 2" xfId="31925" xr:uid="{00000000-0005-0000-0000-0000E66B0000}"/>
    <cellStyle name="SAPBEXHLevel2X 2 5 7" xfId="19397" xr:uid="{00000000-0005-0000-0000-0000E76B0000}"/>
    <cellStyle name="SAPBEXHLevel2X 2 5 7 2" xfId="34344" xr:uid="{00000000-0005-0000-0000-0000E86B0000}"/>
    <cellStyle name="SAPBEXHLevel2X 2 6" xfId="3441" xr:uid="{00000000-0005-0000-0000-0000E96B0000}"/>
    <cellStyle name="SAPBEXHLevel2X 2 6 2" xfId="4115" xr:uid="{00000000-0005-0000-0000-0000EA6B0000}"/>
    <cellStyle name="SAPBEXHLevel2X 2 6 2 2" xfId="9270" xr:uid="{00000000-0005-0000-0000-0000EB6B0000}"/>
    <cellStyle name="SAPBEXHLevel2X 2 6 2 2 2" xfId="25264" xr:uid="{00000000-0005-0000-0000-0000EC6B0000}"/>
    <cellStyle name="SAPBEXHLevel2X 2 6 2 3" xfId="12090" xr:uid="{00000000-0005-0000-0000-0000ED6B0000}"/>
    <cellStyle name="SAPBEXHLevel2X 2 6 2 3 2" xfId="27934" xr:uid="{00000000-0005-0000-0000-0000EE6B0000}"/>
    <cellStyle name="SAPBEXHLevel2X 2 6 2 4" xfId="14482" xr:uid="{00000000-0005-0000-0000-0000EF6B0000}"/>
    <cellStyle name="SAPBEXHLevel2X 2 6 2 4 2" xfId="29998" xr:uid="{00000000-0005-0000-0000-0000F06B0000}"/>
    <cellStyle name="SAPBEXHLevel2X 2 6 2 5" xfId="17412" xr:uid="{00000000-0005-0000-0000-0000F16B0000}"/>
    <cellStyle name="SAPBEXHLevel2X 2 6 2 5 2" xfId="32530" xr:uid="{00000000-0005-0000-0000-0000F26B0000}"/>
    <cellStyle name="SAPBEXHLevel2X 2 6 2 6" xfId="20020" xr:uid="{00000000-0005-0000-0000-0000F36B0000}"/>
    <cellStyle name="SAPBEXHLevel2X 2 6 2 6 2" xfId="34959" xr:uid="{00000000-0005-0000-0000-0000F46B0000}"/>
    <cellStyle name="SAPBEXHLevel2X 2 6 2 7" xfId="14144" xr:uid="{00000000-0005-0000-0000-0000F56B0000}"/>
    <cellStyle name="SAPBEXHLevel2X 2 6 2 7 2" xfId="29720" xr:uid="{00000000-0005-0000-0000-0000F66B0000}"/>
    <cellStyle name="SAPBEXHLevel2X 2 6 3" xfId="8609" xr:uid="{00000000-0005-0000-0000-0000F76B0000}"/>
    <cellStyle name="SAPBEXHLevel2X 2 6 3 2" xfId="24638" xr:uid="{00000000-0005-0000-0000-0000F86B0000}"/>
    <cellStyle name="SAPBEXHLevel2X 2 6 4" xfId="11436" xr:uid="{00000000-0005-0000-0000-0000F96B0000}"/>
    <cellStyle name="SAPBEXHLevel2X 2 6 4 2" xfId="27303" xr:uid="{00000000-0005-0000-0000-0000FA6B0000}"/>
    <cellStyle name="SAPBEXHLevel2X 2 6 5" xfId="15293" xr:uid="{00000000-0005-0000-0000-0000FB6B0000}"/>
    <cellStyle name="SAPBEXHLevel2X 2 6 5 2" xfId="30702" xr:uid="{00000000-0005-0000-0000-0000FC6B0000}"/>
    <cellStyle name="SAPBEXHLevel2X 2 6 6" xfId="16788" xr:uid="{00000000-0005-0000-0000-0000FD6B0000}"/>
    <cellStyle name="SAPBEXHLevel2X 2 6 6 2" xfId="31926" xr:uid="{00000000-0005-0000-0000-0000FE6B0000}"/>
    <cellStyle name="SAPBEXHLevel2X 2 6 7" xfId="19398" xr:uid="{00000000-0005-0000-0000-0000FF6B0000}"/>
    <cellStyle name="SAPBEXHLevel2X 2 6 7 2" xfId="34345" xr:uid="{00000000-0005-0000-0000-0000006C0000}"/>
    <cellStyle name="SAPBEXHLevel2X 2 7" xfId="3442" xr:uid="{00000000-0005-0000-0000-0000016C0000}"/>
    <cellStyle name="SAPBEXHLevel2X 2 7 2" xfId="4114" xr:uid="{00000000-0005-0000-0000-0000026C0000}"/>
    <cellStyle name="SAPBEXHLevel2X 2 7 2 2" xfId="9269" xr:uid="{00000000-0005-0000-0000-0000036C0000}"/>
    <cellStyle name="SAPBEXHLevel2X 2 7 2 2 2" xfId="25263" xr:uid="{00000000-0005-0000-0000-0000046C0000}"/>
    <cellStyle name="SAPBEXHLevel2X 2 7 2 3" xfId="12089" xr:uid="{00000000-0005-0000-0000-0000056C0000}"/>
    <cellStyle name="SAPBEXHLevel2X 2 7 2 3 2" xfId="27933" xr:uid="{00000000-0005-0000-0000-0000066C0000}"/>
    <cellStyle name="SAPBEXHLevel2X 2 7 2 4" xfId="14481" xr:uid="{00000000-0005-0000-0000-0000076C0000}"/>
    <cellStyle name="SAPBEXHLevel2X 2 7 2 4 2" xfId="29997" xr:uid="{00000000-0005-0000-0000-0000086C0000}"/>
    <cellStyle name="SAPBEXHLevel2X 2 7 2 5" xfId="17411" xr:uid="{00000000-0005-0000-0000-0000096C0000}"/>
    <cellStyle name="SAPBEXHLevel2X 2 7 2 5 2" xfId="32529" xr:uid="{00000000-0005-0000-0000-00000A6C0000}"/>
    <cellStyle name="SAPBEXHLevel2X 2 7 2 6" xfId="20019" xr:uid="{00000000-0005-0000-0000-00000B6C0000}"/>
    <cellStyle name="SAPBEXHLevel2X 2 7 2 6 2" xfId="34958" xr:uid="{00000000-0005-0000-0000-00000C6C0000}"/>
    <cellStyle name="SAPBEXHLevel2X 2 7 2 7" xfId="20887" xr:uid="{00000000-0005-0000-0000-00000D6C0000}"/>
    <cellStyle name="SAPBEXHLevel2X 2 7 2 7 2" xfId="35814" xr:uid="{00000000-0005-0000-0000-00000E6C0000}"/>
    <cellStyle name="SAPBEXHLevel2X 2 7 3" xfId="8610" xr:uid="{00000000-0005-0000-0000-00000F6C0000}"/>
    <cellStyle name="SAPBEXHLevel2X 2 7 3 2" xfId="24639" xr:uid="{00000000-0005-0000-0000-0000106C0000}"/>
    <cellStyle name="SAPBEXHLevel2X 2 7 4" xfId="11437" xr:uid="{00000000-0005-0000-0000-0000116C0000}"/>
    <cellStyle name="SAPBEXHLevel2X 2 7 4 2" xfId="27304" xr:uid="{00000000-0005-0000-0000-0000126C0000}"/>
    <cellStyle name="SAPBEXHLevel2X 2 7 5" xfId="13584" xr:uid="{00000000-0005-0000-0000-0000136C0000}"/>
    <cellStyle name="SAPBEXHLevel2X 2 7 5 2" xfId="29208" xr:uid="{00000000-0005-0000-0000-0000146C0000}"/>
    <cellStyle name="SAPBEXHLevel2X 2 7 6" xfId="16789" xr:uid="{00000000-0005-0000-0000-0000156C0000}"/>
    <cellStyle name="SAPBEXHLevel2X 2 7 6 2" xfId="31927" xr:uid="{00000000-0005-0000-0000-0000166C0000}"/>
    <cellStyle name="SAPBEXHLevel2X 2 7 7" xfId="19399" xr:uid="{00000000-0005-0000-0000-0000176C0000}"/>
    <cellStyle name="SAPBEXHLevel2X 2 7 7 2" xfId="34346" xr:uid="{00000000-0005-0000-0000-0000186C0000}"/>
    <cellStyle name="SAPBEXHLevel2X 2 8" xfId="3443" xr:uid="{00000000-0005-0000-0000-0000196C0000}"/>
    <cellStyle name="SAPBEXHLevel2X 2 8 2" xfId="4113" xr:uid="{00000000-0005-0000-0000-00001A6C0000}"/>
    <cellStyle name="SAPBEXHLevel2X 2 8 2 2" xfId="9268" xr:uid="{00000000-0005-0000-0000-00001B6C0000}"/>
    <cellStyle name="SAPBEXHLevel2X 2 8 2 2 2" xfId="25262" xr:uid="{00000000-0005-0000-0000-00001C6C0000}"/>
    <cellStyle name="SAPBEXHLevel2X 2 8 2 3" xfId="12088" xr:uid="{00000000-0005-0000-0000-00001D6C0000}"/>
    <cellStyle name="SAPBEXHLevel2X 2 8 2 3 2" xfId="27932" xr:uid="{00000000-0005-0000-0000-00001E6C0000}"/>
    <cellStyle name="SAPBEXHLevel2X 2 8 2 4" xfId="6040" xr:uid="{00000000-0005-0000-0000-00001F6C0000}"/>
    <cellStyle name="SAPBEXHLevel2X 2 8 2 4 2" xfId="22995" xr:uid="{00000000-0005-0000-0000-0000206C0000}"/>
    <cellStyle name="SAPBEXHLevel2X 2 8 2 5" xfId="17410" xr:uid="{00000000-0005-0000-0000-0000216C0000}"/>
    <cellStyle name="SAPBEXHLevel2X 2 8 2 5 2" xfId="32528" xr:uid="{00000000-0005-0000-0000-0000226C0000}"/>
    <cellStyle name="SAPBEXHLevel2X 2 8 2 6" xfId="20018" xr:uid="{00000000-0005-0000-0000-0000236C0000}"/>
    <cellStyle name="SAPBEXHLevel2X 2 8 2 6 2" xfId="34957" xr:uid="{00000000-0005-0000-0000-0000246C0000}"/>
    <cellStyle name="SAPBEXHLevel2X 2 8 2 7" xfId="18409" xr:uid="{00000000-0005-0000-0000-0000256C0000}"/>
    <cellStyle name="SAPBEXHLevel2X 2 8 2 7 2" xfId="33468" xr:uid="{00000000-0005-0000-0000-0000266C0000}"/>
    <cellStyle name="SAPBEXHLevel2X 2 8 3" xfId="8611" xr:uid="{00000000-0005-0000-0000-0000276C0000}"/>
    <cellStyle name="SAPBEXHLevel2X 2 8 3 2" xfId="24640" xr:uid="{00000000-0005-0000-0000-0000286C0000}"/>
    <cellStyle name="SAPBEXHLevel2X 2 8 4" xfId="11438" xr:uid="{00000000-0005-0000-0000-0000296C0000}"/>
    <cellStyle name="SAPBEXHLevel2X 2 8 4 2" xfId="27305" xr:uid="{00000000-0005-0000-0000-00002A6C0000}"/>
    <cellStyle name="SAPBEXHLevel2X 2 8 5" xfId="15292" xr:uid="{00000000-0005-0000-0000-00002B6C0000}"/>
    <cellStyle name="SAPBEXHLevel2X 2 8 5 2" xfId="30701" xr:uid="{00000000-0005-0000-0000-00002C6C0000}"/>
    <cellStyle name="SAPBEXHLevel2X 2 8 6" xfId="16790" xr:uid="{00000000-0005-0000-0000-00002D6C0000}"/>
    <cellStyle name="SAPBEXHLevel2X 2 8 6 2" xfId="31928" xr:uid="{00000000-0005-0000-0000-00002E6C0000}"/>
    <cellStyle name="SAPBEXHLevel2X 2 8 7" xfId="19400" xr:uid="{00000000-0005-0000-0000-00002F6C0000}"/>
    <cellStyle name="SAPBEXHLevel2X 2 8 7 2" xfId="34347" xr:uid="{00000000-0005-0000-0000-0000306C0000}"/>
    <cellStyle name="SAPBEXHLevel2X 2 9" xfId="3444" xr:uid="{00000000-0005-0000-0000-0000316C0000}"/>
    <cellStyle name="SAPBEXHLevel2X 2 9 2" xfId="4112" xr:uid="{00000000-0005-0000-0000-0000326C0000}"/>
    <cellStyle name="SAPBEXHLevel2X 2 9 2 2" xfId="9267" xr:uid="{00000000-0005-0000-0000-0000336C0000}"/>
    <cellStyle name="SAPBEXHLevel2X 2 9 2 2 2" xfId="25261" xr:uid="{00000000-0005-0000-0000-0000346C0000}"/>
    <cellStyle name="SAPBEXHLevel2X 2 9 2 3" xfId="12087" xr:uid="{00000000-0005-0000-0000-0000356C0000}"/>
    <cellStyle name="SAPBEXHLevel2X 2 9 2 3 2" xfId="27931" xr:uid="{00000000-0005-0000-0000-0000366C0000}"/>
    <cellStyle name="SAPBEXHLevel2X 2 9 2 4" xfId="6041" xr:uid="{00000000-0005-0000-0000-0000376C0000}"/>
    <cellStyle name="SAPBEXHLevel2X 2 9 2 4 2" xfId="22996" xr:uid="{00000000-0005-0000-0000-0000386C0000}"/>
    <cellStyle name="SAPBEXHLevel2X 2 9 2 5" xfId="17409" xr:uid="{00000000-0005-0000-0000-0000396C0000}"/>
    <cellStyle name="SAPBEXHLevel2X 2 9 2 5 2" xfId="32527" xr:uid="{00000000-0005-0000-0000-00003A6C0000}"/>
    <cellStyle name="SAPBEXHLevel2X 2 9 2 6" xfId="20017" xr:uid="{00000000-0005-0000-0000-00003B6C0000}"/>
    <cellStyle name="SAPBEXHLevel2X 2 9 2 6 2" xfId="34956" xr:uid="{00000000-0005-0000-0000-00003C6C0000}"/>
    <cellStyle name="SAPBEXHLevel2X 2 9 2 7" xfId="18410" xr:uid="{00000000-0005-0000-0000-00003D6C0000}"/>
    <cellStyle name="SAPBEXHLevel2X 2 9 2 7 2" xfId="33469" xr:uid="{00000000-0005-0000-0000-00003E6C0000}"/>
    <cellStyle name="SAPBEXHLevel2X 2 9 3" xfId="8612" xr:uid="{00000000-0005-0000-0000-00003F6C0000}"/>
    <cellStyle name="SAPBEXHLevel2X 2 9 3 2" xfId="24641" xr:uid="{00000000-0005-0000-0000-0000406C0000}"/>
    <cellStyle name="SAPBEXHLevel2X 2 9 4" xfId="11439" xr:uid="{00000000-0005-0000-0000-0000416C0000}"/>
    <cellStyle name="SAPBEXHLevel2X 2 9 4 2" xfId="27306" xr:uid="{00000000-0005-0000-0000-0000426C0000}"/>
    <cellStyle name="SAPBEXHLevel2X 2 9 5" xfId="13585" xr:uid="{00000000-0005-0000-0000-0000436C0000}"/>
    <cellStyle name="SAPBEXHLevel2X 2 9 5 2" xfId="29209" xr:uid="{00000000-0005-0000-0000-0000446C0000}"/>
    <cellStyle name="SAPBEXHLevel2X 2 9 6" xfId="16791" xr:uid="{00000000-0005-0000-0000-0000456C0000}"/>
    <cellStyle name="SAPBEXHLevel2X 2 9 6 2" xfId="31929" xr:uid="{00000000-0005-0000-0000-0000466C0000}"/>
    <cellStyle name="SAPBEXHLevel2X 2 9 7" xfId="19401" xr:uid="{00000000-0005-0000-0000-0000476C0000}"/>
    <cellStyle name="SAPBEXHLevel2X 2 9 7 2" xfId="34348" xr:uid="{00000000-0005-0000-0000-0000486C0000}"/>
    <cellStyle name="SAPBEXHLevel2X 20" xfId="4897" xr:uid="{00000000-0005-0000-0000-0000496C0000}"/>
    <cellStyle name="SAPBEXHLevel2X 20 2" xfId="10052" xr:uid="{00000000-0005-0000-0000-00004A6C0000}"/>
    <cellStyle name="SAPBEXHLevel2X 20 2 2" xfId="26034" xr:uid="{00000000-0005-0000-0000-00004B6C0000}"/>
    <cellStyle name="SAPBEXHLevel2X 20 3" xfId="12870" xr:uid="{00000000-0005-0000-0000-00004C6C0000}"/>
    <cellStyle name="SAPBEXHLevel2X 20 3 2" xfId="28711" xr:uid="{00000000-0005-0000-0000-00004D6C0000}"/>
    <cellStyle name="SAPBEXHLevel2X 20 4" xfId="15174" xr:uid="{00000000-0005-0000-0000-00004E6C0000}"/>
    <cellStyle name="SAPBEXHLevel2X 20 4 2" xfId="30590" xr:uid="{00000000-0005-0000-0000-00004F6C0000}"/>
    <cellStyle name="SAPBEXHLevel2X 20 5" xfId="18191" xr:uid="{00000000-0005-0000-0000-0000506C0000}"/>
    <cellStyle name="SAPBEXHLevel2X 20 5 2" xfId="33297" xr:uid="{00000000-0005-0000-0000-0000516C0000}"/>
    <cellStyle name="SAPBEXHLevel2X 20 6" xfId="20798" xr:uid="{00000000-0005-0000-0000-0000526C0000}"/>
    <cellStyle name="SAPBEXHLevel2X 20 6 2" xfId="35731" xr:uid="{00000000-0005-0000-0000-0000536C0000}"/>
    <cellStyle name="SAPBEXHLevel2X 20 7" xfId="20950" xr:uid="{00000000-0005-0000-0000-0000546C0000}"/>
    <cellStyle name="SAPBEXHLevel2X 20 7 2" xfId="35876" xr:uid="{00000000-0005-0000-0000-0000556C0000}"/>
    <cellStyle name="SAPBEXHLevel2X 21" xfId="5992" xr:uid="{00000000-0005-0000-0000-0000566C0000}"/>
    <cellStyle name="SAPBEXHLevel2X 21 2" xfId="22961" xr:uid="{00000000-0005-0000-0000-0000576C0000}"/>
    <cellStyle name="SAPBEXHLevel2X 22" xfId="5457" xr:uid="{00000000-0005-0000-0000-0000586C0000}"/>
    <cellStyle name="SAPBEXHLevel2X 22 2" xfId="22689" xr:uid="{00000000-0005-0000-0000-0000596C0000}"/>
    <cellStyle name="SAPBEXHLevel2X 23" xfId="8957" xr:uid="{00000000-0005-0000-0000-00005A6C0000}"/>
    <cellStyle name="SAPBEXHLevel2X 23 2" xfId="24983" xr:uid="{00000000-0005-0000-0000-00005B6C0000}"/>
    <cellStyle name="SAPBEXHLevel2X 24" xfId="13348" xr:uid="{00000000-0005-0000-0000-00005C6C0000}"/>
    <cellStyle name="SAPBEXHLevel2X 24 2" xfId="29049" xr:uid="{00000000-0005-0000-0000-00005D6C0000}"/>
    <cellStyle name="SAPBEXHLevel2X 25" xfId="16294" xr:uid="{00000000-0005-0000-0000-00005E6C0000}"/>
    <cellStyle name="SAPBEXHLevel2X 25 2" xfId="31432" xr:uid="{00000000-0005-0000-0000-00005F6C0000}"/>
    <cellStyle name="SAPBEXHLevel2X 3" xfId="894" xr:uid="{00000000-0005-0000-0000-0000606C0000}"/>
    <cellStyle name="SAPBEXHLevel2X 3 10" xfId="3446" xr:uid="{00000000-0005-0000-0000-0000616C0000}"/>
    <cellStyle name="SAPBEXHLevel2X 3 10 2" xfId="4110" xr:uid="{00000000-0005-0000-0000-0000626C0000}"/>
    <cellStyle name="SAPBEXHLevel2X 3 10 2 2" xfId="9265" xr:uid="{00000000-0005-0000-0000-0000636C0000}"/>
    <cellStyle name="SAPBEXHLevel2X 3 10 2 2 2" xfId="25259" xr:uid="{00000000-0005-0000-0000-0000646C0000}"/>
    <cellStyle name="SAPBEXHLevel2X 3 10 2 3" xfId="12085" xr:uid="{00000000-0005-0000-0000-0000656C0000}"/>
    <cellStyle name="SAPBEXHLevel2X 3 10 2 3 2" xfId="27929" xr:uid="{00000000-0005-0000-0000-0000666C0000}"/>
    <cellStyle name="SAPBEXHLevel2X 3 10 2 4" xfId="7394" xr:uid="{00000000-0005-0000-0000-0000676C0000}"/>
    <cellStyle name="SAPBEXHLevel2X 3 10 2 4 2" xfId="23593" xr:uid="{00000000-0005-0000-0000-0000686C0000}"/>
    <cellStyle name="SAPBEXHLevel2X 3 10 2 5" xfId="17407" xr:uid="{00000000-0005-0000-0000-0000696C0000}"/>
    <cellStyle name="SAPBEXHLevel2X 3 10 2 5 2" xfId="32525" xr:uid="{00000000-0005-0000-0000-00006A6C0000}"/>
    <cellStyle name="SAPBEXHLevel2X 3 10 2 6" xfId="20015" xr:uid="{00000000-0005-0000-0000-00006B6C0000}"/>
    <cellStyle name="SAPBEXHLevel2X 3 10 2 6 2" xfId="34954" xr:uid="{00000000-0005-0000-0000-00006C6C0000}"/>
    <cellStyle name="SAPBEXHLevel2X 3 10 2 7" xfId="21986" xr:uid="{00000000-0005-0000-0000-00006D6C0000}"/>
    <cellStyle name="SAPBEXHLevel2X 3 10 2 7 2" xfId="36905" xr:uid="{00000000-0005-0000-0000-00006E6C0000}"/>
    <cellStyle name="SAPBEXHLevel2X 3 10 3" xfId="8614" xr:uid="{00000000-0005-0000-0000-00006F6C0000}"/>
    <cellStyle name="SAPBEXHLevel2X 3 10 3 2" xfId="24643" xr:uid="{00000000-0005-0000-0000-0000706C0000}"/>
    <cellStyle name="SAPBEXHLevel2X 3 10 4" xfId="11441" xr:uid="{00000000-0005-0000-0000-0000716C0000}"/>
    <cellStyle name="SAPBEXHLevel2X 3 10 4 2" xfId="27308" xr:uid="{00000000-0005-0000-0000-0000726C0000}"/>
    <cellStyle name="SAPBEXHLevel2X 3 10 5" xfId="14315" xr:uid="{00000000-0005-0000-0000-0000736C0000}"/>
    <cellStyle name="SAPBEXHLevel2X 3 10 5 2" xfId="29838" xr:uid="{00000000-0005-0000-0000-0000746C0000}"/>
    <cellStyle name="SAPBEXHLevel2X 3 10 6" xfId="16793" xr:uid="{00000000-0005-0000-0000-0000756C0000}"/>
    <cellStyle name="SAPBEXHLevel2X 3 10 6 2" xfId="31931" xr:uid="{00000000-0005-0000-0000-0000766C0000}"/>
    <cellStyle name="SAPBEXHLevel2X 3 10 7" xfId="19403" xr:uid="{00000000-0005-0000-0000-0000776C0000}"/>
    <cellStyle name="SAPBEXHLevel2X 3 10 7 2" xfId="34350" xr:uid="{00000000-0005-0000-0000-0000786C0000}"/>
    <cellStyle name="SAPBEXHLevel2X 3 11" xfId="3447" xr:uid="{00000000-0005-0000-0000-0000796C0000}"/>
    <cellStyle name="SAPBEXHLevel2X 3 11 2" xfId="4109" xr:uid="{00000000-0005-0000-0000-00007A6C0000}"/>
    <cellStyle name="SAPBEXHLevel2X 3 11 2 2" xfId="9264" xr:uid="{00000000-0005-0000-0000-00007B6C0000}"/>
    <cellStyle name="SAPBEXHLevel2X 3 11 2 2 2" xfId="25258" xr:uid="{00000000-0005-0000-0000-00007C6C0000}"/>
    <cellStyle name="SAPBEXHLevel2X 3 11 2 3" xfId="12084" xr:uid="{00000000-0005-0000-0000-00007D6C0000}"/>
    <cellStyle name="SAPBEXHLevel2X 3 11 2 3 2" xfId="27928" xr:uid="{00000000-0005-0000-0000-00007E6C0000}"/>
    <cellStyle name="SAPBEXHLevel2X 3 11 2 4" xfId="15450" xr:uid="{00000000-0005-0000-0000-00007F6C0000}"/>
    <cellStyle name="SAPBEXHLevel2X 3 11 2 4 2" xfId="30820" xr:uid="{00000000-0005-0000-0000-0000806C0000}"/>
    <cellStyle name="SAPBEXHLevel2X 3 11 2 5" xfId="17406" xr:uid="{00000000-0005-0000-0000-0000816C0000}"/>
    <cellStyle name="SAPBEXHLevel2X 3 11 2 5 2" xfId="32524" xr:uid="{00000000-0005-0000-0000-0000826C0000}"/>
    <cellStyle name="SAPBEXHLevel2X 3 11 2 6" xfId="20014" xr:uid="{00000000-0005-0000-0000-0000836C0000}"/>
    <cellStyle name="SAPBEXHLevel2X 3 11 2 6 2" xfId="34953" xr:uid="{00000000-0005-0000-0000-0000846C0000}"/>
    <cellStyle name="SAPBEXHLevel2X 3 11 2 7" xfId="21200" xr:uid="{00000000-0005-0000-0000-0000856C0000}"/>
    <cellStyle name="SAPBEXHLevel2X 3 11 2 7 2" xfId="36126" xr:uid="{00000000-0005-0000-0000-0000866C0000}"/>
    <cellStyle name="SAPBEXHLevel2X 3 11 3" xfId="8615" xr:uid="{00000000-0005-0000-0000-0000876C0000}"/>
    <cellStyle name="SAPBEXHLevel2X 3 11 3 2" xfId="24644" xr:uid="{00000000-0005-0000-0000-0000886C0000}"/>
    <cellStyle name="SAPBEXHLevel2X 3 11 4" xfId="11442" xr:uid="{00000000-0005-0000-0000-0000896C0000}"/>
    <cellStyle name="SAPBEXHLevel2X 3 11 4 2" xfId="27309" xr:uid="{00000000-0005-0000-0000-00008A6C0000}"/>
    <cellStyle name="SAPBEXHLevel2X 3 11 5" xfId="15291" xr:uid="{00000000-0005-0000-0000-00008B6C0000}"/>
    <cellStyle name="SAPBEXHLevel2X 3 11 5 2" xfId="30700" xr:uid="{00000000-0005-0000-0000-00008C6C0000}"/>
    <cellStyle name="SAPBEXHLevel2X 3 11 6" xfId="16794" xr:uid="{00000000-0005-0000-0000-00008D6C0000}"/>
    <cellStyle name="SAPBEXHLevel2X 3 11 6 2" xfId="31932" xr:uid="{00000000-0005-0000-0000-00008E6C0000}"/>
    <cellStyle name="SAPBEXHLevel2X 3 11 7" xfId="19404" xr:uid="{00000000-0005-0000-0000-00008F6C0000}"/>
    <cellStyle name="SAPBEXHLevel2X 3 11 7 2" xfId="34351" xr:uid="{00000000-0005-0000-0000-0000906C0000}"/>
    <cellStyle name="SAPBEXHLevel2X 3 12" xfId="3448" xr:uid="{00000000-0005-0000-0000-0000916C0000}"/>
    <cellStyle name="SAPBEXHLevel2X 3 12 2" xfId="4108" xr:uid="{00000000-0005-0000-0000-0000926C0000}"/>
    <cellStyle name="SAPBEXHLevel2X 3 12 2 2" xfId="9263" xr:uid="{00000000-0005-0000-0000-0000936C0000}"/>
    <cellStyle name="SAPBEXHLevel2X 3 12 2 2 2" xfId="25257" xr:uid="{00000000-0005-0000-0000-0000946C0000}"/>
    <cellStyle name="SAPBEXHLevel2X 3 12 2 3" xfId="12083" xr:uid="{00000000-0005-0000-0000-0000956C0000}"/>
    <cellStyle name="SAPBEXHLevel2X 3 12 2 3 2" xfId="27927" xr:uid="{00000000-0005-0000-0000-0000966C0000}"/>
    <cellStyle name="SAPBEXHLevel2X 3 12 2 4" xfId="14915" xr:uid="{00000000-0005-0000-0000-0000976C0000}"/>
    <cellStyle name="SAPBEXHLevel2X 3 12 2 4 2" xfId="30366" xr:uid="{00000000-0005-0000-0000-0000986C0000}"/>
    <cellStyle name="SAPBEXHLevel2X 3 12 2 5" xfId="17405" xr:uid="{00000000-0005-0000-0000-0000996C0000}"/>
    <cellStyle name="SAPBEXHLevel2X 3 12 2 5 2" xfId="32523" xr:uid="{00000000-0005-0000-0000-00009A6C0000}"/>
    <cellStyle name="SAPBEXHLevel2X 3 12 2 6" xfId="20013" xr:uid="{00000000-0005-0000-0000-00009B6C0000}"/>
    <cellStyle name="SAPBEXHLevel2X 3 12 2 6 2" xfId="34952" xr:uid="{00000000-0005-0000-0000-00009C6C0000}"/>
    <cellStyle name="SAPBEXHLevel2X 3 12 2 7" xfId="18457" xr:uid="{00000000-0005-0000-0000-00009D6C0000}"/>
    <cellStyle name="SAPBEXHLevel2X 3 12 2 7 2" xfId="33493" xr:uid="{00000000-0005-0000-0000-00009E6C0000}"/>
    <cellStyle name="SAPBEXHLevel2X 3 12 3" xfId="8616" xr:uid="{00000000-0005-0000-0000-00009F6C0000}"/>
    <cellStyle name="SAPBEXHLevel2X 3 12 3 2" xfId="24645" xr:uid="{00000000-0005-0000-0000-0000A06C0000}"/>
    <cellStyle name="SAPBEXHLevel2X 3 12 4" xfId="11443" xr:uid="{00000000-0005-0000-0000-0000A16C0000}"/>
    <cellStyle name="SAPBEXHLevel2X 3 12 4 2" xfId="27310" xr:uid="{00000000-0005-0000-0000-0000A26C0000}"/>
    <cellStyle name="SAPBEXHLevel2X 3 12 5" xfId="14622" xr:uid="{00000000-0005-0000-0000-0000A36C0000}"/>
    <cellStyle name="SAPBEXHLevel2X 3 12 5 2" xfId="30123" xr:uid="{00000000-0005-0000-0000-0000A46C0000}"/>
    <cellStyle name="SAPBEXHLevel2X 3 12 6" xfId="16795" xr:uid="{00000000-0005-0000-0000-0000A56C0000}"/>
    <cellStyle name="SAPBEXHLevel2X 3 12 6 2" xfId="31933" xr:uid="{00000000-0005-0000-0000-0000A66C0000}"/>
    <cellStyle name="SAPBEXHLevel2X 3 12 7" xfId="19405" xr:uid="{00000000-0005-0000-0000-0000A76C0000}"/>
    <cellStyle name="SAPBEXHLevel2X 3 12 7 2" xfId="34352" xr:uid="{00000000-0005-0000-0000-0000A86C0000}"/>
    <cellStyle name="SAPBEXHLevel2X 3 13" xfId="3449" xr:uid="{00000000-0005-0000-0000-0000A96C0000}"/>
    <cellStyle name="SAPBEXHLevel2X 3 13 2" xfId="4107" xr:uid="{00000000-0005-0000-0000-0000AA6C0000}"/>
    <cellStyle name="SAPBEXHLevel2X 3 13 2 2" xfId="9262" xr:uid="{00000000-0005-0000-0000-0000AB6C0000}"/>
    <cellStyle name="SAPBEXHLevel2X 3 13 2 2 2" xfId="25256" xr:uid="{00000000-0005-0000-0000-0000AC6C0000}"/>
    <cellStyle name="SAPBEXHLevel2X 3 13 2 3" xfId="12082" xr:uid="{00000000-0005-0000-0000-0000AD6C0000}"/>
    <cellStyle name="SAPBEXHLevel2X 3 13 2 3 2" xfId="27926" xr:uid="{00000000-0005-0000-0000-0000AE6C0000}"/>
    <cellStyle name="SAPBEXHLevel2X 3 13 2 4" xfId="13959" xr:uid="{00000000-0005-0000-0000-0000AF6C0000}"/>
    <cellStyle name="SAPBEXHLevel2X 3 13 2 4 2" xfId="29542" xr:uid="{00000000-0005-0000-0000-0000B06C0000}"/>
    <cellStyle name="SAPBEXHLevel2X 3 13 2 5" xfId="17404" xr:uid="{00000000-0005-0000-0000-0000B16C0000}"/>
    <cellStyle name="SAPBEXHLevel2X 3 13 2 5 2" xfId="32522" xr:uid="{00000000-0005-0000-0000-0000B26C0000}"/>
    <cellStyle name="SAPBEXHLevel2X 3 13 2 6" xfId="20012" xr:uid="{00000000-0005-0000-0000-0000B36C0000}"/>
    <cellStyle name="SAPBEXHLevel2X 3 13 2 6 2" xfId="34951" xr:uid="{00000000-0005-0000-0000-0000B46C0000}"/>
    <cellStyle name="SAPBEXHLevel2X 3 13 2 7" xfId="14716" xr:uid="{00000000-0005-0000-0000-0000B56C0000}"/>
    <cellStyle name="SAPBEXHLevel2X 3 13 2 7 2" xfId="30193" xr:uid="{00000000-0005-0000-0000-0000B66C0000}"/>
    <cellStyle name="SAPBEXHLevel2X 3 13 3" xfId="8617" xr:uid="{00000000-0005-0000-0000-0000B76C0000}"/>
    <cellStyle name="SAPBEXHLevel2X 3 13 3 2" xfId="24646" xr:uid="{00000000-0005-0000-0000-0000B86C0000}"/>
    <cellStyle name="SAPBEXHLevel2X 3 13 4" xfId="11444" xr:uid="{00000000-0005-0000-0000-0000B96C0000}"/>
    <cellStyle name="SAPBEXHLevel2X 3 13 4 2" xfId="27311" xr:uid="{00000000-0005-0000-0000-0000BA6C0000}"/>
    <cellStyle name="SAPBEXHLevel2X 3 13 5" xfId="14316" xr:uid="{00000000-0005-0000-0000-0000BB6C0000}"/>
    <cellStyle name="SAPBEXHLevel2X 3 13 5 2" xfId="29839" xr:uid="{00000000-0005-0000-0000-0000BC6C0000}"/>
    <cellStyle name="SAPBEXHLevel2X 3 13 6" xfId="16796" xr:uid="{00000000-0005-0000-0000-0000BD6C0000}"/>
    <cellStyle name="SAPBEXHLevel2X 3 13 6 2" xfId="31934" xr:uid="{00000000-0005-0000-0000-0000BE6C0000}"/>
    <cellStyle name="SAPBEXHLevel2X 3 13 7" xfId="19406" xr:uid="{00000000-0005-0000-0000-0000BF6C0000}"/>
    <cellStyle name="SAPBEXHLevel2X 3 13 7 2" xfId="34353" xr:uid="{00000000-0005-0000-0000-0000C06C0000}"/>
    <cellStyle name="SAPBEXHLevel2X 3 14" xfId="3450" xr:uid="{00000000-0005-0000-0000-0000C16C0000}"/>
    <cellStyle name="SAPBEXHLevel2X 3 14 2" xfId="4106" xr:uid="{00000000-0005-0000-0000-0000C26C0000}"/>
    <cellStyle name="SAPBEXHLevel2X 3 14 2 2" xfId="9261" xr:uid="{00000000-0005-0000-0000-0000C36C0000}"/>
    <cellStyle name="SAPBEXHLevel2X 3 14 2 2 2" xfId="25255" xr:uid="{00000000-0005-0000-0000-0000C46C0000}"/>
    <cellStyle name="SAPBEXHLevel2X 3 14 2 3" xfId="12081" xr:uid="{00000000-0005-0000-0000-0000C56C0000}"/>
    <cellStyle name="SAPBEXHLevel2X 3 14 2 3 2" xfId="27925" xr:uid="{00000000-0005-0000-0000-0000C66C0000}"/>
    <cellStyle name="SAPBEXHLevel2X 3 14 2 4" xfId="14564" xr:uid="{00000000-0005-0000-0000-0000C76C0000}"/>
    <cellStyle name="SAPBEXHLevel2X 3 14 2 4 2" xfId="30067" xr:uid="{00000000-0005-0000-0000-0000C86C0000}"/>
    <cellStyle name="SAPBEXHLevel2X 3 14 2 5" xfId="17403" xr:uid="{00000000-0005-0000-0000-0000C96C0000}"/>
    <cellStyle name="SAPBEXHLevel2X 3 14 2 5 2" xfId="32521" xr:uid="{00000000-0005-0000-0000-0000CA6C0000}"/>
    <cellStyle name="SAPBEXHLevel2X 3 14 2 6" xfId="20011" xr:uid="{00000000-0005-0000-0000-0000CB6C0000}"/>
    <cellStyle name="SAPBEXHLevel2X 3 14 2 6 2" xfId="34950" xr:uid="{00000000-0005-0000-0000-0000CC6C0000}"/>
    <cellStyle name="SAPBEXHLevel2X 3 14 2 7" xfId="21747" xr:uid="{00000000-0005-0000-0000-0000CD6C0000}"/>
    <cellStyle name="SAPBEXHLevel2X 3 14 2 7 2" xfId="36669" xr:uid="{00000000-0005-0000-0000-0000CE6C0000}"/>
    <cellStyle name="SAPBEXHLevel2X 3 14 3" xfId="8618" xr:uid="{00000000-0005-0000-0000-0000CF6C0000}"/>
    <cellStyle name="SAPBEXHLevel2X 3 14 3 2" xfId="24647" xr:uid="{00000000-0005-0000-0000-0000D06C0000}"/>
    <cellStyle name="SAPBEXHLevel2X 3 14 4" xfId="11445" xr:uid="{00000000-0005-0000-0000-0000D16C0000}"/>
    <cellStyle name="SAPBEXHLevel2X 3 14 4 2" xfId="27312" xr:uid="{00000000-0005-0000-0000-0000D26C0000}"/>
    <cellStyle name="SAPBEXHLevel2X 3 14 5" xfId="14621" xr:uid="{00000000-0005-0000-0000-0000D36C0000}"/>
    <cellStyle name="SAPBEXHLevel2X 3 14 5 2" xfId="30122" xr:uid="{00000000-0005-0000-0000-0000D46C0000}"/>
    <cellStyle name="SAPBEXHLevel2X 3 14 6" xfId="16797" xr:uid="{00000000-0005-0000-0000-0000D56C0000}"/>
    <cellStyle name="SAPBEXHLevel2X 3 14 6 2" xfId="31935" xr:uid="{00000000-0005-0000-0000-0000D66C0000}"/>
    <cellStyle name="SAPBEXHLevel2X 3 14 7" xfId="19407" xr:uid="{00000000-0005-0000-0000-0000D76C0000}"/>
    <cellStyle name="SAPBEXHLevel2X 3 14 7 2" xfId="34354" xr:uid="{00000000-0005-0000-0000-0000D86C0000}"/>
    <cellStyle name="SAPBEXHLevel2X 3 15" xfId="3451" xr:uid="{00000000-0005-0000-0000-0000D96C0000}"/>
    <cellStyle name="SAPBEXHLevel2X 3 15 2" xfId="4105" xr:uid="{00000000-0005-0000-0000-0000DA6C0000}"/>
    <cellStyle name="SAPBEXHLevel2X 3 15 2 2" xfId="9260" xr:uid="{00000000-0005-0000-0000-0000DB6C0000}"/>
    <cellStyle name="SAPBEXHLevel2X 3 15 2 2 2" xfId="25254" xr:uid="{00000000-0005-0000-0000-0000DC6C0000}"/>
    <cellStyle name="SAPBEXHLevel2X 3 15 2 3" xfId="12080" xr:uid="{00000000-0005-0000-0000-0000DD6C0000}"/>
    <cellStyle name="SAPBEXHLevel2X 3 15 2 3 2" xfId="27924" xr:uid="{00000000-0005-0000-0000-0000DE6C0000}"/>
    <cellStyle name="SAPBEXHLevel2X 3 15 2 4" xfId="14914" xr:uid="{00000000-0005-0000-0000-0000DF6C0000}"/>
    <cellStyle name="SAPBEXHLevel2X 3 15 2 4 2" xfId="30365" xr:uid="{00000000-0005-0000-0000-0000E06C0000}"/>
    <cellStyle name="SAPBEXHLevel2X 3 15 2 5" xfId="17402" xr:uid="{00000000-0005-0000-0000-0000E16C0000}"/>
    <cellStyle name="SAPBEXHLevel2X 3 15 2 5 2" xfId="32520" xr:uid="{00000000-0005-0000-0000-0000E26C0000}"/>
    <cellStyle name="SAPBEXHLevel2X 3 15 2 6" xfId="20010" xr:uid="{00000000-0005-0000-0000-0000E36C0000}"/>
    <cellStyle name="SAPBEXHLevel2X 3 15 2 6 2" xfId="34949" xr:uid="{00000000-0005-0000-0000-0000E46C0000}"/>
    <cellStyle name="SAPBEXHLevel2X 3 15 2 7" xfId="18412" xr:uid="{00000000-0005-0000-0000-0000E56C0000}"/>
    <cellStyle name="SAPBEXHLevel2X 3 15 2 7 2" xfId="33471" xr:uid="{00000000-0005-0000-0000-0000E66C0000}"/>
    <cellStyle name="SAPBEXHLevel2X 3 15 3" xfId="8619" xr:uid="{00000000-0005-0000-0000-0000E76C0000}"/>
    <cellStyle name="SAPBEXHLevel2X 3 15 3 2" xfId="24648" xr:uid="{00000000-0005-0000-0000-0000E86C0000}"/>
    <cellStyle name="SAPBEXHLevel2X 3 15 4" xfId="11446" xr:uid="{00000000-0005-0000-0000-0000E96C0000}"/>
    <cellStyle name="SAPBEXHLevel2X 3 15 4 2" xfId="27313" xr:uid="{00000000-0005-0000-0000-0000EA6C0000}"/>
    <cellStyle name="SAPBEXHLevel2X 3 15 5" xfId="14971" xr:uid="{00000000-0005-0000-0000-0000EB6C0000}"/>
    <cellStyle name="SAPBEXHLevel2X 3 15 5 2" xfId="30418" xr:uid="{00000000-0005-0000-0000-0000EC6C0000}"/>
    <cellStyle name="SAPBEXHLevel2X 3 15 6" xfId="16798" xr:uid="{00000000-0005-0000-0000-0000ED6C0000}"/>
    <cellStyle name="SAPBEXHLevel2X 3 15 6 2" xfId="31936" xr:uid="{00000000-0005-0000-0000-0000EE6C0000}"/>
    <cellStyle name="SAPBEXHLevel2X 3 15 7" xfId="19408" xr:uid="{00000000-0005-0000-0000-0000EF6C0000}"/>
    <cellStyle name="SAPBEXHLevel2X 3 15 7 2" xfId="34355" xr:uid="{00000000-0005-0000-0000-0000F06C0000}"/>
    <cellStyle name="SAPBEXHLevel2X 3 16" xfId="4111" xr:uid="{00000000-0005-0000-0000-0000F16C0000}"/>
    <cellStyle name="SAPBEXHLevel2X 3 16 2" xfId="9266" xr:uid="{00000000-0005-0000-0000-0000F26C0000}"/>
    <cellStyle name="SAPBEXHLevel2X 3 16 2 2" xfId="25260" xr:uid="{00000000-0005-0000-0000-0000F36C0000}"/>
    <cellStyle name="SAPBEXHLevel2X 3 16 3" xfId="12086" xr:uid="{00000000-0005-0000-0000-0000F46C0000}"/>
    <cellStyle name="SAPBEXHLevel2X 3 16 3 2" xfId="27930" xr:uid="{00000000-0005-0000-0000-0000F56C0000}"/>
    <cellStyle name="SAPBEXHLevel2X 3 16 4" xfId="13962" xr:uid="{00000000-0005-0000-0000-0000F66C0000}"/>
    <cellStyle name="SAPBEXHLevel2X 3 16 4 2" xfId="29544" xr:uid="{00000000-0005-0000-0000-0000F76C0000}"/>
    <cellStyle name="SAPBEXHLevel2X 3 16 5" xfId="17408" xr:uid="{00000000-0005-0000-0000-0000F86C0000}"/>
    <cellStyle name="SAPBEXHLevel2X 3 16 5 2" xfId="32526" xr:uid="{00000000-0005-0000-0000-0000F96C0000}"/>
    <cellStyle name="SAPBEXHLevel2X 3 16 6" xfId="20016" xr:uid="{00000000-0005-0000-0000-0000FA6C0000}"/>
    <cellStyle name="SAPBEXHLevel2X 3 16 6 2" xfId="34955" xr:uid="{00000000-0005-0000-0000-0000FB6C0000}"/>
    <cellStyle name="SAPBEXHLevel2X 3 16 7" xfId="18411" xr:uid="{00000000-0005-0000-0000-0000FC6C0000}"/>
    <cellStyle name="SAPBEXHLevel2X 3 16 7 2" xfId="33470" xr:uid="{00000000-0005-0000-0000-0000FD6C0000}"/>
    <cellStyle name="SAPBEXHLevel2X 3 17" xfId="5375" xr:uid="{00000000-0005-0000-0000-0000FE6C0000}"/>
    <cellStyle name="SAPBEXHLevel2X 3 17 2" xfId="22645" xr:uid="{00000000-0005-0000-0000-0000FF6C0000}"/>
    <cellStyle name="SAPBEXHLevel2X 3 18" xfId="6857" xr:uid="{00000000-0005-0000-0000-0000006D0000}"/>
    <cellStyle name="SAPBEXHLevel2X 3 18 2" xfId="23301" xr:uid="{00000000-0005-0000-0000-0000016D0000}"/>
    <cellStyle name="SAPBEXHLevel2X 3 19" xfId="6605" xr:uid="{00000000-0005-0000-0000-0000026D0000}"/>
    <cellStyle name="SAPBEXHLevel2X 3 19 2" xfId="23143" xr:uid="{00000000-0005-0000-0000-0000036D0000}"/>
    <cellStyle name="SAPBEXHLevel2X 3 2" xfId="895" xr:uid="{00000000-0005-0000-0000-0000046D0000}"/>
    <cellStyle name="SAPBEXHLevel2X 3 2 10" xfId="5082" xr:uid="{00000000-0005-0000-0000-0000056D0000}"/>
    <cellStyle name="SAPBEXHLevel2X 3 2 2" xfId="3452" xr:uid="{00000000-0005-0000-0000-0000066D0000}"/>
    <cellStyle name="SAPBEXHLevel2X 3 2 2 2" xfId="8620" xr:uid="{00000000-0005-0000-0000-0000076D0000}"/>
    <cellStyle name="SAPBEXHLevel2X 3 2 2 2 2" xfId="24649" xr:uid="{00000000-0005-0000-0000-0000086D0000}"/>
    <cellStyle name="SAPBEXHLevel2X 3 2 2 3" xfId="11447" xr:uid="{00000000-0005-0000-0000-0000096D0000}"/>
    <cellStyle name="SAPBEXHLevel2X 3 2 2 3 2" xfId="27314" xr:uid="{00000000-0005-0000-0000-00000A6D0000}"/>
    <cellStyle name="SAPBEXHLevel2X 3 2 2 4" xfId="14317" xr:uid="{00000000-0005-0000-0000-00000B6D0000}"/>
    <cellStyle name="SAPBEXHLevel2X 3 2 2 4 2" xfId="29840" xr:uid="{00000000-0005-0000-0000-00000C6D0000}"/>
    <cellStyle name="SAPBEXHLevel2X 3 2 2 5" xfId="16799" xr:uid="{00000000-0005-0000-0000-00000D6D0000}"/>
    <cellStyle name="SAPBEXHLevel2X 3 2 2 5 2" xfId="31937" xr:uid="{00000000-0005-0000-0000-00000E6D0000}"/>
    <cellStyle name="SAPBEXHLevel2X 3 2 2 6" xfId="19409" xr:uid="{00000000-0005-0000-0000-00000F6D0000}"/>
    <cellStyle name="SAPBEXHLevel2X 3 2 2 6 2" xfId="34356" xr:uid="{00000000-0005-0000-0000-0000106D0000}"/>
    <cellStyle name="SAPBEXHLevel2X 3 2 2 7" xfId="21428" xr:uid="{00000000-0005-0000-0000-0000116D0000}"/>
    <cellStyle name="SAPBEXHLevel2X 3 2 2 7 2" xfId="36354" xr:uid="{00000000-0005-0000-0000-0000126D0000}"/>
    <cellStyle name="SAPBEXHLevel2X 3 2 2 8" xfId="6379" xr:uid="{00000000-0005-0000-0000-0000136D0000}"/>
    <cellStyle name="SAPBEXHLevel2X 3 2 3" xfId="4104" xr:uid="{00000000-0005-0000-0000-0000146D0000}"/>
    <cellStyle name="SAPBEXHLevel2X 3 2 3 2" xfId="9259" xr:uid="{00000000-0005-0000-0000-0000156D0000}"/>
    <cellStyle name="SAPBEXHLevel2X 3 2 3 2 2" xfId="25253" xr:uid="{00000000-0005-0000-0000-0000166D0000}"/>
    <cellStyle name="SAPBEXHLevel2X 3 2 3 3" xfId="12079" xr:uid="{00000000-0005-0000-0000-0000176D0000}"/>
    <cellStyle name="SAPBEXHLevel2X 3 2 3 3 2" xfId="27923" xr:uid="{00000000-0005-0000-0000-0000186D0000}"/>
    <cellStyle name="SAPBEXHLevel2X 3 2 3 4" xfId="13960" xr:uid="{00000000-0005-0000-0000-0000196D0000}"/>
    <cellStyle name="SAPBEXHLevel2X 3 2 3 4 2" xfId="29543" xr:uid="{00000000-0005-0000-0000-00001A6D0000}"/>
    <cellStyle name="SAPBEXHLevel2X 3 2 3 5" xfId="17401" xr:uid="{00000000-0005-0000-0000-00001B6D0000}"/>
    <cellStyle name="SAPBEXHLevel2X 3 2 3 5 2" xfId="32519" xr:uid="{00000000-0005-0000-0000-00001C6D0000}"/>
    <cellStyle name="SAPBEXHLevel2X 3 2 3 6" xfId="20009" xr:uid="{00000000-0005-0000-0000-00001D6D0000}"/>
    <cellStyle name="SAPBEXHLevel2X 3 2 3 6 2" xfId="34948" xr:uid="{00000000-0005-0000-0000-00001E6D0000}"/>
    <cellStyle name="SAPBEXHLevel2X 3 2 3 7" xfId="21748" xr:uid="{00000000-0005-0000-0000-00001F6D0000}"/>
    <cellStyle name="SAPBEXHLevel2X 3 2 3 7 2" xfId="36670" xr:uid="{00000000-0005-0000-0000-0000206D0000}"/>
    <cellStyle name="SAPBEXHLevel2X 3 2 4" xfId="5374" xr:uid="{00000000-0005-0000-0000-0000216D0000}"/>
    <cellStyle name="SAPBEXHLevel2X 3 2 4 2" xfId="22644" xr:uid="{00000000-0005-0000-0000-0000226D0000}"/>
    <cellStyle name="SAPBEXHLevel2X 3 2 5" xfId="5259" xr:uid="{00000000-0005-0000-0000-0000236D0000}"/>
    <cellStyle name="SAPBEXHLevel2X 3 2 5 2" xfId="22570" xr:uid="{00000000-0005-0000-0000-0000246D0000}"/>
    <cellStyle name="SAPBEXHLevel2X 3 2 6" xfId="10585" xr:uid="{00000000-0005-0000-0000-0000256D0000}"/>
    <cellStyle name="SAPBEXHLevel2X 3 2 6 2" xfId="26491" xr:uid="{00000000-0005-0000-0000-0000266D0000}"/>
    <cellStyle name="SAPBEXHLevel2X 3 2 7" xfId="10245" xr:uid="{00000000-0005-0000-0000-0000276D0000}"/>
    <cellStyle name="SAPBEXHLevel2X 3 2 7 2" xfId="26204" xr:uid="{00000000-0005-0000-0000-0000286D0000}"/>
    <cellStyle name="SAPBEXHLevel2X 3 2 8" xfId="13411" xr:uid="{00000000-0005-0000-0000-0000296D0000}"/>
    <cellStyle name="SAPBEXHLevel2X 3 2 8 2" xfId="29082" xr:uid="{00000000-0005-0000-0000-00002A6D0000}"/>
    <cellStyle name="SAPBEXHLevel2X 3 2 9" xfId="5882" xr:uid="{00000000-0005-0000-0000-00002B6D0000}"/>
    <cellStyle name="SAPBEXHLevel2X 3 2 9 2" xfId="22875" xr:uid="{00000000-0005-0000-0000-00002C6D0000}"/>
    <cellStyle name="SAPBEXHLevel2X 3 20" xfId="13376" xr:uid="{00000000-0005-0000-0000-00002D6D0000}"/>
    <cellStyle name="SAPBEXHLevel2X 3 20 2" xfId="29061" xr:uid="{00000000-0005-0000-0000-00002E6D0000}"/>
    <cellStyle name="SAPBEXHLevel2X 3 21" xfId="11829" xr:uid="{00000000-0005-0000-0000-00002F6D0000}"/>
    <cellStyle name="SAPBEXHLevel2X 3 21 2" xfId="27675" xr:uid="{00000000-0005-0000-0000-0000306D0000}"/>
    <cellStyle name="SAPBEXHLevel2X 3 22" xfId="10235" xr:uid="{00000000-0005-0000-0000-0000316D0000}"/>
    <cellStyle name="SAPBEXHLevel2X 3 22 2" xfId="26197" xr:uid="{00000000-0005-0000-0000-0000326D0000}"/>
    <cellStyle name="SAPBEXHLevel2X 3 23" xfId="5081" xr:uid="{00000000-0005-0000-0000-0000336D0000}"/>
    <cellStyle name="SAPBEXHLevel2X 3 24" xfId="22165" xr:uid="{00000000-0005-0000-0000-0000346D0000}"/>
    <cellStyle name="SAPBEXHLevel2X 3 3" xfId="1999" xr:uid="{00000000-0005-0000-0000-0000356D0000}"/>
    <cellStyle name="SAPBEXHLevel2X 3 3 2" xfId="4103" xr:uid="{00000000-0005-0000-0000-0000366D0000}"/>
    <cellStyle name="SAPBEXHLevel2X 3 3 2 2" xfId="9258" xr:uid="{00000000-0005-0000-0000-0000376D0000}"/>
    <cellStyle name="SAPBEXHLevel2X 3 3 2 2 2" xfId="25252" xr:uid="{00000000-0005-0000-0000-0000386D0000}"/>
    <cellStyle name="SAPBEXHLevel2X 3 3 2 3" xfId="12078" xr:uid="{00000000-0005-0000-0000-0000396D0000}"/>
    <cellStyle name="SAPBEXHLevel2X 3 3 2 3 2" xfId="27922" xr:uid="{00000000-0005-0000-0000-00003A6D0000}"/>
    <cellStyle name="SAPBEXHLevel2X 3 3 2 4" xfId="14373" xr:uid="{00000000-0005-0000-0000-00003B6D0000}"/>
    <cellStyle name="SAPBEXHLevel2X 3 3 2 4 2" xfId="29894" xr:uid="{00000000-0005-0000-0000-00003C6D0000}"/>
    <cellStyle name="SAPBEXHLevel2X 3 3 2 5" xfId="17400" xr:uid="{00000000-0005-0000-0000-00003D6D0000}"/>
    <cellStyle name="SAPBEXHLevel2X 3 3 2 5 2" xfId="32518" xr:uid="{00000000-0005-0000-0000-00003E6D0000}"/>
    <cellStyle name="SAPBEXHLevel2X 3 3 2 6" xfId="20008" xr:uid="{00000000-0005-0000-0000-00003F6D0000}"/>
    <cellStyle name="SAPBEXHLevel2X 3 3 2 6 2" xfId="34947" xr:uid="{00000000-0005-0000-0000-0000406D0000}"/>
    <cellStyle name="SAPBEXHLevel2X 3 3 2 7" xfId="18413" xr:uid="{00000000-0005-0000-0000-0000416D0000}"/>
    <cellStyle name="SAPBEXHLevel2X 3 3 2 7 2" xfId="33472" xr:uid="{00000000-0005-0000-0000-0000426D0000}"/>
    <cellStyle name="SAPBEXHLevel2X 3 3 3" xfId="7244" xr:uid="{00000000-0005-0000-0000-0000436D0000}"/>
    <cellStyle name="SAPBEXHLevel2X 3 3 3 2" xfId="23500" xr:uid="{00000000-0005-0000-0000-0000446D0000}"/>
    <cellStyle name="SAPBEXHLevel2X 3 3 4" xfId="7420" xr:uid="{00000000-0005-0000-0000-0000456D0000}"/>
    <cellStyle name="SAPBEXHLevel2X 3 3 4 2" xfId="23613" xr:uid="{00000000-0005-0000-0000-0000466D0000}"/>
    <cellStyle name="SAPBEXHLevel2X 3 3 5" xfId="9003" xr:uid="{00000000-0005-0000-0000-0000476D0000}"/>
    <cellStyle name="SAPBEXHLevel2X 3 3 5 2" xfId="25005" xr:uid="{00000000-0005-0000-0000-0000486D0000}"/>
    <cellStyle name="SAPBEXHLevel2X 3 3 6" xfId="14692" xr:uid="{00000000-0005-0000-0000-0000496D0000}"/>
    <cellStyle name="SAPBEXHLevel2X 3 3 6 2" xfId="30179" xr:uid="{00000000-0005-0000-0000-00004A6D0000}"/>
    <cellStyle name="SAPBEXHLevel2X 3 3 7" xfId="15688" xr:uid="{00000000-0005-0000-0000-00004B6D0000}"/>
    <cellStyle name="SAPBEXHLevel2X 3 3 7 2" xfId="30981" xr:uid="{00000000-0005-0000-0000-00004C6D0000}"/>
    <cellStyle name="SAPBEXHLevel2X 3 3 8" xfId="4973" xr:uid="{00000000-0005-0000-0000-00004D6D0000}"/>
    <cellStyle name="SAPBEXHLevel2X 3 4" xfId="3454" xr:uid="{00000000-0005-0000-0000-00004E6D0000}"/>
    <cellStyle name="SAPBEXHLevel2X 3 4 2" xfId="4102" xr:uid="{00000000-0005-0000-0000-00004F6D0000}"/>
    <cellStyle name="SAPBEXHLevel2X 3 4 2 2" xfId="9257" xr:uid="{00000000-0005-0000-0000-0000506D0000}"/>
    <cellStyle name="SAPBEXHLevel2X 3 4 2 2 2" xfId="25251" xr:uid="{00000000-0005-0000-0000-0000516D0000}"/>
    <cellStyle name="SAPBEXHLevel2X 3 4 2 3" xfId="12077" xr:uid="{00000000-0005-0000-0000-0000526D0000}"/>
    <cellStyle name="SAPBEXHLevel2X 3 4 2 3 2" xfId="27921" xr:uid="{00000000-0005-0000-0000-0000536D0000}"/>
    <cellStyle name="SAPBEXHLevel2X 3 4 2 4" xfId="14565" xr:uid="{00000000-0005-0000-0000-0000546D0000}"/>
    <cellStyle name="SAPBEXHLevel2X 3 4 2 4 2" xfId="30068" xr:uid="{00000000-0005-0000-0000-0000556D0000}"/>
    <cellStyle name="SAPBEXHLevel2X 3 4 2 5" xfId="17399" xr:uid="{00000000-0005-0000-0000-0000566D0000}"/>
    <cellStyle name="SAPBEXHLevel2X 3 4 2 5 2" xfId="32517" xr:uid="{00000000-0005-0000-0000-0000576D0000}"/>
    <cellStyle name="SAPBEXHLevel2X 3 4 2 6" xfId="20007" xr:uid="{00000000-0005-0000-0000-0000586D0000}"/>
    <cellStyle name="SAPBEXHLevel2X 3 4 2 6 2" xfId="34946" xr:uid="{00000000-0005-0000-0000-0000596D0000}"/>
    <cellStyle name="SAPBEXHLevel2X 3 4 2 7" xfId="21749" xr:uid="{00000000-0005-0000-0000-00005A6D0000}"/>
    <cellStyle name="SAPBEXHLevel2X 3 4 2 7 2" xfId="36671" xr:uid="{00000000-0005-0000-0000-00005B6D0000}"/>
    <cellStyle name="SAPBEXHLevel2X 3 4 3" xfId="8622" xr:uid="{00000000-0005-0000-0000-00005C6D0000}"/>
    <cellStyle name="SAPBEXHLevel2X 3 4 3 2" xfId="24651" xr:uid="{00000000-0005-0000-0000-00005D6D0000}"/>
    <cellStyle name="SAPBEXHLevel2X 3 4 4" xfId="11449" xr:uid="{00000000-0005-0000-0000-00005E6D0000}"/>
    <cellStyle name="SAPBEXHLevel2X 3 4 4 2" xfId="27316" xr:uid="{00000000-0005-0000-0000-00005F6D0000}"/>
    <cellStyle name="SAPBEXHLevel2X 3 4 5" xfId="14318" xr:uid="{00000000-0005-0000-0000-0000606D0000}"/>
    <cellStyle name="SAPBEXHLevel2X 3 4 5 2" xfId="29841" xr:uid="{00000000-0005-0000-0000-0000616D0000}"/>
    <cellStyle name="SAPBEXHLevel2X 3 4 6" xfId="16801" xr:uid="{00000000-0005-0000-0000-0000626D0000}"/>
    <cellStyle name="SAPBEXHLevel2X 3 4 6 2" xfId="31939" xr:uid="{00000000-0005-0000-0000-0000636D0000}"/>
    <cellStyle name="SAPBEXHLevel2X 3 4 7" xfId="19411" xr:uid="{00000000-0005-0000-0000-0000646D0000}"/>
    <cellStyle name="SAPBEXHLevel2X 3 4 7 2" xfId="34358" xr:uid="{00000000-0005-0000-0000-0000656D0000}"/>
    <cellStyle name="SAPBEXHLevel2X 3 5" xfId="3455" xr:uid="{00000000-0005-0000-0000-0000666D0000}"/>
    <cellStyle name="SAPBEXHLevel2X 3 5 2" xfId="4101" xr:uid="{00000000-0005-0000-0000-0000676D0000}"/>
    <cellStyle name="SAPBEXHLevel2X 3 5 2 2" xfId="9256" xr:uid="{00000000-0005-0000-0000-0000686D0000}"/>
    <cellStyle name="SAPBEXHLevel2X 3 5 2 2 2" xfId="25250" xr:uid="{00000000-0005-0000-0000-0000696D0000}"/>
    <cellStyle name="SAPBEXHLevel2X 3 5 2 3" xfId="12076" xr:uid="{00000000-0005-0000-0000-00006A6D0000}"/>
    <cellStyle name="SAPBEXHLevel2X 3 5 2 3 2" xfId="27920" xr:uid="{00000000-0005-0000-0000-00006B6D0000}"/>
    <cellStyle name="SAPBEXHLevel2X 3 5 2 4" xfId="14372" xr:uid="{00000000-0005-0000-0000-00006C6D0000}"/>
    <cellStyle name="SAPBEXHLevel2X 3 5 2 4 2" xfId="29893" xr:uid="{00000000-0005-0000-0000-00006D6D0000}"/>
    <cellStyle name="SAPBEXHLevel2X 3 5 2 5" xfId="17398" xr:uid="{00000000-0005-0000-0000-00006E6D0000}"/>
    <cellStyle name="SAPBEXHLevel2X 3 5 2 5 2" xfId="32516" xr:uid="{00000000-0005-0000-0000-00006F6D0000}"/>
    <cellStyle name="SAPBEXHLevel2X 3 5 2 6" xfId="20006" xr:uid="{00000000-0005-0000-0000-0000706D0000}"/>
    <cellStyle name="SAPBEXHLevel2X 3 5 2 6 2" xfId="34945" xr:uid="{00000000-0005-0000-0000-0000716D0000}"/>
    <cellStyle name="SAPBEXHLevel2X 3 5 2 7" xfId="21750" xr:uid="{00000000-0005-0000-0000-0000726D0000}"/>
    <cellStyle name="SAPBEXHLevel2X 3 5 2 7 2" xfId="36672" xr:uid="{00000000-0005-0000-0000-0000736D0000}"/>
    <cellStyle name="SAPBEXHLevel2X 3 5 3" xfId="8623" xr:uid="{00000000-0005-0000-0000-0000746D0000}"/>
    <cellStyle name="SAPBEXHLevel2X 3 5 3 2" xfId="24652" xr:uid="{00000000-0005-0000-0000-0000756D0000}"/>
    <cellStyle name="SAPBEXHLevel2X 3 5 4" xfId="11450" xr:uid="{00000000-0005-0000-0000-0000766D0000}"/>
    <cellStyle name="SAPBEXHLevel2X 3 5 4 2" xfId="27317" xr:uid="{00000000-0005-0000-0000-0000776D0000}"/>
    <cellStyle name="SAPBEXHLevel2X 3 5 5" xfId="14619" xr:uid="{00000000-0005-0000-0000-0000786D0000}"/>
    <cellStyle name="SAPBEXHLevel2X 3 5 5 2" xfId="30120" xr:uid="{00000000-0005-0000-0000-0000796D0000}"/>
    <cellStyle name="SAPBEXHLevel2X 3 5 6" xfId="16802" xr:uid="{00000000-0005-0000-0000-00007A6D0000}"/>
    <cellStyle name="SAPBEXHLevel2X 3 5 6 2" xfId="31940" xr:uid="{00000000-0005-0000-0000-00007B6D0000}"/>
    <cellStyle name="SAPBEXHLevel2X 3 5 7" xfId="19412" xr:uid="{00000000-0005-0000-0000-00007C6D0000}"/>
    <cellStyle name="SAPBEXHLevel2X 3 5 7 2" xfId="34359" xr:uid="{00000000-0005-0000-0000-00007D6D0000}"/>
    <cellStyle name="SAPBEXHLevel2X 3 6" xfId="3456" xr:uid="{00000000-0005-0000-0000-00007E6D0000}"/>
    <cellStyle name="SAPBEXHLevel2X 3 6 2" xfId="4100" xr:uid="{00000000-0005-0000-0000-00007F6D0000}"/>
    <cellStyle name="SAPBEXHLevel2X 3 6 2 2" xfId="9255" xr:uid="{00000000-0005-0000-0000-0000806D0000}"/>
    <cellStyle name="SAPBEXHLevel2X 3 6 2 2 2" xfId="25249" xr:uid="{00000000-0005-0000-0000-0000816D0000}"/>
    <cellStyle name="SAPBEXHLevel2X 3 6 2 3" xfId="12075" xr:uid="{00000000-0005-0000-0000-0000826D0000}"/>
    <cellStyle name="SAPBEXHLevel2X 3 6 2 3 2" xfId="27919" xr:uid="{00000000-0005-0000-0000-0000836D0000}"/>
    <cellStyle name="SAPBEXHLevel2X 3 6 2 4" xfId="14566" xr:uid="{00000000-0005-0000-0000-0000846D0000}"/>
    <cellStyle name="SAPBEXHLevel2X 3 6 2 4 2" xfId="30069" xr:uid="{00000000-0005-0000-0000-0000856D0000}"/>
    <cellStyle name="SAPBEXHLevel2X 3 6 2 5" xfId="17397" xr:uid="{00000000-0005-0000-0000-0000866D0000}"/>
    <cellStyle name="SAPBEXHLevel2X 3 6 2 5 2" xfId="32515" xr:uid="{00000000-0005-0000-0000-0000876D0000}"/>
    <cellStyle name="SAPBEXHLevel2X 3 6 2 6" xfId="20005" xr:uid="{00000000-0005-0000-0000-0000886D0000}"/>
    <cellStyle name="SAPBEXHLevel2X 3 6 2 6 2" xfId="34944" xr:uid="{00000000-0005-0000-0000-0000896D0000}"/>
    <cellStyle name="SAPBEXHLevel2X 3 6 2 7" xfId="21751" xr:uid="{00000000-0005-0000-0000-00008A6D0000}"/>
    <cellStyle name="SAPBEXHLevel2X 3 6 2 7 2" xfId="36673" xr:uid="{00000000-0005-0000-0000-00008B6D0000}"/>
    <cellStyle name="SAPBEXHLevel2X 3 6 3" xfId="8624" xr:uid="{00000000-0005-0000-0000-00008C6D0000}"/>
    <cellStyle name="SAPBEXHLevel2X 3 6 3 2" xfId="24653" xr:uid="{00000000-0005-0000-0000-00008D6D0000}"/>
    <cellStyle name="SAPBEXHLevel2X 3 6 4" xfId="11451" xr:uid="{00000000-0005-0000-0000-00008E6D0000}"/>
    <cellStyle name="SAPBEXHLevel2X 3 6 4 2" xfId="27318" xr:uid="{00000000-0005-0000-0000-00008F6D0000}"/>
    <cellStyle name="SAPBEXHLevel2X 3 6 5" xfId="5251" xr:uid="{00000000-0005-0000-0000-0000906D0000}"/>
    <cellStyle name="SAPBEXHLevel2X 3 6 5 2" xfId="22563" xr:uid="{00000000-0005-0000-0000-0000916D0000}"/>
    <cellStyle name="SAPBEXHLevel2X 3 6 6" xfId="16803" xr:uid="{00000000-0005-0000-0000-0000926D0000}"/>
    <cellStyle name="SAPBEXHLevel2X 3 6 6 2" xfId="31941" xr:uid="{00000000-0005-0000-0000-0000936D0000}"/>
    <cellStyle name="SAPBEXHLevel2X 3 6 7" xfId="19413" xr:uid="{00000000-0005-0000-0000-0000946D0000}"/>
    <cellStyle name="SAPBEXHLevel2X 3 6 7 2" xfId="34360" xr:uid="{00000000-0005-0000-0000-0000956D0000}"/>
    <cellStyle name="SAPBEXHLevel2X 3 7" xfId="3457" xr:uid="{00000000-0005-0000-0000-0000966D0000}"/>
    <cellStyle name="SAPBEXHLevel2X 3 7 2" xfId="4099" xr:uid="{00000000-0005-0000-0000-0000976D0000}"/>
    <cellStyle name="SAPBEXHLevel2X 3 7 2 2" xfId="9254" xr:uid="{00000000-0005-0000-0000-0000986D0000}"/>
    <cellStyle name="SAPBEXHLevel2X 3 7 2 2 2" xfId="25248" xr:uid="{00000000-0005-0000-0000-0000996D0000}"/>
    <cellStyle name="SAPBEXHLevel2X 3 7 2 3" xfId="12074" xr:uid="{00000000-0005-0000-0000-00009A6D0000}"/>
    <cellStyle name="SAPBEXHLevel2X 3 7 2 3 2" xfId="27918" xr:uid="{00000000-0005-0000-0000-00009B6D0000}"/>
    <cellStyle name="SAPBEXHLevel2X 3 7 2 4" xfId="14371" xr:uid="{00000000-0005-0000-0000-00009C6D0000}"/>
    <cellStyle name="SAPBEXHLevel2X 3 7 2 4 2" xfId="29892" xr:uid="{00000000-0005-0000-0000-00009D6D0000}"/>
    <cellStyle name="SAPBEXHLevel2X 3 7 2 5" xfId="17396" xr:uid="{00000000-0005-0000-0000-00009E6D0000}"/>
    <cellStyle name="SAPBEXHLevel2X 3 7 2 5 2" xfId="32514" xr:uid="{00000000-0005-0000-0000-00009F6D0000}"/>
    <cellStyle name="SAPBEXHLevel2X 3 7 2 6" xfId="20004" xr:uid="{00000000-0005-0000-0000-0000A06D0000}"/>
    <cellStyle name="SAPBEXHLevel2X 3 7 2 6 2" xfId="34943" xr:uid="{00000000-0005-0000-0000-0000A16D0000}"/>
    <cellStyle name="SAPBEXHLevel2X 3 7 2 7" xfId="21505" xr:uid="{00000000-0005-0000-0000-0000A26D0000}"/>
    <cellStyle name="SAPBEXHLevel2X 3 7 2 7 2" xfId="36431" xr:uid="{00000000-0005-0000-0000-0000A36D0000}"/>
    <cellStyle name="SAPBEXHLevel2X 3 7 3" xfId="8625" xr:uid="{00000000-0005-0000-0000-0000A46D0000}"/>
    <cellStyle name="SAPBEXHLevel2X 3 7 3 2" xfId="24654" xr:uid="{00000000-0005-0000-0000-0000A56D0000}"/>
    <cellStyle name="SAPBEXHLevel2X 3 7 4" xfId="11452" xr:uid="{00000000-0005-0000-0000-0000A66D0000}"/>
    <cellStyle name="SAPBEXHLevel2X 3 7 4 2" xfId="27319" xr:uid="{00000000-0005-0000-0000-0000A76D0000}"/>
    <cellStyle name="SAPBEXHLevel2X 3 7 5" xfId="13586" xr:uid="{00000000-0005-0000-0000-0000A86D0000}"/>
    <cellStyle name="SAPBEXHLevel2X 3 7 5 2" xfId="29210" xr:uid="{00000000-0005-0000-0000-0000A96D0000}"/>
    <cellStyle name="SAPBEXHLevel2X 3 7 6" xfId="16804" xr:uid="{00000000-0005-0000-0000-0000AA6D0000}"/>
    <cellStyle name="SAPBEXHLevel2X 3 7 6 2" xfId="31942" xr:uid="{00000000-0005-0000-0000-0000AB6D0000}"/>
    <cellStyle name="SAPBEXHLevel2X 3 7 7" xfId="19414" xr:uid="{00000000-0005-0000-0000-0000AC6D0000}"/>
    <cellStyle name="SAPBEXHLevel2X 3 7 7 2" xfId="34361" xr:uid="{00000000-0005-0000-0000-0000AD6D0000}"/>
    <cellStyle name="SAPBEXHLevel2X 3 8" xfId="3458" xr:uid="{00000000-0005-0000-0000-0000AE6D0000}"/>
    <cellStyle name="SAPBEXHLevel2X 3 8 2" xfId="4098" xr:uid="{00000000-0005-0000-0000-0000AF6D0000}"/>
    <cellStyle name="SAPBEXHLevel2X 3 8 2 2" xfId="9253" xr:uid="{00000000-0005-0000-0000-0000B06D0000}"/>
    <cellStyle name="SAPBEXHLevel2X 3 8 2 2 2" xfId="25247" xr:uid="{00000000-0005-0000-0000-0000B16D0000}"/>
    <cellStyle name="SAPBEXHLevel2X 3 8 2 3" xfId="12073" xr:uid="{00000000-0005-0000-0000-0000B26D0000}"/>
    <cellStyle name="SAPBEXHLevel2X 3 8 2 3 2" xfId="27917" xr:uid="{00000000-0005-0000-0000-0000B36D0000}"/>
    <cellStyle name="SAPBEXHLevel2X 3 8 2 4" xfId="14567" xr:uid="{00000000-0005-0000-0000-0000B46D0000}"/>
    <cellStyle name="SAPBEXHLevel2X 3 8 2 4 2" xfId="30070" xr:uid="{00000000-0005-0000-0000-0000B56D0000}"/>
    <cellStyle name="SAPBEXHLevel2X 3 8 2 5" xfId="17395" xr:uid="{00000000-0005-0000-0000-0000B66D0000}"/>
    <cellStyle name="SAPBEXHLevel2X 3 8 2 5 2" xfId="32513" xr:uid="{00000000-0005-0000-0000-0000B76D0000}"/>
    <cellStyle name="SAPBEXHLevel2X 3 8 2 6" xfId="20003" xr:uid="{00000000-0005-0000-0000-0000B86D0000}"/>
    <cellStyle name="SAPBEXHLevel2X 3 8 2 6 2" xfId="34942" xr:uid="{00000000-0005-0000-0000-0000B96D0000}"/>
    <cellStyle name="SAPBEXHLevel2X 3 8 2 7" xfId="21752" xr:uid="{00000000-0005-0000-0000-0000BA6D0000}"/>
    <cellStyle name="SAPBEXHLevel2X 3 8 2 7 2" xfId="36674" xr:uid="{00000000-0005-0000-0000-0000BB6D0000}"/>
    <cellStyle name="SAPBEXHLevel2X 3 8 3" xfId="8626" xr:uid="{00000000-0005-0000-0000-0000BC6D0000}"/>
    <cellStyle name="SAPBEXHLevel2X 3 8 3 2" xfId="24655" xr:uid="{00000000-0005-0000-0000-0000BD6D0000}"/>
    <cellStyle name="SAPBEXHLevel2X 3 8 4" xfId="11453" xr:uid="{00000000-0005-0000-0000-0000BE6D0000}"/>
    <cellStyle name="SAPBEXHLevel2X 3 8 4 2" xfId="27320" xr:uid="{00000000-0005-0000-0000-0000BF6D0000}"/>
    <cellStyle name="SAPBEXHLevel2X 3 8 5" xfId="10332" xr:uid="{00000000-0005-0000-0000-0000C06D0000}"/>
    <cellStyle name="SAPBEXHLevel2X 3 8 5 2" xfId="26272" xr:uid="{00000000-0005-0000-0000-0000C16D0000}"/>
    <cellStyle name="SAPBEXHLevel2X 3 8 6" xfId="16805" xr:uid="{00000000-0005-0000-0000-0000C26D0000}"/>
    <cellStyle name="SAPBEXHLevel2X 3 8 6 2" xfId="31943" xr:uid="{00000000-0005-0000-0000-0000C36D0000}"/>
    <cellStyle name="SAPBEXHLevel2X 3 8 7" xfId="19415" xr:uid="{00000000-0005-0000-0000-0000C46D0000}"/>
    <cellStyle name="SAPBEXHLevel2X 3 8 7 2" xfId="34362" xr:uid="{00000000-0005-0000-0000-0000C56D0000}"/>
    <cellStyle name="SAPBEXHLevel2X 3 9" xfId="3459" xr:uid="{00000000-0005-0000-0000-0000C66D0000}"/>
    <cellStyle name="SAPBEXHLevel2X 3 9 2" xfId="4097" xr:uid="{00000000-0005-0000-0000-0000C76D0000}"/>
    <cellStyle name="SAPBEXHLevel2X 3 9 2 2" xfId="9252" xr:uid="{00000000-0005-0000-0000-0000C86D0000}"/>
    <cellStyle name="SAPBEXHLevel2X 3 9 2 2 2" xfId="25246" xr:uid="{00000000-0005-0000-0000-0000C96D0000}"/>
    <cellStyle name="SAPBEXHLevel2X 3 9 2 3" xfId="12072" xr:uid="{00000000-0005-0000-0000-0000CA6D0000}"/>
    <cellStyle name="SAPBEXHLevel2X 3 9 2 3 2" xfId="27916" xr:uid="{00000000-0005-0000-0000-0000CB6D0000}"/>
    <cellStyle name="SAPBEXHLevel2X 3 9 2 4" xfId="14370" xr:uid="{00000000-0005-0000-0000-0000CC6D0000}"/>
    <cellStyle name="SAPBEXHLevel2X 3 9 2 4 2" xfId="29891" xr:uid="{00000000-0005-0000-0000-0000CD6D0000}"/>
    <cellStyle name="SAPBEXHLevel2X 3 9 2 5" xfId="17394" xr:uid="{00000000-0005-0000-0000-0000CE6D0000}"/>
    <cellStyle name="SAPBEXHLevel2X 3 9 2 5 2" xfId="32512" xr:uid="{00000000-0005-0000-0000-0000CF6D0000}"/>
    <cellStyle name="SAPBEXHLevel2X 3 9 2 6" xfId="20002" xr:uid="{00000000-0005-0000-0000-0000D06D0000}"/>
    <cellStyle name="SAPBEXHLevel2X 3 9 2 6 2" xfId="34941" xr:uid="{00000000-0005-0000-0000-0000D16D0000}"/>
    <cellStyle name="SAPBEXHLevel2X 3 9 2 7" xfId="21504" xr:uid="{00000000-0005-0000-0000-0000D26D0000}"/>
    <cellStyle name="SAPBEXHLevel2X 3 9 2 7 2" xfId="36430" xr:uid="{00000000-0005-0000-0000-0000D36D0000}"/>
    <cellStyle name="SAPBEXHLevel2X 3 9 3" xfId="8627" xr:uid="{00000000-0005-0000-0000-0000D46D0000}"/>
    <cellStyle name="SAPBEXHLevel2X 3 9 3 2" xfId="24656" xr:uid="{00000000-0005-0000-0000-0000D56D0000}"/>
    <cellStyle name="SAPBEXHLevel2X 3 9 4" xfId="11454" xr:uid="{00000000-0005-0000-0000-0000D66D0000}"/>
    <cellStyle name="SAPBEXHLevel2X 3 9 4 2" xfId="27321" xr:uid="{00000000-0005-0000-0000-0000D76D0000}"/>
    <cellStyle name="SAPBEXHLevel2X 3 9 5" xfId="15290" xr:uid="{00000000-0005-0000-0000-0000D86D0000}"/>
    <cellStyle name="SAPBEXHLevel2X 3 9 5 2" xfId="30699" xr:uid="{00000000-0005-0000-0000-0000D96D0000}"/>
    <cellStyle name="SAPBEXHLevel2X 3 9 6" xfId="16806" xr:uid="{00000000-0005-0000-0000-0000DA6D0000}"/>
    <cellStyle name="SAPBEXHLevel2X 3 9 6 2" xfId="31944" xr:uid="{00000000-0005-0000-0000-0000DB6D0000}"/>
    <cellStyle name="SAPBEXHLevel2X 3 9 7" xfId="19416" xr:uid="{00000000-0005-0000-0000-0000DC6D0000}"/>
    <cellStyle name="SAPBEXHLevel2X 3 9 7 2" xfId="34363" xr:uid="{00000000-0005-0000-0000-0000DD6D0000}"/>
    <cellStyle name="SAPBEXHLevel2X 4" xfId="896" xr:uid="{00000000-0005-0000-0000-0000DE6D0000}"/>
    <cellStyle name="SAPBEXHLevel2X 4 10" xfId="3461" xr:uid="{00000000-0005-0000-0000-0000DF6D0000}"/>
    <cellStyle name="SAPBEXHLevel2X 4 10 2" xfId="4095" xr:uid="{00000000-0005-0000-0000-0000E06D0000}"/>
    <cellStyle name="SAPBEXHLevel2X 4 10 2 2" xfId="9250" xr:uid="{00000000-0005-0000-0000-0000E16D0000}"/>
    <cellStyle name="SAPBEXHLevel2X 4 10 2 2 2" xfId="25244" xr:uid="{00000000-0005-0000-0000-0000E26D0000}"/>
    <cellStyle name="SAPBEXHLevel2X 4 10 2 3" xfId="12070" xr:uid="{00000000-0005-0000-0000-0000E36D0000}"/>
    <cellStyle name="SAPBEXHLevel2X 4 10 2 3 2" xfId="27914" xr:uid="{00000000-0005-0000-0000-0000E46D0000}"/>
    <cellStyle name="SAPBEXHLevel2X 4 10 2 4" xfId="14923" xr:uid="{00000000-0005-0000-0000-0000E56D0000}"/>
    <cellStyle name="SAPBEXHLevel2X 4 10 2 4 2" xfId="30374" xr:uid="{00000000-0005-0000-0000-0000E66D0000}"/>
    <cellStyle name="SAPBEXHLevel2X 4 10 2 5" xfId="17392" xr:uid="{00000000-0005-0000-0000-0000E76D0000}"/>
    <cellStyle name="SAPBEXHLevel2X 4 10 2 5 2" xfId="32510" xr:uid="{00000000-0005-0000-0000-0000E86D0000}"/>
    <cellStyle name="SAPBEXHLevel2X 4 10 2 6" xfId="20000" xr:uid="{00000000-0005-0000-0000-0000E96D0000}"/>
    <cellStyle name="SAPBEXHLevel2X 4 10 2 6 2" xfId="34939" xr:uid="{00000000-0005-0000-0000-0000EA6D0000}"/>
    <cellStyle name="SAPBEXHLevel2X 4 10 2 7" xfId="21753" xr:uid="{00000000-0005-0000-0000-0000EB6D0000}"/>
    <cellStyle name="SAPBEXHLevel2X 4 10 2 7 2" xfId="36675" xr:uid="{00000000-0005-0000-0000-0000EC6D0000}"/>
    <cellStyle name="SAPBEXHLevel2X 4 10 3" xfId="8629" xr:uid="{00000000-0005-0000-0000-0000ED6D0000}"/>
    <cellStyle name="SAPBEXHLevel2X 4 10 3 2" xfId="24658" xr:uid="{00000000-0005-0000-0000-0000EE6D0000}"/>
    <cellStyle name="SAPBEXHLevel2X 4 10 4" xfId="11456" xr:uid="{00000000-0005-0000-0000-0000EF6D0000}"/>
    <cellStyle name="SAPBEXHLevel2X 4 10 4 2" xfId="27323" xr:uid="{00000000-0005-0000-0000-0000F06D0000}"/>
    <cellStyle name="SAPBEXHLevel2X 4 10 5" xfId="14145" xr:uid="{00000000-0005-0000-0000-0000F16D0000}"/>
    <cellStyle name="SAPBEXHLevel2X 4 10 5 2" xfId="29721" xr:uid="{00000000-0005-0000-0000-0000F26D0000}"/>
    <cellStyle name="SAPBEXHLevel2X 4 10 6" xfId="16808" xr:uid="{00000000-0005-0000-0000-0000F36D0000}"/>
    <cellStyle name="SAPBEXHLevel2X 4 10 6 2" xfId="31946" xr:uid="{00000000-0005-0000-0000-0000F46D0000}"/>
    <cellStyle name="SAPBEXHLevel2X 4 10 7" xfId="19418" xr:uid="{00000000-0005-0000-0000-0000F56D0000}"/>
    <cellStyle name="SAPBEXHLevel2X 4 10 7 2" xfId="34365" xr:uid="{00000000-0005-0000-0000-0000F66D0000}"/>
    <cellStyle name="SAPBEXHLevel2X 4 11" xfId="3462" xr:uid="{00000000-0005-0000-0000-0000F76D0000}"/>
    <cellStyle name="SAPBEXHLevel2X 4 11 2" xfId="4094" xr:uid="{00000000-0005-0000-0000-0000F86D0000}"/>
    <cellStyle name="SAPBEXHLevel2X 4 11 2 2" xfId="9249" xr:uid="{00000000-0005-0000-0000-0000F96D0000}"/>
    <cellStyle name="SAPBEXHLevel2X 4 11 2 2 2" xfId="25243" xr:uid="{00000000-0005-0000-0000-0000FA6D0000}"/>
    <cellStyle name="SAPBEXHLevel2X 4 11 2 3" xfId="12069" xr:uid="{00000000-0005-0000-0000-0000FB6D0000}"/>
    <cellStyle name="SAPBEXHLevel2X 4 11 2 3 2" xfId="27913" xr:uid="{00000000-0005-0000-0000-0000FC6D0000}"/>
    <cellStyle name="SAPBEXHLevel2X 4 11 2 4" xfId="8953" xr:uid="{00000000-0005-0000-0000-0000FD6D0000}"/>
    <cellStyle name="SAPBEXHLevel2X 4 11 2 4 2" xfId="24979" xr:uid="{00000000-0005-0000-0000-0000FE6D0000}"/>
    <cellStyle name="SAPBEXHLevel2X 4 11 2 5" xfId="17391" xr:uid="{00000000-0005-0000-0000-0000FF6D0000}"/>
    <cellStyle name="SAPBEXHLevel2X 4 11 2 5 2" xfId="32509" xr:uid="{00000000-0005-0000-0000-0000006E0000}"/>
    <cellStyle name="SAPBEXHLevel2X 4 11 2 6" xfId="19999" xr:uid="{00000000-0005-0000-0000-0000016E0000}"/>
    <cellStyle name="SAPBEXHLevel2X 4 11 2 6 2" xfId="34938" xr:uid="{00000000-0005-0000-0000-0000026E0000}"/>
    <cellStyle name="SAPBEXHLevel2X 4 11 2 7" xfId="21503" xr:uid="{00000000-0005-0000-0000-0000036E0000}"/>
    <cellStyle name="SAPBEXHLevel2X 4 11 2 7 2" xfId="36429" xr:uid="{00000000-0005-0000-0000-0000046E0000}"/>
    <cellStyle name="SAPBEXHLevel2X 4 11 3" xfId="8630" xr:uid="{00000000-0005-0000-0000-0000056E0000}"/>
    <cellStyle name="SAPBEXHLevel2X 4 11 3 2" xfId="24659" xr:uid="{00000000-0005-0000-0000-0000066E0000}"/>
    <cellStyle name="SAPBEXHLevel2X 4 11 4" xfId="11457" xr:uid="{00000000-0005-0000-0000-0000076E0000}"/>
    <cellStyle name="SAPBEXHLevel2X 4 11 4 2" xfId="27324" xr:uid="{00000000-0005-0000-0000-0000086E0000}"/>
    <cellStyle name="SAPBEXHLevel2X 4 11 5" xfId="10365" xr:uid="{00000000-0005-0000-0000-0000096E0000}"/>
    <cellStyle name="SAPBEXHLevel2X 4 11 5 2" xfId="26303" xr:uid="{00000000-0005-0000-0000-00000A6E0000}"/>
    <cellStyle name="SAPBEXHLevel2X 4 11 6" xfId="16809" xr:uid="{00000000-0005-0000-0000-00000B6E0000}"/>
    <cellStyle name="SAPBEXHLevel2X 4 11 6 2" xfId="31947" xr:uid="{00000000-0005-0000-0000-00000C6E0000}"/>
    <cellStyle name="SAPBEXHLevel2X 4 11 7" xfId="19419" xr:uid="{00000000-0005-0000-0000-00000D6E0000}"/>
    <cellStyle name="SAPBEXHLevel2X 4 11 7 2" xfId="34366" xr:uid="{00000000-0005-0000-0000-00000E6E0000}"/>
    <cellStyle name="SAPBEXHLevel2X 4 12" xfId="3463" xr:uid="{00000000-0005-0000-0000-00000F6E0000}"/>
    <cellStyle name="SAPBEXHLevel2X 4 12 2" xfId="4093" xr:uid="{00000000-0005-0000-0000-0000106E0000}"/>
    <cellStyle name="SAPBEXHLevel2X 4 12 2 2" xfId="9248" xr:uid="{00000000-0005-0000-0000-0000116E0000}"/>
    <cellStyle name="SAPBEXHLevel2X 4 12 2 2 2" xfId="25242" xr:uid="{00000000-0005-0000-0000-0000126E0000}"/>
    <cellStyle name="SAPBEXHLevel2X 4 12 2 3" xfId="12068" xr:uid="{00000000-0005-0000-0000-0000136E0000}"/>
    <cellStyle name="SAPBEXHLevel2X 4 12 2 3 2" xfId="27912" xr:uid="{00000000-0005-0000-0000-0000146E0000}"/>
    <cellStyle name="SAPBEXHLevel2X 4 12 2 4" xfId="14568" xr:uid="{00000000-0005-0000-0000-0000156E0000}"/>
    <cellStyle name="SAPBEXHLevel2X 4 12 2 4 2" xfId="30071" xr:uid="{00000000-0005-0000-0000-0000166E0000}"/>
    <cellStyle name="SAPBEXHLevel2X 4 12 2 5" xfId="17390" xr:uid="{00000000-0005-0000-0000-0000176E0000}"/>
    <cellStyle name="SAPBEXHLevel2X 4 12 2 5 2" xfId="32508" xr:uid="{00000000-0005-0000-0000-0000186E0000}"/>
    <cellStyle name="SAPBEXHLevel2X 4 12 2 6" xfId="19998" xr:uid="{00000000-0005-0000-0000-0000196E0000}"/>
    <cellStyle name="SAPBEXHLevel2X 4 12 2 6 2" xfId="34937" xr:uid="{00000000-0005-0000-0000-00001A6E0000}"/>
    <cellStyle name="SAPBEXHLevel2X 4 12 2 7" xfId="21754" xr:uid="{00000000-0005-0000-0000-00001B6E0000}"/>
    <cellStyle name="SAPBEXHLevel2X 4 12 2 7 2" xfId="36676" xr:uid="{00000000-0005-0000-0000-00001C6E0000}"/>
    <cellStyle name="SAPBEXHLevel2X 4 12 3" xfId="8631" xr:uid="{00000000-0005-0000-0000-00001D6E0000}"/>
    <cellStyle name="SAPBEXHLevel2X 4 12 3 2" xfId="24660" xr:uid="{00000000-0005-0000-0000-00001E6E0000}"/>
    <cellStyle name="SAPBEXHLevel2X 4 12 4" xfId="11458" xr:uid="{00000000-0005-0000-0000-00001F6E0000}"/>
    <cellStyle name="SAPBEXHLevel2X 4 12 4 2" xfId="27325" xr:uid="{00000000-0005-0000-0000-0000206E0000}"/>
    <cellStyle name="SAPBEXHLevel2X 4 12 5" xfId="13897" xr:uid="{00000000-0005-0000-0000-0000216E0000}"/>
    <cellStyle name="SAPBEXHLevel2X 4 12 5 2" xfId="29485" xr:uid="{00000000-0005-0000-0000-0000226E0000}"/>
    <cellStyle name="SAPBEXHLevel2X 4 12 6" xfId="16810" xr:uid="{00000000-0005-0000-0000-0000236E0000}"/>
    <cellStyle name="SAPBEXHLevel2X 4 12 6 2" xfId="31948" xr:uid="{00000000-0005-0000-0000-0000246E0000}"/>
    <cellStyle name="SAPBEXHLevel2X 4 12 7" xfId="19420" xr:uid="{00000000-0005-0000-0000-0000256E0000}"/>
    <cellStyle name="SAPBEXHLevel2X 4 12 7 2" xfId="34367" xr:uid="{00000000-0005-0000-0000-0000266E0000}"/>
    <cellStyle name="SAPBEXHLevel2X 4 13" xfId="3464" xr:uid="{00000000-0005-0000-0000-0000276E0000}"/>
    <cellStyle name="SAPBEXHLevel2X 4 13 2" xfId="4092" xr:uid="{00000000-0005-0000-0000-0000286E0000}"/>
    <cellStyle name="SAPBEXHLevel2X 4 13 2 2" xfId="9247" xr:uid="{00000000-0005-0000-0000-0000296E0000}"/>
    <cellStyle name="SAPBEXHLevel2X 4 13 2 2 2" xfId="25241" xr:uid="{00000000-0005-0000-0000-00002A6E0000}"/>
    <cellStyle name="SAPBEXHLevel2X 4 13 2 3" xfId="12067" xr:uid="{00000000-0005-0000-0000-00002B6E0000}"/>
    <cellStyle name="SAPBEXHLevel2X 4 13 2 3 2" xfId="27911" xr:uid="{00000000-0005-0000-0000-00002C6E0000}"/>
    <cellStyle name="SAPBEXHLevel2X 4 13 2 4" xfId="14369" xr:uid="{00000000-0005-0000-0000-00002D6E0000}"/>
    <cellStyle name="SAPBEXHLevel2X 4 13 2 4 2" xfId="29890" xr:uid="{00000000-0005-0000-0000-00002E6E0000}"/>
    <cellStyle name="SAPBEXHLevel2X 4 13 2 5" xfId="17389" xr:uid="{00000000-0005-0000-0000-00002F6E0000}"/>
    <cellStyle name="SAPBEXHLevel2X 4 13 2 5 2" xfId="32507" xr:uid="{00000000-0005-0000-0000-0000306E0000}"/>
    <cellStyle name="SAPBEXHLevel2X 4 13 2 6" xfId="19997" xr:uid="{00000000-0005-0000-0000-0000316E0000}"/>
    <cellStyle name="SAPBEXHLevel2X 4 13 2 6 2" xfId="34936" xr:uid="{00000000-0005-0000-0000-0000326E0000}"/>
    <cellStyle name="SAPBEXHLevel2X 4 13 2 7" xfId="21502" xr:uid="{00000000-0005-0000-0000-0000336E0000}"/>
    <cellStyle name="SAPBEXHLevel2X 4 13 2 7 2" xfId="36428" xr:uid="{00000000-0005-0000-0000-0000346E0000}"/>
    <cellStyle name="SAPBEXHLevel2X 4 13 3" xfId="8632" xr:uid="{00000000-0005-0000-0000-0000356E0000}"/>
    <cellStyle name="SAPBEXHLevel2X 4 13 3 2" xfId="24661" xr:uid="{00000000-0005-0000-0000-0000366E0000}"/>
    <cellStyle name="SAPBEXHLevel2X 4 13 4" xfId="11459" xr:uid="{00000000-0005-0000-0000-0000376E0000}"/>
    <cellStyle name="SAPBEXHLevel2X 4 13 4 2" xfId="27326" xr:uid="{00000000-0005-0000-0000-0000386E0000}"/>
    <cellStyle name="SAPBEXHLevel2X 4 13 5" xfId="14319" xr:uid="{00000000-0005-0000-0000-0000396E0000}"/>
    <cellStyle name="SAPBEXHLevel2X 4 13 5 2" xfId="29842" xr:uid="{00000000-0005-0000-0000-00003A6E0000}"/>
    <cellStyle name="SAPBEXHLevel2X 4 13 6" xfId="16811" xr:uid="{00000000-0005-0000-0000-00003B6E0000}"/>
    <cellStyle name="SAPBEXHLevel2X 4 13 6 2" xfId="31949" xr:uid="{00000000-0005-0000-0000-00003C6E0000}"/>
    <cellStyle name="SAPBEXHLevel2X 4 13 7" xfId="19421" xr:uid="{00000000-0005-0000-0000-00003D6E0000}"/>
    <cellStyle name="SAPBEXHLevel2X 4 13 7 2" xfId="34368" xr:uid="{00000000-0005-0000-0000-00003E6E0000}"/>
    <cellStyle name="SAPBEXHLevel2X 4 14" xfId="3465" xr:uid="{00000000-0005-0000-0000-00003F6E0000}"/>
    <cellStyle name="SAPBEXHLevel2X 4 14 2" xfId="4089" xr:uid="{00000000-0005-0000-0000-0000406E0000}"/>
    <cellStyle name="SAPBEXHLevel2X 4 14 2 2" xfId="9244" xr:uid="{00000000-0005-0000-0000-0000416E0000}"/>
    <cellStyle name="SAPBEXHLevel2X 4 14 2 2 2" xfId="25239" xr:uid="{00000000-0005-0000-0000-0000426E0000}"/>
    <cellStyle name="SAPBEXHLevel2X 4 14 2 3" xfId="12064" xr:uid="{00000000-0005-0000-0000-0000436E0000}"/>
    <cellStyle name="SAPBEXHLevel2X 4 14 2 3 2" xfId="27908" xr:uid="{00000000-0005-0000-0000-0000446E0000}"/>
    <cellStyle name="SAPBEXHLevel2X 4 14 2 4" xfId="7647" xr:uid="{00000000-0005-0000-0000-0000456E0000}"/>
    <cellStyle name="SAPBEXHLevel2X 4 14 2 4 2" xfId="23779" xr:uid="{00000000-0005-0000-0000-0000466E0000}"/>
    <cellStyle name="SAPBEXHLevel2X 4 14 2 5" xfId="17386" xr:uid="{00000000-0005-0000-0000-0000476E0000}"/>
    <cellStyle name="SAPBEXHLevel2X 4 14 2 5 2" xfId="32506" xr:uid="{00000000-0005-0000-0000-0000486E0000}"/>
    <cellStyle name="SAPBEXHLevel2X 4 14 2 6" xfId="19994" xr:uid="{00000000-0005-0000-0000-0000496E0000}"/>
    <cellStyle name="SAPBEXHLevel2X 4 14 2 6 2" xfId="34934" xr:uid="{00000000-0005-0000-0000-00004A6E0000}"/>
    <cellStyle name="SAPBEXHLevel2X 4 14 2 7" xfId="21621" xr:uid="{00000000-0005-0000-0000-00004B6E0000}"/>
    <cellStyle name="SAPBEXHLevel2X 4 14 2 7 2" xfId="36547" xr:uid="{00000000-0005-0000-0000-00004C6E0000}"/>
    <cellStyle name="SAPBEXHLevel2X 4 14 3" xfId="8633" xr:uid="{00000000-0005-0000-0000-00004D6E0000}"/>
    <cellStyle name="SAPBEXHLevel2X 4 14 3 2" xfId="24662" xr:uid="{00000000-0005-0000-0000-00004E6E0000}"/>
    <cellStyle name="SAPBEXHLevel2X 4 14 4" xfId="11460" xr:uid="{00000000-0005-0000-0000-00004F6E0000}"/>
    <cellStyle name="SAPBEXHLevel2X 4 14 4 2" xfId="27327" xr:uid="{00000000-0005-0000-0000-0000506E0000}"/>
    <cellStyle name="SAPBEXHLevel2X 4 14 5" xfId="15466" xr:uid="{00000000-0005-0000-0000-0000516E0000}"/>
    <cellStyle name="SAPBEXHLevel2X 4 14 5 2" xfId="30834" xr:uid="{00000000-0005-0000-0000-0000526E0000}"/>
    <cellStyle name="SAPBEXHLevel2X 4 14 6" xfId="16812" xr:uid="{00000000-0005-0000-0000-0000536E0000}"/>
    <cellStyle name="SAPBEXHLevel2X 4 14 6 2" xfId="31950" xr:uid="{00000000-0005-0000-0000-0000546E0000}"/>
    <cellStyle name="SAPBEXHLevel2X 4 14 7" xfId="19422" xr:uid="{00000000-0005-0000-0000-0000556E0000}"/>
    <cellStyle name="SAPBEXHLevel2X 4 14 7 2" xfId="34369" xr:uid="{00000000-0005-0000-0000-0000566E0000}"/>
    <cellStyle name="SAPBEXHLevel2X 4 15" xfId="3466" xr:uid="{00000000-0005-0000-0000-0000576E0000}"/>
    <cellStyle name="SAPBEXHLevel2X 4 15 2" xfId="4088" xr:uid="{00000000-0005-0000-0000-0000586E0000}"/>
    <cellStyle name="SAPBEXHLevel2X 4 15 2 2" xfId="9243" xr:uid="{00000000-0005-0000-0000-0000596E0000}"/>
    <cellStyle name="SAPBEXHLevel2X 4 15 2 2 2" xfId="25238" xr:uid="{00000000-0005-0000-0000-00005A6E0000}"/>
    <cellStyle name="SAPBEXHLevel2X 4 15 2 3" xfId="12063" xr:uid="{00000000-0005-0000-0000-00005B6E0000}"/>
    <cellStyle name="SAPBEXHLevel2X 4 15 2 3 2" xfId="27907" xr:uid="{00000000-0005-0000-0000-00005C6E0000}"/>
    <cellStyle name="SAPBEXHLevel2X 4 15 2 4" xfId="10317" xr:uid="{00000000-0005-0000-0000-00005D6E0000}"/>
    <cellStyle name="SAPBEXHLevel2X 4 15 2 4 2" xfId="26259" xr:uid="{00000000-0005-0000-0000-00005E6E0000}"/>
    <cellStyle name="SAPBEXHLevel2X 4 15 2 5" xfId="17385" xr:uid="{00000000-0005-0000-0000-00005F6E0000}"/>
    <cellStyle name="SAPBEXHLevel2X 4 15 2 5 2" xfId="32505" xr:uid="{00000000-0005-0000-0000-0000606E0000}"/>
    <cellStyle name="SAPBEXHLevel2X 4 15 2 6" xfId="19993" xr:uid="{00000000-0005-0000-0000-0000616E0000}"/>
    <cellStyle name="SAPBEXHLevel2X 4 15 2 6 2" xfId="34933" xr:uid="{00000000-0005-0000-0000-0000626E0000}"/>
    <cellStyle name="SAPBEXHLevel2X 4 15 2 7" xfId="21501" xr:uid="{00000000-0005-0000-0000-0000636E0000}"/>
    <cellStyle name="SAPBEXHLevel2X 4 15 2 7 2" xfId="36427" xr:uid="{00000000-0005-0000-0000-0000646E0000}"/>
    <cellStyle name="SAPBEXHLevel2X 4 15 3" xfId="8634" xr:uid="{00000000-0005-0000-0000-0000656E0000}"/>
    <cellStyle name="SAPBEXHLevel2X 4 15 3 2" xfId="24663" xr:uid="{00000000-0005-0000-0000-0000666E0000}"/>
    <cellStyle name="SAPBEXHLevel2X 4 15 4" xfId="11461" xr:uid="{00000000-0005-0000-0000-0000676E0000}"/>
    <cellStyle name="SAPBEXHLevel2X 4 15 4 2" xfId="27328" xr:uid="{00000000-0005-0000-0000-0000686E0000}"/>
    <cellStyle name="SAPBEXHLevel2X 4 15 5" xfId="6697" xr:uid="{00000000-0005-0000-0000-0000696E0000}"/>
    <cellStyle name="SAPBEXHLevel2X 4 15 5 2" xfId="23189" xr:uid="{00000000-0005-0000-0000-00006A6E0000}"/>
    <cellStyle name="SAPBEXHLevel2X 4 15 6" xfId="16813" xr:uid="{00000000-0005-0000-0000-00006B6E0000}"/>
    <cellStyle name="SAPBEXHLevel2X 4 15 6 2" xfId="31951" xr:uid="{00000000-0005-0000-0000-00006C6E0000}"/>
    <cellStyle name="SAPBEXHLevel2X 4 15 7" xfId="19423" xr:uid="{00000000-0005-0000-0000-00006D6E0000}"/>
    <cellStyle name="SAPBEXHLevel2X 4 15 7 2" xfId="34370" xr:uid="{00000000-0005-0000-0000-00006E6E0000}"/>
    <cellStyle name="SAPBEXHLevel2X 4 16" xfId="3460" xr:uid="{00000000-0005-0000-0000-00006F6E0000}"/>
    <cellStyle name="SAPBEXHLevel2X 4 16 2" xfId="8628" xr:uid="{00000000-0005-0000-0000-0000706E0000}"/>
    <cellStyle name="SAPBEXHLevel2X 4 16 2 2" xfId="24657" xr:uid="{00000000-0005-0000-0000-0000716E0000}"/>
    <cellStyle name="SAPBEXHLevel2X 4 16 3" xfId="11455" xr:uid="{00000000-0005-0000-0000-0000726E0000}"/>
    <cellStyle name="SAPBEXHLevel2X 4 16 3 2" xfId="27322" xr:uid="{00000000-0005-0000-0000-0000736E0000}"/>
    <cellStyle name="SAPBEXHLevel2X 4 16 4" xfId="13894" xr:uid="{00000000-0005-0000-0000-0000746E0000}"/>
    <cellStyle name="SAPBEXHLevel2X 4 16 4 2" xfId="29482" xr:uid="{00000000-0005-0000-0000-0000756E0000}"/>
    <cellStyle name="SAPBEXHLevel2X 4 16 5" xfId="16807" xr:uid="{00000000-0005-0000-0000-0000766E0000}"/>
    <cellStyle name="SAPBEXHLevel2X 4 16 5 2" xfId="31945" xr:uid="{00000000-0005-0000-0000-0000776E0000}"/>
    <cellStyle name="SAPBEXHLevel2X 4 16 6" xfId="19417" xr:uid="{00000000-0005-0000-0000-0000786E0000}"/>
    <cellStyle name="SAPBEXHLevel2X 4 16 6 2" xfId="34364" xr:uid="{00000000-0005-0000-0000-0000796E0000}"/>
    <cellStyle name="SAPBEXHLevel2X 4 16 7" xfId="21431" xr:uid="{00000000-0005-0000-0000-00007A6E0000}"/>
    <cellStyle name="SAPBEXHLevel2X 4 16 7 2" xfId="36357" xr:uid="{00000000-0005-0000-0000-00007B6E0000}"/>
    <cellStyle name="SAPBEXHLevel2X 4 16 8" xfId="6380" xr:uid="{00000000-0005-0000-0000-00007C6E0000}"/>
    <cellStyle name="SAPBEXHLevel2X 4 17" xfId="4096" xr:uid="{00000000-0005-0000-0000-00007D6E0000}"/>
    <cellStyle name="SAPBEXHLevel2X 4 17 2" xfId="9251" xr:uid="{00000000-0005-0000-0000-00007E6E0000}"/>
    <cellStyle name="SAPBEXHLevel2X 4 17 2 2" xfId="25245" xr:uid="{00000000-0005-0000-0000-00007F6E0000}"/>
    <cellStyle name="SAPBEXHLevel2X 4 17 3" xfId="12071" xr:uid="{00000000-0005-0000-0000-0000806E0000}"/>
    <cellStyle name="SAPBEXHLevel2X 4 17 3 2" xfId="27915" xr:uid="{00000000-0005-0000-0000-0000816E0000}"/>
    <cellStyle name="SAPBEXHLevel2X 4 17 4" xfId="7393" xr:uid="{00000000-0005-0000-0000-0000826E0000}"/>
    <cellStyle name="SAPBEXHLevel2X 4 17 4 2" xfId="23592" xr:uid="{00000000-0005-0000-0000-0000836E0000}"/>
    <cellStyle name="SAPBEXHLevel2X 4 17 5" xfId="17393" xr:uid="{00000000-0005-0000-0000-0000846E0000}"/>
    <cellStyle name="SAPBEXHLevel2X 4 17 5 2" xfId="32511" xr:uid="{00000000-0005-0000-0000-0000856E0000}"/>
    <cellStyle name="SAPBEXHLevel2X 4 17 6" xfId="20001" xr:uid="{00000000-0005-0000-0000-0000866E0000}"/>
    <cellStyle name="SAPBEXHLevel2X 4 17 6 2" xfId="34940" xr:uid="{00000000-0005-0000-0000-0000876E0000}"/>
    <cellStyle name="SAPBEXHLevel2X 4 17 7" xfId="13223" xr:uid="{00000000-0005-0000-0000-0000886E0000}"/>
    <cellStyle name="SAPBEXHLevel2X 4 17 7 2" xfId="28991" xr:uid="{00000000-0005-0000-0000-0000896E0000}"/>
    <cellStyle name="SAPBEXHLevel2X 4 18" xfId="5373" xr:uid="{00000000-0005-0000-0000-00008A6E0000}"/>
    <cellStyle name="SAPBEXHLevel2X 4 18 2" xfId="22643" xr:uid="{00000000-0005-0000-0000-00008B6E0000}"/>
    <cellStyle name="SAPBEXHLevel2X 4 19" xfId="6856" xr:uid="{00000000-0005-0000-0000-00008C6E0000}"/>
    <cellStyle name="SAPBEXHLevel2X 4 19 2" xfId="23300" xr:uid="{00000000-0005-0000-0000-00008D6E0000}"/>
    <cellStyle name="SAPBEXHLevel2X 4 2" xfId="897" xr:uid="{00000000-0005-0000-0000-00008E6E0000}"/>
    <cellStyle name="SAPBEXHLevel2X 4 2 10" xfId="5084" xr:uid="{00000000-0005-0000-0000-00008F6E0000}"/>
    <cellStyle name="SAPBEXHLevel2X 4 2 11" xfId="38052" xr:uid="{00000000-0005-0000-0000-0000906E0000}"/>
    <cellStyle name="SAPBEXHLevel2X 4 2 2" xfId="3467" xr:uid="{00000000-0005-0000-0000-0000916E0000}"/>
    <cellStyle name="SAPBEXHLevel2X 4 2 2 2" xfId="8635" xr:uid="{00000000-0005-0000-0000-0000926E0000}"/>
    <cellStyle name="SAPBEXHLevel2X 4 2 2 2 2" xfId="24664" xr:uid="{00000000-0005-0000-0000-0000936E0000}"/>
    <cellStyle name="SAPBEXHLevel2X 4 2 2 3" xfId="11462" xr:uid="{00000000-0005-0000-0000-0000946E0000}"/>
    <cellStyle name="SAPBEXHLevel2X 4 2 2 3 2" xfId="27329" xr:uid="{00000000-0005-0000-0000-0000956E0000}"/>
    <cellStyle name="SAPBEXHLevel2X 4 2 2 4" xfId="6698" xr:uid="{00000000-0005-0000-0000-0000966E0000}"/>
    <cellStyle name="SAPBEXHLevel2X 4 2 2 4 2" xfId="23190" xr:uid="{00000000-0005-0000-0000-0000976E0000}"/>
    <cellStyle name="SAPBEXHLevel2X 4 2 2 5" xfId="16814" xr:uid="{00000000-0005-0000-0000-0000986E0000}"/>
    <cellStyle name="SAPBEXHLevel2X 4 2 2 5 2" xfId="31952" xr:uid="{00000000-0005-0000-0000-0000996E0000}"/>
    <cellStyle name="SAPBEXHLevel2X 4 2 2 6" xfId="19424" xr:uid="{00000000-0005-0000-0000-00009A6E0000}"/>
    <cellStyle name="SAPBEXHLevel2X 4 2 2 6 2" xfId="34371" xr:uid="{00000000-0005-0000-0000-00009B6E0000}"/>
    <cellStyle name="SAPBEXHLevel2X 4 2 2 7" xfId="21433" xr:uid="{00000000-0005-0000-0000-00009C6E0000}"/>
    <cellStyle name="SAPBEXHLevel2X 4 2 2 7 2" xfId="36359" xr:uid="{00000000-0005-0000-0000-00009D6E0000}"/>
    <cellStyle name="SAPBEXHLevel2X 4 2 2 8" xfId="6381" xr:uid="{00000000-0005-0000-0000-00009E6E0000}"/>
    <cellStyle name="SAPBEXHLevel2X 4 2 3" xfId="4087" xr:uid="{00000000-0005-0000-0000-00009F6E0000}"/>
    <cellStyle name="SAPBEXHLevel2X 4 2 3 2" xfId="9242" xr:uid="{00000000-0005-0000-0000-0000A06E0000}"/>
    <cellStyle name="SAPBEXHLevel2X 4 2 3 2 2" xfId="25237" xr:uid="{00000000-0005-0000-0000-0000A16E0000}"/>
    <cellStyle name="SAPBEXHLevel2X 4 2 3 3" xfId="12062" xr:uid="{00000000-0005-0000-0000-0000A26E0000}"/>
    <cellStyle name="SAPBEXHLevel2X 4 2 3 3 2" xfId="27906" xr:uid="{00000000-0005-0000-0000-0000A36E0000}"/>
    <cellStyle name="SAPBEXHLevel2X 4 2 3 4" xfId="14570" xr:uid="{00000000-0005-0000-0000-0000A46E0000}"/>
    <cellStyle name="SAPBEXHLevel2X 4 2 3 4 2" xfId="30072" xr:uid="{00000000-0005-0000-0000-0000A56E0000}"/>
    <cellStyle name="SAPBEXHLevel2X 4 2 3 5" xfId="17384" xr:uid="{00000000-0005-0000-0000-0000A66E0000}"/>
    <cellStyle name="SAPBEXHLevel2X 4 2 3 5 2" xfId="32504" xr:uid="{00000000-0005-0000-0000-0000A76E0000}"/>
    <cellStyle name="SAPBEXHLevel2X 4 2 3 6" xfId="19992" xr:uid="{00000000-0005-0000-0000-0000A86E0000}"/>
    <cellStyle name="SAPBEXHLevel2X 4 2 3 6 2" xfId="34932" xr:uid="{00000000-0005-0000-0000-0000A96E0000}"/>
    <cellStyle name="SAPBEXHLevel2X 4 2 3 7" xfId="21620" xr:uid="{00000000-0005-0000-0000-0000AA6E0000}"/>
    <cellStyle name="SAPBEXHLevel2X 4 2 3 7 2" xfId="36546" xr:uid="{00000000-0005-0000-0000-0000AB6E0000}"/>
    <cellStyle name="SAPBEXHLevel2X 4 2 4" xfId="5372" xr:uid="{00000000-0005-0000-0000-0000AC6E0000}"/>
    <cellStyle name="SAPBEXHLevel2X 4 2 4 2" xfId="22642" xr:uid="{00000000-0005-0000-0000-0000AD6E0000}"/>
    <cellStyle name="SAPBEXHLevel2X 4 2 5" xfId="6855" xr:uid="{00000000-0005-0000-0000-0000AE6E0000}"/>
    <cellStyle name="SAPBEXHLevel2X 4 2 5 2" xfId="23299" xr:uid="{00000000-0005-0000-0000-0000AF6E0000}"/>
    <cellStyle name="SAPBEXHLevel2X 4 2 6" xfId="6665" xr:uid="{00000000-0005-0000-0000-0000B06E0000}"/>
    <cellStyle name="SAPBEXHLevel2X 4 2 6 2" xfId="23168" xr:uid="{00000000-0005-0000-0000-0000B16E0000}"/>
    <cellStyle name="SAPBEXHLevel2X 4 2 7" xfId="7419" xr:uid="{00000000-0005-0000-0000-0000B26E0000}"/>
    <cellStyle name="SAPBEXHLevel2X 4 2 7 2" xfId="23612" xr:uid="{00000000-0005-0000-0000-0000B36E0000}"/>
    <cellStyle name="SAPBEXHLevel2X 4 2 8" xfId="10273" xr:uid="{00000000-0005-0000-0000-0000B46E0000}"/>
    <cellStyle name="SAPBEXHLevel2X 4 2 8 2" xfId="26223" xr:uid="{00000000-0005-0000-0000-0000B56E0000}"/>
    <cellStyle name="SAPBEXHLevel2X 4 2 9" xfId="5883" xr:uid="{00000000-0005-0000-0000-0000B66E0000}"/>
    <cellStyle name="SAPBEXHLevel2X 4 2 9 2" xfId="22876" xr:uid="{00000000-0005-0000-0000-0000B76E0000}"/>
    <cellStyle name="SAPBEXHLevel2X 4 20" xfId="6604" xr:uid="{00000000-0005-0000-0000-0000B86E0000}"/>
    <cellStyle name="SAPBEXHLevel2X 4 20 2" xfId="23142" xr:uid="{00000000-0005-0000-0000-0000B96E0000}"/>
    <cellStyle name="SAPBEXHLevel2X 4 21" xfId="13925" xr:uid="{00000000-0005-0000-0000-0000BA6E0000}"/>
    <cellStyle name="SAPBEXHLevel2X 4 21 2" xfId="29510" xr:uid="{00000000-0005-0000-0000-0000BB6E0000}"/>
    <cellStyle name="SAPBEXHLevel2X 4 22" xfId="15859" xr:uid="{00000000-0005-0000-0000-0000BC6E0000}"/>
    <cellStyle name="SAPBEXHLevel2X 4 22 2" xfId="31081" xr:uid="{00000000-0005-0000-0000-0000BD6E0000}"/>
    <cellStyle name="SAPBEXHLevel2X 4 23" xfId="7821" xr:uid="{00000000-0005-0000-0000-0000BE6E0000}"/>
    <cellStyle name="SAPBEXHLevel2X 4 23 2" xfId="23854" xr:uid="{00000000-0005-0000-0000-0000BF6E0000}"/>
    <cellStyle name="SAPBEXHLevel2X 4 24" xfId="5083" xr:uid="{00000000-0005-0000-0000-0000C06E0000}"/>
    <cellStyle name="SAPBEXHLevel2X 4 25" xfId="38051" xr:uid="{00000000-0005-0000-0000-0000C16E0000}"/>
    <cellStyle name="SAPBEXHLevel2X 4 3" xfId="898" xr:uid="{00000000-0005-0000-0000-0000C26E0000}"/>
    <cellStyle name="SAPBEXHLevel2X 4 3 10" xfId="5085" xr:uid="{00000000-0005-0000-0000-0000C36E0000}"/>
    <cellStyle name="SAPBEXHLevel2X 4 3 11" xfId="38053" xr:uid="{00000000-0005-0000-0000-0000C46E0000}"/>
    <cellStyle name="SAPBEXHLevel2X 4 3 2" xfId="3468" xr:uid="{00000000-0005-0000-0000-0000C56E0000}"/>
    <cellStyle name="SAPBEXHLevel2X 4 3 2 2" xfId="8636" xr:uid="{00000000-0005-0000-0000-0000C66E0000}"/>
    <cellStyle name="SAPBEXHLevel2X 4 3 2 2 2" xfId="24665" xr:uid="{00000000-0005-0000-0000-0000C76E0000}"/>
    <cellStyle name="SAPBEXHLevel2X 4 3 2 3" xfId="11463" xr:uid="{00000000-0005-0000-0000-0000C86E0000}"/>
    <cellStyle name="SAPBEXHLevel2X 4 3 2 3 2" xfId="27330" xr:uid="{00000000-0005-0000-0000-0000C96E0000}"/>
    <cellStyle name="SAPBEXHLevel2X 4 3 2 4" xfId="13588" xr:uid="{00000000-0005-0000-0000-0000CA6E0000}"/>
    <cellStyle name="SAPBEXHLevel2X 4 3 2 4 2" xfId="29212" xr:uid="{00000000-0005-0000-0000-0000CB6E0000}"/>
    <cellStyle name="SAPBEXHLevel2X 4 3 2 5" xfId="16815" xr:uid="{00000000-0005-0000-0000-0000CC6E0000}"/>
    <cellStyle name="SAPBEXHLevel2X 4 3 2 5 2" xfId="31953" xr:uid="{00000000-0005-0000-0000-0000CD6E0000}"/>
    <cellStyle name="SAPBEXHLevel2X 4 3 2 6" xfId="19425" xr:uid="{00000000-0005-0000-0000-0000CE6E0000}"/>
    <cellStyle name="SAPBEXHLevel2X 4 3 2 6 2" xfId="34372" xr:uid="{00000000-0005-0000-0000-0000CF6E0000}"/>
    <cellStyle name="SAPBEXHLevel2X 4 3 2 7" xfId="21434" xr:uid="{00000000-0005-0000-0000-0000D06E0000}"/>
    <cellStyle name="SAPBEXHLevel2X 4 3 2 7 2" xfId="36360" xr:uid="{00000000-0005-0000-0000-0000D16E0000}"/>
    <cellStyle name="SAPBEXHLevel2X 4 3 2 8" xfId="6382" xr:uid="{00000000-0005-0000-0000-0000D26E0000}"/>
    <cellStyle name="SAPBEXHLevel2X 4 3 3" xfId="4086" xr:uid="{00000000-0005-0000-0000-0000D36E0000}"/>
    <cellStyle name="SAPBEXHLevel2X 4 3 3 2" xfId="9241" xr:uid="{00000000-0005-0000-0000-0000D46E0000}"/>
    <cellStyle name="SAPBEXHLevel2X 4 3 3 2 2" xfId="25236" xr:uid="{00000000-0005-0000-0000-0000D56E0000}"/>
    <cellStyle name="SAPBEXHLevel2X 4 3 3 3" xfId="12061" xr:uid="{00000000-0005-0000-0000-0000D66E0000}"/>
    <cellStyle name="SAPBEXHLevel2X 4 3 3 3 2" xfId="27905" xr:uid="{00000000-0005-0000-0000-0000D76E0000}"/>
    <cellStyle name="SAPBEXHLevel2X 4 3 3 4" xfId="14367" xr:uid="{00000000-0005-0000-0000-0000D86E0000}"/>
    <cellStyle name="SAPBEXHLevel2X 4 3 3 4 2" xfId="29888" xr:uid="{00000000-0005-0000-0000-0000D96E0000}"/>
    <cellStyle name="SAPBEXHLevel2X 4 3 3 5" xfId="17383" xr:uid="{00000000-0005-0000-0000-0000DA6E0000}"/>
    <cellStyle name="SAPBEXHLevel2X 4 3 3 5 2" xfId="32503" xr:uid="{00000000-0005-0000-0000-0000DB6E0000}"/>
    <cellStyle name="SAPBEXHLevel2X 4 3 3 6" xfId="19991" xr:uid="{00000000-0005-0000-0000-0000DC6E0000}"/>
    <cellStyle name="SAPBEXHLevel2X 4 3 3 6 2" xfId="34931" xr:uid="{00000000-0005-0000-0000-0000DD6E0000}"/>
    <cellStyle name="SAPBEXHLevel2X 4 3 3 7" xfId="21500" xr:uid="{00000000-0005-0000-0000-0000DE6E0000}"/>
    <cellStyle name="SAPBEXHLevel2X 4 3 3 7 2" xfId="36426" xr:uid="{00000000-0005-0000-0000-0000DF6E0000}"/>
    <cellStyle name="SAPBEXHLevel2X 4 3 4" xfId="5371" xr:uid="{00000000-0005-0000-0000-0000E06E0000}"/>
    <cellStyle name="SAPBEXHLevel2X 4 3 4 2" xfId="22641" xr:uid="{00000000-0005-0000-0000-0000E16E0000}"/>
    <cellStyle name="SAPBEXHLevel2X 4 3 5" xfId="6854" xr:uid="{00000000-0005-0000-0000-0000E26E0000}"/>
    <cellStyle name="SAPBEXHLevel2X 4 3 5 2" xfId="23298" xr:uid="{00000000-0005-0000-0000-0000E36E0000}"/>
    <cellStyle name="SAPBEXHLevel2X 4 3 6" xfId="6603" xr:uid="{00000000-0005-0000-0000-0000E46E0000}"/>
    <cellStyle name="SAPBEXHLevel2X 4 3 6 2" xfId="23141" xr:uid="{00000000-0005-0000-0000-0000E56E0000}"/>
    <cellStyle name="SAPBEXHLevel2X 4 3 7" xfId="15096" xr:uid="{00000000-0005-0000-0000-0000E66E0000}"/>
    <cellStyle name="SAPBEXHLevel2X 4 3 7 2" xfId="30533" xr:uid="{00000000-0005-0000-0000-0000E76E0000}"/>
    <cellStyle name="SAPBEXHLevel2X 4 3 8" xfId="9006" xr:uid="{00000000-0005-0000-0000-0000E86E0000}"/>
    <cellStyle name="SAPBEXHLevel2X 4 3 8 2" xfId="25007" xr:uid="{00000000-0005-0000-0000-0000E96E0000}"/>
    <cellStyle name="SAPBEXHLevel2X 4 3 9" xfId="5689" xr:uid="{00000000-0005-0000-0000-0000EA6E0000}"/>
    <cellStyle name="SAPBEXHLevel2X 4 3 9 2" xfId="22770" xr:uid="{00000000-0005-0000-0000-0000EB6E0000}"/>
    <cellStyle name="SAPBEXHLevel2X 4 4" xfId="3469" xr:uid="{00000000-0005-0000-0000-0000EC6E0000}"/>
    <cellStyle name="SAPBEXHLevel2X 4 4 2" xfId="4085" xr:uid="{00000000-0005-0000-0000-0000ED6E0000}"/>
    <cellStyle name="SAPBEXHLevel2X 4 4 2 2" xfId="9240" xr:uid="{00000000-0005-0000-0000-0000EE6E0000}"/>
    <cellStyle name="SAPBEXHLevel2X 4 4 2 2 2" xfId="25235" xr:uid="{00000000-0005-0000-0000-0000EF6E0000}"/>
    <cellStyle name="SAPBEXHLevel2X 4 4 2 3" xfId="12060" xr:uid="{00000000-0005-0000-0000-0000F06E0000}"/>
    <cellStyle name="SAPBEXHLevel2X 4 4 2 3 2" xfId="27904" xr:uid="{00000000-0005-0000-0000-0000F16E0000}"/>
    <cellStyle name="SAPBEXHLevel2X 4 4 2 4" xfId="14571" xr:uid="{00000000-0005-0000-0000-0000F26E0000}"/>
    <cellStyle name="SAPBEXHLevel2X 4 4 2 4 2" xfId="30073" xr:uid="{00000000-0005-0000-0000-0000F36E0000}"/>
    <cellStyle name="SAPBEXHLevel2X 4 4 2 5" xfId="17382" xr:uid="{00000000-0005-0000-0000-0000F46E0000}"/>
    <cellStyle name="SAPBEXHLevel2X 4 4 2 5 2" xfId="32502" xr:uid="{00000000-0005-0000-0000-0000F56E0000}"/>
    <cellStyle name="SAPBEXHLevel2X 4 4 2 6" xfId="19990" xr:uid="{00000000-0005-0000-0000-0000F66E0000}"/>
    <cellStyle name="SAPBEXHLevel2X 4 4 2 6 2" xfId="34930" xr:uid="{00000000-0005-0000-0000-0000F76E0000}"/>
    <cellStyle name="SAPBEXHLevel2X 4 4 2 7" xfId="21755" xr:uid="{00000000-0005-0000-0000-0000F86E0000}"/>
    <cellStyle name="SAPBEXHLevel2X 4 4 2 7 2" xfId="36677" xr:uid="{00000000-0005-0000-0000-0000F96E0000}"/>
    <cellStyle name="SAPBEXHLevel2X 4 4 3" xfId="8637" xr:uid="{00000000-0005-0000-0000-0000FA6E0000}"/>
    <cellStyle name="SAPBEXHLevel2X 4 4 3 2" xfId="24666" xr:uid="{00000000-0005-0000-0000-0000FB6E0000}"/>
    <cellStyle name="SAPBEXHLevel2X 4 4 4" xfId="11464" xr:uid="{00000000-0005-0000-0000-0000FC6E0000}"/>
    <cellStyle name="SAPBEXHLevel2X 4 4 4 2" xfId="27331" xr:uid="{00000000-0005-0000-0000-0000FD6E0000}"/>
    <cellStyle name="SAPBEXHLevel2X 4 4 5" xfId="15288" xr:uid="{00000000-0005-0000-0000-0000FE6E0000}"/>
    <cellStyle name="SAPBEXHLevel2X 4 4 5 2" xfId="30697" xr:uid="{00000000-0005-0000-0000-0000FF6E0000}"/>
    <cellStyle name="SAPBEXHLevel2X 4 4 6" xfId="16816" xr:uid="{00000000-0005-0000-0000-0000006F0000}"/>
    <cellStyle name="SAPBEXHLevel2X 4 4 6 2" xfId="31954" xr:uid="{00000000-0005-0000-0000-0000016F0000}"/>
    <cellStyle name="SAPBEXHLevel2X 4 4 7" xfId="19426" xr:uid="{00000000-0005-0000-0000-0000026F0000}"/>
    <cellStyle name="SAPBEXHLevel2X 4 4 7 2" xfId="34373" xr:uid="{00000000-0005-0000-0000-0000036F0000}"/>
    <cellStyle name="SAPBEXHLevel2X 4 4 8" xfId="22238" xr:uid="{00000000-0005-0000-0000-0000046F0000}"/>
    <cellStyle name="SAPBEXHLevel2X 4 5" xfId="3470" xr:uid="{00000000-0005-0000-0000-0000056F0000}"/>
    <cellStyle name="SAPBEXHLevel2X 4 5 2" xfId="4084" xr:uid="{00000000-0005-0000-0000-0000066F0000}"/>
    <cellStyle name="SAPBEXHLevel2X 4 5 2 2" xfId="9239" xr:uid="{00000000-0005-0000-0000-0000076F0000}"/>
    <cellStyle name="SAPBEXHLevel2X 4 5 2 2 2" xfId="25234" xr:uid="{00000000-0005-0000-0000-0000086F0000}"/>
    <cellStyle name="SAPBEXHLevel2X 4 5 2 3" xfId="12059" xr:uid="{00000000-0005-0000-0000-0000096F0000}"/>
    <cellStyle name="SAPBEXHLevel2X 4 5 2 3 2" xfId="27903" xr:uid="{00000000-0005-0000-0000-00000A6F0000}"/>
    <cellStyle name="SAPBEXHLevel2X 4 5 2 4" xfId="14366" xr:uid="{00000000-0005-0000-0000-00000B6F0000}"/>
    <cellStyle name="SAPBEXHLevel2X 4 5 2 4 2" xfId="29887" xr:uid="{00000000-0005-0000-0000-00000C6F0000}"/>
    <cellStyle name="SAPBEXHLevel2X 4 5 2 5" xfId="17381" xr:uid="{00000000-0005-0000-0000-00000D6F0000}"/>
    <cellStyle name="SAPBEXHLevel2X 4 5 2 5 2" xfId="32501" xr:uid="{00000000-0005-0000-0000-00000E6F0000}"/>
    <cellStyle name="SAPBEXHLevel2X 4 5 2 6" xfId="19989" xr:uid="{00000000-0005-0000-0000-00000F6F0000}"/>
    <cellStyle name="SAPBEXHLevel2X 4 5 2 6 2" xfId="34929" xr:uid="{00000000-0005-0000-0000-0000106F0000}"/>
    <cellStyle name="SAPBEXHLevel2X 4 5 2 7" xfId="20894" xr:uid="{00000000-0005-0000-0000-0000116F0000}"/>
    <cellStyle name="SAPBEXHLevel2X 4 5 2 7 2" xfId="35821" xr:uid="{00000000-0005-0000-0000-0000126F0000}"/>
    <cellStyle name="SAPBEXHLevel2X 4 5 3" xfId="8638" xr:uid="{00000000-0005-0000-0000-0000136F0000}"/>
    <cellStyle name="SAPBEXHLevel2X 4 5 3 2" xfId="24667" xr:uid="{00000000-0005-0000-0000-0000146F0000}"/>
    <cellStyle name="SAPBEXHLevel2X 4 5 4" xfId="11465" xr:uid="{00000000-0005-0000-0000-0000156F0000}"/>
    <cellStyle name="SAPBEXHLevel2X 4 5 4 2" xfId="27332" xr:uid="{00000000-0005-0000-0000-0000166F0000}"/>
    <cellStyle name="SAPBEXHLevel2X 4 5 5" xfId="5782" xr:uid="{00000000-0005-0000-0000-0000176F0000}"/>
    <cellStyle name="SAPBEXHLevel2X 4 5 5 2" xfId="22817" xr:uid="{00000000-0005-0000-0000-0000186F0000}"/>
    <cellStyle name="SAPBEXHLevel2X 4 5 6" xfId="16817" xr:uid="{00000000-0005-0000-0000-0000196F0000}"/>
    <cellStyle name="SAPBEXHLevel2X 4 5 6 2" xfId="31955" xr:uid="{00000000-0005-0000-0000-00001A6F0000}"/>
    <cellStyle name="SAPBEXHLevel2X 4 5 7" xfId="19427" xr:uid="{00000000-0005-0000-0000-00001B6F0000}"/>
    <cellStyle name="SAPBEXHLevel2X 4 5 7 2" xfId="34374" xr:uid="{00000000-0005-0000-0000-00001C6F0000}"/>
    <cellStyle name="SAPBEXHLevel2X 4 6" xfId="3471" xr:uid="{00000000-0005-0000-0000-00001D6F0000}"/>
    <cellStyle name="SAPBEXHLevel2X 4 6 2" xfId="4083" xr:uid="{00000000-0005-0000-0000-00001E6F0000}"/>
    <cellStyle name="SAPBEXHLevel2X 4 6 2 2" xfId="9238" xr:uid="{00000000-0005-0000-0000-00001F6F0000}"/>
    <cellStyle name="SAPBEXHLevel2X 4 6 2 2 2" xfId="25233" xr:uid="{00000000-0005-0000-0000-0000206F0000}"/>
    <cellStyle name="SAPBEXHLevel2X 4 6 2 3" xfId="12058" xr:uid="{00000000-0005-0000-0000-0000216F0000}"/>
    <cellStyle name="SAPBEXHLevel2X 4 6 2 3 2" xfId="27902" xr:uid="{00000000-0005-0000-0000-0000226F0000}"/>
    <cellStyle name="SAPBEXHLevel2X 4 6 2 4" xfId="14572" xr:uid="{00000000-0005-0000-0000-0000236F0000}"/>
    <cellStyle name="SAPBEXHLevel2X 4 6 2 4 2" xfId="30074" xr:uid="{00000000-0005-0000-0000-0000246F0000}"/>
    <cellStyle name="SAPBEXHLevel2X 4 6 2 5" xfId="17380" xr:uid="{00000000-0005-0000-0000-0000256F0000}"/>
    <cellStyle name="SAPBEXHLevel2X 4 6 2 5 2" xfId="32500" xr:uid="{00000000-0005-0000-0000-0000266F0000}"/>
    <cellStyle name="SAPBEXHLevel2X 4 6 2 6" xfId="19988" xr:uid="{00000000-0005-0000-0000-0000276F0000}"/>
    <cellStyle name="SAPBEXHLevel2X 4 6 2 6 2" xfId="34928" xr:uid="{00000000-0005-0000-0000-0000286F0000}"/>
    <cellStyle name="SAPBEXHLevel2X 4 6 2 7" xfId="21756" xr:uid="{00000000-0005-0000-0000-0000296F0000}"/>
    <cellStyle name="SAPBEXHLevel2X 4 6 2 7 2" xfId="36678" xr:uid="{00000000-0005-0000-0000-00002A6F0000}"/>
    <cellStyle name="SAPBEXHLevel2X 4 6 3" xfId="8639" xr:uid="{00000000-0005-0000-0000-00002B6F0000}"/>
    <cellStyle name="SAPBEXHLevel2X 4 6 3 2" xfId="24668" xr:uid="{00000000-0005-0000-0000-00002C6F0000}"/>
    <cellStyle name="SAPBEXHLevel2X 4 6 4" xfId="11466" xr:uid="{00000000-0005-0000-0000-00002D6F0000}"/>
    <cellStyle name="SAPBEXHLevel2X 4 6 4 2" xfId="27333" xr:uid="{00000000-0005-0000-0000-00002E6F0000}"/>
    <cellStyle name="SAPBEXHLevel2X 4 6 5" xfId="10380" xr:uid="{00000000-0005-0000-0000-00002F6F0000}"/>
    <cellStyle name="SAPBEXHLevel2X 4 6 5 2" xfId="26318" xr:uid="{00000000-0005-0000-0000-0000306F0000}"/>
    <cellStyle name="SAPBEXHLevel2X 4 6 6" xfId="16818" xr:uid="{00000000-0005-0000-0000-0000316F0000}"/>
    <cellStyle name="SAPBEXHLevel2X 4 6 6 2" xfId="31956" xr:uid="{00000000-0005-0000-0000-0000326F0000}"/>
    <cellStyle name="SAPBEXHLevel2X 4 6 7" xfId="19428" xr:uid="{00000000-0005-0000-0000-0000336F0000}"/>
    <cellStyle name="SAPBEXHLevel2X 4 6 7 2" xfId="34375" xr:uid="{00000000-0005-0000-0000-0000346F0000}"/>
    <cellStyle name="SAPBEXHLevel2X 4 7" xfId="3472" xr:uid="{00000000-0005-0000-0000-0000356F0000}"/>
    <cellStyle name="SAPBEXHLevel2X 4 7 2" xfId="4082" xr:uid="{00000000-0005-0000-0000-0000366F0000}"/>
    <cellStyle name="SAPBEXHLevel2X 4 7 2 2" xfId="9237" xr:uid="{00000000-0005-0000-0000-0000376F0000}"/>
    <cellStyle name="SAPBEXHLevel2X 4 7 2 2 2" xfId="25232" xr:uid="{00000000-0005-0000-0000-0000386F0000}"/>
    <cellStyle name="SAPBEXHLevel2X 4 7 2 3" xfId="12057" xr:uid="{00000000-0005-0000-0000-0000396F0000}"/>
    <cellStyle name="SAPBEXHLevel2X 4 7 2 3 2" xfId="27901" xr:uid="{00000000-0005-0000-0000-00003A6F0000}"/>
    <cellStyle name="SAPBEXHLevel2X 4 7 2 4" xfId="15237" xr:uid="{00000000-0005-0000-0000-00003B6F0000}"/>
    <cellStyle name="SAPBEXHLevel2X 4 7 2 4 2" xfId="30650" xr:uid="{00000000-0005-0000-0000-00003C6F0000}"/>
    <cellStyle name="SAPBEXHLevel2X 4 7 2 5" xfId="17379" xr:uid="{00000000-0005-0000-0000-00003D6F0000}"/>
    <cellStyle name="SAPBEXHLevel2X 4 7 2 5 2" xfId="32499" xr:uid="{00000000-0005-0000-0000-00003E6F0000}"/>
    <cellStyle name="SAPBEXHLevel2X 4 7 2 6" xfId="19987" xr:uid="{00000000-0005-0000-0000-00003F6F0000}"/>
    <cellStyle name="SAPBEXHLevel2X 4 7 2 6 2" xfId="34927" xr:uid="{00000000-0005-0000-0000-0000406F0000}"/>
    <cellStyle name="SAPBEXHLevel2X 4 7 2 7" xfId="21498" xr:uid="{00000000-0005-0000-0000-0000416F0000}"/>
    <cellStyle name="SAPBEXHLevel2X 4 7 2 7 2" xfId="36424" xr:uid="{00000000-0005-0000-0000-0000426F0000}"/>
    <cellStyle name="SAPBEXHLevel2X 4 7 3" xfId="8640" xr:uid="{00000000-0005-0000-0000-0000436F0000}"/>
    <cellStyle name="SAPBEXHLevel2X 4 7 3 2" xfId="24669" xr:uid="{00000000-0005-0000-0000-0000446F0000}"/>
    <cellStyle name="SAPBEXHLevel2X 4 7 4" xfId="11467" xr:uid="{00000000-0005-0000-0000-0000456F0000}"/>
    <cellStyle name="SAPBEXHLevel2X 4 7 4 2" xfId="27334" xr:uid="{00000000-0005-0000-0000-0000466F0000}"/>
    <cellStyle name="SAPBEXHLevel2X 4 7 5" xfId="15289" xr:uid="{00000000-0005-0000-0000-0000476F0000}"/>
    <cellStyle name="SAPBEXHLevel2X 4 7 5 2" xfId="30698" xr:uid="{00000000-0005-0000-0000-0000486F0000}"/>
    <cellStyle name="SAPBEXHLevel2X 4 7 6" xfId="16819" xr:uid="{00000000-0005-0000-0000-0000496F0000}"/>
    <cellStyle name="SAPBEXHLevel2X 4 7 6 2" xfId="31957" xr:uid="{00000000-0005-0000-0000-00004A6F0000}"/>
    <cellStyle name="SAPBEXHLevel2X 4 7 7" xfId="19429" xr:uid="{00000000-0005-0000-0000-00004B6F0000}"/>
    <cellStyle name="SAPBEXHLevel2X 4 7 7 2" xfId="34376" xr:uid="{00000000-0005-0000-0000-00004C6F0000}"/>
    <cellStyle name="SAPBEXHLevel2X 4 8" xfId="3473" xr:uid="{00000000-0005-0000-0000-00004D6F0000}"/>
    <cellStyle name="SAPBEXHLevel2X 4 8 2" xfId="4081" xr:uid="{00000000-0005-0000-0000-00004E6F0000}"/>
    <cellStyle name="SAPBEXHLevel2X 4 8 2 2" xfId="9236" xr:uid="{00000000-0005-0000-0000-00004F6F0000}"/>
    <cellStyle name="SAPBEXHLevel2X 4 8 2 2 2" xfId="25231" xr:uid="{00000000-0005-0000-0000-0000506F0000}"/>
    <cellStyle name="SAPBEXHLevel2X 4 8 2 3" xfId="12056" xr:uid="{00000000-0005-0000-0000-0000516F0000}"/>
    <cellStyle name="SAPBEXHLevel2X 4 8 2 3 2" xfId="27900" xr:uid="{00000000-0005-0000-0000-0000526F0000}"/>
    <cellStyle name="SAPBEXHLevel2X 4 8 2 4" xfId="14365" xr:uid="{00000000-0005-0000-0000-0000536F0000}"/>
    <cellStyle name="SAPBEXHLevel2X 4 8 2 4 2" xfId="29886" xr:uid="{00000000-0005-0000-0000-0000546F0000}"/>
    <cellStyle name="SAPBEXHLevel2X 4 8 2 5" xfId="17378" xr:uid="{00000000-0005-0000-0000-0000556F0000}"/>
    <cellStyle name="SAPBEXHLevel2X 4 8 2 5 2" xfId="32498" xr:uid="{00000000-0005-0000-0000-0000566F0000}"/>
    <cellStyle name="SAPBEXHLevel2X 4 8 2 6" xfId="19986" xr:uid="{00000000-0005-0000-0000-0000576F0000}"/>
    <cellStyle name="SAPBEXHLevel2X 4 8 2 6 2" xfId="34926" xr:uid="{00000000-0005-0000-0000-0000586F0000}"/>
    <cellStyle name="SAPBEXHLevel2X 4 8 2 7" xfId="21619" xr:uid="{00000000-0005-0000-0000-0000596F0000}"/>
    <cellStyle name="SAPBEXHLevel2X 4 8 2 7 2" xfId="36545" xr:uid="{00000000-0005-0000-0000-00005A6F0000}"/>
    <cellStyle name="SAPBEXHLevel2X 4 8 3" xfId="8641" xr:uid="{00000000-0005-0000-0000-00005B6F0000}"/>
    <cellStyle name="SAPBEXHLevel2X 4 8 3 2" xfId="24670" xr:uid="{00000000-0005-0000-0000-00005C6F0000}"/>
    <cellStyle name="SAPBEXHLevel2X 4 8 4" xfId="11468" xr:uid="{00000000-0005-0000-0000-00005D6F0000}"/>
    <cellStyle name="SAPBEXHLevel2X 4 8 4 2" xfId="27335" xr:uid="{00000000-0005-0000-0000-00005E6F0000}"/>
    <cellStyle name="SAPBEXHLevel2X 4 8 5" xfId="14618" xr:uid="{00000000-0005-0000-0000-00005F6F0000}"/>
    <cellStyle name="SAPBEXHLevel2X 4 8 5 2" xfId="30119" xr:uid="{00000000-0005-0000-0000-0000606F0000}"/>
    <cellStyle name="SAPBEXHLevel2X 4 8 6" xfId="16820" xr:uid="{00000000-0005-0000-0000-0000616F0000}"/>
    <cellStyle name="SAPBEXHLevel2X 4 8 6 2" xfId="31958" xr:uid="{00000000-0005-0000-0000-0000626F0000}"/>
    <cellStyle name="SAPBEXHLevel2X 4 8 7" xfId="19430" xr:uid="{00000000-0005-0000-0000-0000636F0000}"/>
    <cellStyle name="SAPBEXHLevel2X 4 8 7 2" xfId="34377" xr:uid="{00000000-0005-0000-0000-0000646F0000}"/>
    <cellStyle name="SAPBEXHLevel2X 4 9" xfId="3474" xr:uid="{00000000-0005-0000-0000-0000656F0000}"/>
    <cellStyle name="SAPBEXHLevel2X 4 9 2" xfId="4080" xr:uid="{00000000-0005-0000-0000-0000666F0000}"/>
    <cellStyle name="SAPBEXHLevel2X 4 9 2 2" xfId="9235" xr:uid="{00000000-0005-0000-0000-0000676F0000}"/>
    <cellStyle name="SAPBEXHLevel2X 4 9 2 2 2" xfId="25230" xr:uid="{00000000-0005-0000-0000-0000686F0000}"/>
    <cellStyle name="SAPBEXHLevel2X 4 9 2 3" xfId="12055" xr:uid="{00000000-0005-0000-0000-0000696F0000}"/>
    <cellStyle name="SAPBEXHLevel2X 4 9 2 3 2" xfId="27899" xr:uid="{00000000-0005-0000-0000-00006A6F0000}"/>
    <cellStyle name="SAPBEXHLevel2X 4 9 2 4" xfId="14573" xr:uid="{00000000-0005-0000-0000-00006B6F0000}"/>
    <cellStyle name="SAPBEXHLevel2X 4 9 2 4 2" xfId="30075" xr:uid="{00000000-0005-0000-0000-00006C6F0000}"/>
    <cellStyle name="SAPBEXHLevel2X 4 9 2 5" xfId="17377" xr:uid="{00000000-0005-0000-0000-00006D6F0000}"/>
    <cellStyle name="SAPBEXHLevel2X 4 9 2 5 2" xfId="32497" xr:uid="{00000000-0005-0000-0000-00006E6F0000}"/>
    <cellStyle name="SAPBEXHLevel2X 4 9 2 6" xfId="19985" xr:uid="{00000000-0005-0000-0000-00006F6F0000}"/>
    <cellStyle name="SAPBEXHLevel2X 4 9 2 6 2" xfId="34925" xr:uid="{00000000-0005-0000-0000-0000706F0000}"/>
    <cellStyle name="SAPBEXHLevel2X 4 9 2 7" xfId="21497" xr:uid="{00000000-0005-0000-0000-0000716F0000}"/>
    <cellStyle name="SAPBEXHLevel2X 4 9 2 7 2" xfId="36423" xr:uid="{00000000-0005-0000-0000-0000726F0000}"/>
    <cellStyle name="SAPBEXHLevel2X 4 9 3" xfId="8642" xr:uid="{00000000-0005-0000-0000-0000736F0000}"/>
    <cellStyle name="SAPBEXHLevel2X 4 9 3 2" xfId="24671" xr:uid="{00000000-0005-0000-0000-0000746F0000}"/>
    <cellStyle name="SAPBEXHLevel2X 4 9 4" xfId="11469" xr:uid="{00000000-0005-0000-0000-0000756F0000}"/>
    <cellStyle name="SAPBEXHLevel2X 4 9 4 2" xfId="27336" xr:uid="{00000000-0005-0000-0000-0000766F0000}"/>
    <cellStyle name="SAPBEXHLevel2X 4 9 5" xfId="5781" xr:uid="{00000000-0005-0000-0000-0000776F0000}"/>
    <cellStyle name="SAPBEXHLevel2X 4 9 5 2" xfId="22816" xr:uid="{00000000-0005-0000-0000-0000786F0000}"/>
    <cellStyle name="SAPBEXHLevel2X 4 9 6" xfId="16821" xr:uid="{00000000-0005-0000-0000-0000796F0000}"/>
    <cellStyle name="SAPBEXHLevel2X 4 9 6 2" xfId="31959" xr:uid="{00000000-0005-0000-0000-00007A6F0000}"/>
    <cellStyle name="SAPBEXHLevel2X 4 9 7" xfId="19431" xr:uid="{00000000-0005-0000-0000-00007B6F0000}"/>
    <cellStyle name="SAPBEXHLevel2X 4 9 7 2" xfId="34378" xr:uid="{00000000-0005-0000-0000-00007C6F0000}"/>
    <cellStyle name="SAPBEXHLevel2X 5" xfId="899" xr:uid="{00000000-0005-0000-0000-00007D6F0000}"/>
    <cellStyle name="SAPBEXHLevel2X 5 10" xfId="3476" xr:uid="{00000000-0005-0000-0000-00007E6F0000}"/>
    <cellStyle name="SAPBEXHLevel2X 5 10 2" xfId="4078" xr:uid="{00000000-0005-0000-0000-00007F6F0000}"/>
    <cellStyle name="SAPBEXHLevel2X 5 10 2 2" xfId="9233" xr:uid="{00000000-0005-0000-0000-0000806F0000}"/>
    <cellStyle name="SAPBEXHLevel2X 5 10 2 2 2" xfId="25228" xr:uid="{00000000-0005-0000-0000-0000816F0000}"/>
    <cellStyle name="SAPBEXHLevel2X 5 10 2 3" xfId="12053" xr:uid="{00000000-0005-0000-0000-0000826F0000}"/>
    <cellStyle name="SAPBEXHLevel2X 5 10 2 3 2" xfId="27897" xr:uid="{00000000-0005-0000-0000-0000836F0000}"/>
    <cellStyle name="SAPBEXHLevel2X 5 10 2 4" xfId="14574" xr:uid="{00000000-0005-0000-0000-0000846F0000}"/>
    <cellStyle name="SAPBEXHLevel2X 5 10 2 4 2" xfId="30076" xr:uid="{00000000-0005-0000-0000-0000856F0000}"/>
    <cellStyle name="SAPBEXHLevel2X 5 10 2 5" xfId="17375" xr:uid="{00000000-0005-0000-0000-0000866F0000}"/>
    <cellStyle name="SAPBEXHLevel2X 5 10 2 5 2" xfId="32495" xr:uid="{00000000-0005-0000-0000-0000876F0000}"/>
    <cellStyle name="SAPBEXHLevel2X 5 10 2 6" xfId="19983" xr:uid="{00000000-0005-0000-0000-0000886F0000}"/>
    <cellStyle name="SAPBEXHLevel2X 5 10 2 6 2" xfId="34923" xr:uid="{00000000-0005-0000-0000-0000896F0000}"/>
    <cellStyle name="SAPBEXHLevel2X 5 10 2 7" xfId="21496" xr:uid="{00000000-0005-0000-0000-00008A6F0000}"/>
    <cellStyle name="SAPBEXHLevel2X 5 10 2 7 2" xfId="36422" xr:uid="{00000000-0005-0000-0000-00008B6F0000}"/>
    <cellStyle name="SAPBEXHLevel2X 5 10 3" xfId="8644" xr:uid="{00000000-0005-0000-0000-00008C6F0000}"/>
    <cellStyle name="SAPBEXHLevel2X 5 10 3 2" xfId="24673" xr:uid="{00000000-0005-0000-0000-00008D6F0000}"/>
    <cellStyle name="SAPBEXHLevel2X 5 10 4" xfId="11471" xr:uid="{00000000-0005-0000-0000-00008E6F0000}"/>
    <cellStyle name="SAPBEXHLevel2X 5 10 4 2" xfId="27338" xr:uid="{00000000-0005-0000-0000-00008F6F0000}"/>
    <cellStyle name="SAPBEXHLevel2X 5 10 5" xfId="7775" xr:uid="{00000000-0005-0000-0000-0000906F0000}"/>
    <cellStyle name="SAPBEXHLevel2X 5 10 5 2" xfId="23823" xr:uid="{00000000-0005-0000-0000-0000916F0000}"/>
    <cellStyle name="SAPBEXHLevel2X 5 10 6" xfId="16823" xr:uid="{00000000-0005-0000-0000-0000926F0000}"/>
    <cellStyle name="SAPBEXHLevel2X 5 10 6 2" xfId="31961" xr:uid="{00000000-0005-0000-0000-0000936F0000}"/>
    <cellStyle name="SAPBEXHLevel2X 5 10 7" xfId="19433" xr:uid="{00000000-0005-0000-0000-0000946F0000}"/>
    <cellStyle name="SAPBEXHLevel2X 5 10 7 2" xfId="34380" xr:uid="{00000000-0005-0000-0000-0000956F0000}"/>
    <cellStyle name="SAPBEXHLevel2X 5 11" xfId="3477" xr:uid="{00000000-0005-0000-0000-0000966F0000}"/>
    <cellStyle name="SAPBEXHLevel2X 5 11 2" xfId="4077" xr:uid="{00000000-0005-0000-0000-0000976F0000}"/>
    <cellStyle name="SAPBEXHLevel2X 5 11 2 2" xfId="9232" xr:uid="{00000000-0005-0000-0000-0000986F0000}"/>
    <cellStyle name="SAPBEXHLevel2X 5 11 2 2 2" xfId="25227" xr:uid="{00000000-0005-0000-0000-0000996F0000}"/>
    <cellStyle name="SAPBEXHLevel2X 5 11 2 3" xfId="12052" xr:uid="{00000000-0005-0000-0000-00009A6F0000}"/>
    <cellStyle name="SAPBEXHLevel2X 5 11 2 3 2" xfId="27896" xr:uid="{00000000-0005-0000-0000-00009B6F0000}"/>
    <cellStyle name="SAPBEXHLevel2X 5 11 2 4" xfId="14363" xr:uid="{00000000-0005-0000-0000-00009C6F0000}"/>
    <cellStyle name="SAPBEXHLevel2X 5 11 2 4 2" xfId="29884" xr:uid="{00000000-0005-0000-0000-00009D6F0000}"/>
    <cellStyle name="SAPBEXHLevel2X 5 11 2 5" xfId="17374" xr:uid="{00000000-0005-0000-0000-00009E6F0000}"/>
    <cellStyle name="SAPBEXHLevel2X 5 11 2 5 2" xfId="32494" xr:uid="{00000000-0005-0000-0000-00009F6F0000}"/>
    <cellStyle name="SAPBEXHLevel2X 5 11 2 6" xfId="19982" xr:uid="{00000000-0005-0000-0000-0000A06F0000}"/>
    <cellStyle name="SAPBEXHLevel2X 5 11 2 6 2" xfId="34922" xr:uid="{00000000-0005-0000-0000-0000A16F0000}"/>
    <cellStyle name="SAPBEXHLevel2X 5 11 2 7" xfId="21616" xr:uid="{00000000-0005-0000-0000-0000A26F0000}"/>
    <cellStyle name="SAPBEXHLevel2X 5 11 2 7 2" xfId="36542" xr:uid="{00000000-0005-0000-0000-0000A36F0000}"/>
    <cellStyle name="SAPBEXHLevel2X 5 11 3" xfId="8645" xr:uid="{00000000-0005-0000-0000-0000A46F0000}"/>
    <cellStyle name="SAPBEXHLevel2X 5 11 3 2" xfId="24674" xr:uid="{00000000-0005-0000-0000-0000A56F0000}"/>
    <cellStyle name="SAPBEXHLevel2X 5 11 4" xfId="11472" xr:uid="{00000000-0005-0000-0000-0000A66F0000}"/>
    <cellStyle name="SAPBEXHLevel2X 5 11 4 2" xfId="27339" xr:uid="{00000000-0005-0000-0000-0000A76F0000}"/>
    <cellStyle name="SAPBEXHLevel2X 5 11 5" xfId="14969" xr:uid="{00000000-0005-0000-0000-0000A86F0000}"/>
    <cellStyle name="SAPBEXHLevel2X 5 11 5 2" xfId="30416" xr:uid="{00000000-0005-0000-0000-0000A96F0000}"/>
    <cellStyle name="SAPBEXHLevel2X 5 11 6" xfId="16824" xr:uid="{00000000-0005-0000-0000-0000AA6F0000}"/>
    <cellStyle name="SAPBEXHLevel2X 5 11 6 2" xfId="31962" xr:uid="{00000000-0005-0000-0000-0000AB6F0000}"/>
    <cellStyle name="SAPBEXHLevel2X 5 11 7" xfId="19434" xr:uid="{00000000-0005-0000-0000-0000AC6F0000}"/>
    <cellStyle name="SAPBEXHLevel2X 5 11 7 2" xfId="34381" xr:uid="{00000000-0005-0000-0000-0000AD6F0000}"/>
    <cellStyle name="SAPBEXHLevel2X 5 12" xfId="3478" xr:uid="{00000000-0005-0000-0000-0000AE6F0000}"/>
    <cellStyle name="SAPBEXHLevel2X 5 12 2" xfId="4076" xr:uid="{00000000-0005-0000-0000-0000AF6F0000}"/>
    <cellStyle name="SAPBEXHLevel2X 5 12 2 2" xfId="9231" xr:uid="{00000000-0005-0000-0000-0000B06F0000}"/>
    <cellStyle name="SAPBEXHLevel2X 5 12 2 2 2" xfId="25226" xr:uid="{00000000-0005-0000-0000-0000B16F0000}"/>
    <cellStyle name="SAPBEXHLevel2X 5 12 2 3" xfId="12051" xr:uid="{00000000-0005-0000-0000-0000B26F0000}"/>
    <cellStyle name="SAPBEXHLevel2X 5 12 2 3 2" xfId="27895" xr:uid="{00000000-0005-0000-0000-0000B36F0000}"/>
    <cellStyle name="SAPBEXHLevel2X 5 12 2 4" xfId="7579" xr:uid="{00000000-0005-0000-0000-0000B46F0000}"/>
    <cellStyle name="SAPBEXHLevel2X 5 12 2 4 2" xfId="23729" xr:uid="{00000000-0005-0000-0000-0000B56F0000}"/>
    <cellStyle name="SAPBEXHLevel2X 5 12 2 5" xfId="17373" xr:uid="{00000000-0005-0000-0000-0000B66F0000}"/>
    <cellStyle name="SAPBEXHLevel2X 5 12 2 5 2" xfId="32493" xr:uid="{00000000-0005-0000-0000-0000B76F0000}"/>
    <cellStyle name="SAPBEXHLevel2X 5 12 2 6" xfId="19981" xr:uid="{00000000-0005-0000-0000-0000B86F0000}"/>
    <cellStyle name="SAPBEXHLevel2X 5 12 2 6 2" xfId="34921" xr:uid="{00000000-0005-0000-0000-0000B96F0000}"/>
    <cellStyle name="SAPBEXHLevel2X 5 12 2 7" xfId="21495" xr:uid="{00000000-0005-0000-0000-0000BA6F0000}"/>
    <cellStyle name="SAPBEXHLevel2X 5 12 2 7 2" xfId="36421" xr:uid="{00000000-0005-0000-0000-0000BB6F0000}"/>
    <cellStyle name="SAPBEXHLevel2X 5 12 3" xfId="8646" xr:uid="{00000000-0005-0000-0000-0000BC6F0000}"/>
    <cellStyle name="SAPBEXHLevel2X 5 12 3 2" xfId="24675" xr:uid="{00000000-0005-0000-0000-0000BD6F0000}"/>
    <cellStyle name="SAPBEXHLevel2X 5 12 4" xfId="11473" xr:uid="{00000000-0005-0000-0000-0000BE6F0000}"/>
    <cellStyle name="SAPBEXHLevel2X 5 12 4 2" xfId="27340" xr:uid="{00000000-0005-0000-0000-0000BF6F0000}"/>
    <cellStyle name="SAPBEXHLevel2X 5 12 5" xfId="14970" xr:uid="{00000000-0005-0000-0000-0000C06F0000}"/>
    <cellStyle name="SAPBEXHLevel2X 5 12 5 2" xfId="30417" xr:uid="{00000000-0005-0000-0000-0000C16F0000}"/>
    <cellStyle name="SAPBEXHLevel2X 5 12 6" xfId="16825" xr:uid="{00000000-0005-0000-0000-0000C26F0000}"/>
    <cellStyle name="SAPBEXHLevel2X 5 12 6 2" xfId="31963" xr:uid="{00000000-0005-0000-0000-0000C36F0000}"/>
    <cellStyle name="SAPBEXHLevel2X 5 12 7" xfId="19435" xr:uid="{00000000-0005-0000-0000-0000C46F0000}"/>
    <cellStyle name="SAPBEXHLevel2X 5 12 7 2" xfId="34382" xr:uid="{00000000-0005-0000-0000-0000C56F0000}"/>
    <cellStyle name="SAPBEXHLevel2X 5 13" xfId="3479" xr:uid="{00000000-0005-0000-0000-0000C66F0000}"/>
    <cellStyle name="SAPBEXHLevel2X 5 13 2" xfId="4075" xr:uid="{00000000-0005-0000-0000-0000C76F0000}"/>
    <cellStyle name="SAPBEXHLevel2X 5 13 2 2" xfId="9230" xr:uid="{00000000-0005-0000-0000-0000C86F0000}"/>
    <cellStyle name="SAPBEXHLevel2X 5 13 2 2 2" xfId="25225" xr:uid="{00000000-0005-0000-0000-0000C96F0000}"/>
    <cellStyle name="SAPBEXHLevel2X 5 13 2 3" xfId="12050" xr:uid="{00000000-0005-0000-0000-0000CA6F0000}"/>
    <cellStyle name="SAPBEXHLevel2X 5 13 2 3 2" xfId="27894" xr:uid="{00000000-0005-0000-0000-0000CB6F0000}"/>
    <cellStyle name="SAPBEXHLevel2X 5 13 2 4" xfId="14575" xr:uid="{00000000-0005-0000-0000-0000CC6F0000}"/>
    <cellStyle name="SAPBEXHLevel2X 5 13 2 4 2" xfId="30077" xr:uid="{00000000-0005-0000-0000-0000CD6F0000}"/>
    <cellStyle name="SAPBEXHLevel2X 5 13 2 5" xfId="17372" xr:uid="{00000000-0005-0000-0000-0000CE6F0000}"/>
    <cellStyle name="SAPBEXHLevel2X 5 13 2 5 2" xfId="32492" xr:uid="{00000000-0005-0000-0000-0000CF6F0000}"/>
    <cellStyle name="SAPBEXHLevel2X 5 13 2 6" xfId="19980" xr:uid="{00000000-0005-0000-0000-0000D06F0000}"/>
    <cellStyle name="SAPBEXHLevel2X 5 13 2 6 2" xfId="34920" xr:uid="{00000000-0005-0000-0000-0000D16F0000}"/>
    <cellStyle name="SAPBEXHLevel2X 5 13 2 7" xfId="21757" xr:uid="{00000000-0005-0000-0000-0000D26F0000}"/>
    <cellStyle name="SAPBEXHLevel2X 5 13 2 7 2" xfId="36679" xr:uid="{00000000-0005-0000-0000-0000D36F0000}"/>
    <cellStyle name="SAPBEXHLevel2X 5 13 3" xfId="8647" xr:uid="{00000000-0005-0000-0000-0000D46F0000}"/>
    <cellStyle name="SAPBEXHLevel2X 5 13 3 2" xfId="24676" xr:uid="{00000000-0005-0000-0000-0000D56F0000}"/>
    <cellStyle name="SAPBEXHLevel2X 5 13 4" xfId="11474" xr:uid="{00000000-0005-0000-0000-0000D66F0000}"/>
    <cellStyle name="SAPBEXHLevel2X 5 13 4 2" xfId="27341" xr:uid="{00000000-0005-0000-0000-0000D76F0000}"/>
    <cellStyle name="SAPBEXHLevel2X 5 13 5" xfId="14320" xr:uid="{00000000-0005-0000-0000-0000D86F0000}"/>
    <cellStyle name="SAPBEXHLevel2X 5 13 5 2" xfId="29843" xr:uid="{00000000-0005-0000-0000-0000D96F0000}"/>
    <cellStyle name="SAPBEXHLevel2X 5 13 6" xfId="16826" xr:uid="{00000000-0005-0000-0000-0000DA6F0000}"/>
    <cellStyle name="SAPBEXHLevel2X 5 13 6 2" xfId="31964" xr:uid="{00000000-0005-0000-0000-0000DB6F0000}"/>
    <cellStyle name="SAPBEXHLevel2X 5 13 7" xfId="19436" xr:uid="{00000000-0005-0000-0000-0000DC6F0000}"/>
    <cellStyle name="SAPBEXHLevel2X 5 13 7 2" xfId="34383" xr:uid="{00000000-0005-0000-0000-0000DD6F0000}"/>
    <cellStyle name="SAPBEXHLevel2X 5 14" xfId="3480" xr:uid="{00000000-0005-0000-0000-0000DE6F0000}"/>
    <cellStyle name="SAPBEXHLevel2X 5 14 2" xfId="4074" xr:uid="{00000000-0005-0000-0000-0000DF6F0000}"/>
    <cellStyle name="SAPBEXHLevel2X 5 14 2 2" xfId="9229" xr:uid="{00000000-0005-0000-0000-0000E06F0000}"/>
    <cellStyle name="SAPBEXHLevel2X 5 14 2 2 2" xfId="25224" xr:uid="{00000000-0005-0000-0000-0000E16F0000}"/>
    <cellStyle name="SAPBEXHLevel2X 5 14 2 3" xfId="12049" xr:uid="{00000000-0005-0000-0000-0000E26F0000}"/>
    <cellStyle name="SAPBEXHLevel2X 5 14 2 3 2" xfId="27893" xr:uid="{00000000-0005-0000-0000-0000E36F0000}"/>
    <cellStyle name="SAPBEXHLevel2X 5 14 2 4" xfId="14362" xr:uid="{00000000-0005-0000-0000-0000E46F0000}"/>
    <cellStyle name="SAPBEXHLevel2X 5 14 2 4 2" xfId="29883" xr:uid="{00000000-0005-0000-0000-0000E56F0000}"/>
    <cellStyle name="SAPBEXHLevel2X 5 14 2 5" xfId="17371" xr:uid="{00000000-0005-0000-0000-0000E66F0000}"/>
    <cellStyle name="SAPBEXHLevel2X 5 14 2 5 2" xfId="32491" xr:uid="{00000000-0005-0000-0000-0000E76F0000}"/>
    <cellStyle name="SAPBEXHLevel2X 5 14 2 6" xfId="19979" xr:uid="{00000000-0005-0000-0000-0000E86F0000}"/>
    <cellStyle name="SAPBEXHLevel2X 5 14 2 6 2" xfId="34919" xr:uid="{00000000-0005-0000-0000-0000E96F0000}"/>
    <cellStyle name="SAPBEXHLevel2X 5 14 2 7" xfId="21494" xr:uid="{00000000-0005-0000-0000-0000EA6F0000}"/>
    <cellStyle name="SAPBEXHLevel2X 5 14 2 7 2" xfId="36420" xr:uid="{00000000-0005-0000-0000-0000EB6F0000}"/>
    <cellStyle name="SAPBEXHLevel2X 5 14 3" xfId="8648" xr:uid="{00000000-0005-0000-0000-0000EC6F0000}"/>
    <cellStyle name="SAPBEXHLevel2X 5 14 3 2" xfId="24677" xr:uid="{00000000-0005-0000-0000-0000ED6F0000}"/>
    <cellStyle name="SAPBEXHLevel2X 5 14 4" xfId="11475" xr:uid="{00000000-0005-0000-0000-0000EE6F0000}"/>
    <cellStyle name="SAPBEXHLevel2X 5 14 4 2" xfId="27342" xr:uid="{00000000-0005-0000-0000-0000EF6F0000}"/>
    <cellStyle name="SAPBEXHLevel2X 5 14 5" xfId="6595" xr:uid="{00000000-0005-0000-0000-0000F06F0000}"/>
    <cellStyle name="SAPBEXHLevel2X 5 14 5 2" xfId="23133" xr:uid="{00000000-0005-0000-0000-0000F16F0000}"/>
    <cellStyle name="SAPBEXHLevel2X 5 14 6" xfId="16827" xr:uid="{00000000-0005-0000-0000-0000F26F0000}"/>
    <cellStyle name="SAPBEXHLevel2X 5 14 6 2" xfId="31965" xr:uid="{00000000-0005-0000-0000-0000F36F0000}"/>
    <cellStyle name="SAPBEXHLevel2X 5 14 7" xfId="19437" xr:uid="{00000000-0005-0000-0000-0000F46F0000}"/>
    <cellStyle name="SAPBEXHLevel2X 5 14 7 2" xfId="34384" xr:uid="{00000000-0005-0000-0000-0000F56F0000}"/>
    <cellStyle name="SAPBEXHLevel2X 5 15" xfId="3481" xr:uid="{00000000-0005-0000-0000-0000F66F0000}"/>
    <cellStyle name="SAPBEXHLevel2X 5 15 2" xfId="4073" xr:uid="{00000000-0005-0000-0000-0000F76F0000}"/>
    <cellStyle name="SAPBEXHLevel2X 5 15 2 2" xfId="9228" xr:uid="{00000000-0005-0000-0000-0000F86F0000}"/>
    <cellStyle name="SAPBEXHLevel2X 5 15 2 2 2" xfId="25223" xr:uid="{00000000-0005-0000-0000-0000F96F0000}"/>
    <cellStyle name="SAPBEXHLevel2X 5 15 2 3" xfId="12048" xr:uid="{00000000-0005-0000-0000-0000FA6F0000}"/>
    <cellStyle name="SAPBEXHLevel2X 5 15 2 3 2" xfId="27892" xr:uid="{00000000-0005-0000-0000-0000FB6F0000}"/>
    <cellStyle name="SAPBEXHLevel2X 5 15 2 4" xfId="7578" xr:uid="{00000000-0005-0000-0000-0000FC6F0000}"/>
    <cellStyle name="SAPBEXHLevel2X 5 15 2 4 2" xfId="23728" xr:uid="{00000000-0005-0000-0000-0000FD6F0000}"/>
    <cellStyle name="SAPBEXHLevel2X 5 15 2 5" xfId="17370" xr:uid="{00000000-0005-0000-0000-0000FE6F0000}"/>
    <cellStyle name="SAPBEXHLevel2X 5 15 2 5 2" xfId="32490" xr:uid="{00000000-0005-0000-0000-0000FF6F0000}"/>
    <cellStyle name="SAPBEXHLevel2X 5 15 2 6" xfId="19978" xr:uid="{00000000-0005-0000-0000-000000700000}"/>
    <cellStyle name="SAPBEXHLevel2X 5 15 2 6 2" xfId="34918" xr:uid="{00000000-0005-0000-0000-000001700000}"/>
    <cellStyle name="SAPBEXHLevel2X 5 15 2 7" xfId="21758" xr:uid="{00000000-0005-0000-0000-000002700000}"/>
    <cellStyle name="SAPBEXHLevel2X 5 15 2 7 2" xfId="36680" xr:uid="{00000000-0005-0000-0000-000003700000}"/>
    <cellStyle name="SAPBEXHLevel2X 5 15 3" xfId="8649" xr:uid="{00000000-0005-0000-0000-000004700000}"/>
    <cellStyle name="SAPBEXHLevel2X 5 15 3 2" xfId="24678" xr:uid="{00000000-0005-0000-0000-000005700000}"/>
    <cellStyle name="SAPBEXHLevel2X 5 15 4" xfId="11476" xr:uid="{00000000-0005-0000-0000-000006700000}"/>
    <cellStyle name="SAPBEXHLevel2X 5 15 4 2" xfId="27343" xr:uid="{00000000-0005-0000-0000-000007700000}"/>
    <cellStyle name="SAPBEXHLevel2X 5 15 5" xfId="10514" xr:uid="{00000000-0005-0000-0000-000008700000}"/>
    <cellStyle name="SAPBEXHLevel2X 5 15 5 2" xfId="26436" xr:uid="{00000000-0005-0000-0000-000009700000}"/>
    <cellStyle name="SAPBEXHLevel2X 5 15 6" xfId="16828" xr:uid="{00000000-0005-0000-0000-00000A700000}"/>
    <cellStyle name="SAPBEXHLevel2X 5 15 6 2" xfId="31966" xr:uid="{00000000-0005-0000-0000-00000B700000}"/>
    <cellStyle name="SAPBEXHLevel2X 5 15 7" xfId="19438" xr:uid="{00000000-0005-0000-0000-00000C700000}"/>
    <cellStyle name="SAPBEXHLevel2X 5 15 7 2" xfId="34385" xr:uid="{00000000-0005-0000-0000-00000D700000}"/>
    <cellStyle name="SAPBEXHLevel2X 5 16" xfId="3475" xr:uid="{00000000-0005-0000-0000-00000E700000}"/>
    <cellStyle name="SAPBEXHLevel2X 5 16 2" xfId="8643" xr:uid="{00000000-0005-0000-0000-00000F700000}"/>
    <cellStyle name="SAPBEXHLevel2X 5 16 2 2" xfId="24672" xr:uid="{00000000-0005-0000-0000-000010700000}"/>
    <cellStyle name="SAPBEXHLevel2X 5 16 3" xfId="11470" xr:uid="{00000000-0005-0000-0000-000011700000}"/>
    <cellStyle name="SAPBEXHLevel2X 5 16 3 2" xfId="27337" xr:uid="{00000000-0005-0000-0000-000012700000}"/>
    <cellStyle name="SAPBEXHLevel2X 5 16 4" xfId="7572" xr:uid="{00000000-0005-0000-0000-000013700000}"/>
    <cellStyle name="SAPBEXHLevel2X 5 16 4 2" xfId="23724" xr:uid="{00000000-0005-0000-0000-000014700000}"/>
    <cellStyle name="SAPBEXHLevel2X 5 16 5" xfId="16822" xr:uid="{00000000-0005-0000-0000-000015700000}"/>
    <cellStyle name="SAPBEXHLevel2X 5 16 5 2" xfId="31960" xr:uid="{00000000-0005-0000-0000-000016700000}"/>
    <cellStyle name="SAPBEXHLevel2X 5 16 6" xfId="19432" xr:uid="{00000000-0005-0000-0000-000017700000}"/>
    <cellStyle name="SAPBEXHLevel2X 5 16 6 2" xfId="34379" xr:uid="{00000000-0005-0000-0000-000018700000}"/>
    <cellStyle name="SAPBEXHLevel2X 5 16 7" xfId="21435" xr:uid="{00000000-0005-0000-0000-000019700000}"/>
    <cellStyle name="SAPBEXHLevel2X 5 16 7 2" xfId="36361" xr:uid="{00000000-0005-0000-0000-00001A700000}"/>
    <cellStyle name="SAPBEXHLevel2X 5 16 8" xfId="6383" xr:uid="{00000000-0005-0000-0000-00001B700000}"/>
    <cellStyle name="SAPBEXHLevel2X 5 17" xfId="4079" xr:uid="{00000000-0005-0000-0000-00001C700000}"/>
    <cellStyle name="SAPBEXHLevel2X 5 17 2" xfId="9234" xr:uid="{00000000-0005-0000-0000-00001D700000}"/>
    <cellStyle name="SAPBEXHLevel2X 5 17 2 2" xfId="25229" xr:uid="{00000000-0005-0000-0000-00001E700000}"/>
    <cellStyle name="SAPBEXHLevel2X 5 17 3" xfId="12054" xr:uid="{00000000-0005-0000-0000-00001F700000}"/>
    <cellStyle name="SAPBEXHLevel2X 5 17 3 2" xfId="27898" xr:uid="{00000000-0005-0000-0000-000020700000}"/>
    <cellStyle name="SAPBEXHLevel2X 5 17 4" xfId="14364" xr:uid="{00000000-0005-0000-0000-000021700000}"/>
    <cellStyle name="SAPBEXHLevel2X 5 17 4 2" xfId="29885" xr:uid="{00000000-0005-0000-0000-000022700000}"/>
    <cellStyle name="SAPBEXHLevel2X 5 17 5" xfId="17376" xr:uid="{00000000-0005-0000-0000-000023700000}"/>
    <cellStyle name="SAPBEXHLevel2X 5 17 5 2" xfId="32496" xr:uid="{00000000-0005-0000-0000-000024700000}"/>
    <cellStyle name="SAPBEXHLevel2X 5 17 6" xfId="19984" xr:uid="{00000000-0005-0000-0000-000025700000}"/>
    <cellStyle name="SAPBEXHLevel2X 5 17 6 2" xfId="34924" xr:uid="{00000000-0005-0000-0000-000026700000}"/>
    <cellStyle name="SAPBEXHLevel2X 5 17 7" xfId="21618" xr:uid="{00000000-0005-0000-0000-000027700000}"/>
    <cellStyle name="SAPBEXHLevel2X 5 17 7 2" xfId="36544" xr:uid="{00000000-0005-0000-0000-000028700000}"/>
    <cellStyle name="SAPBEXHLevel2X 5 18" xfId="5370" xr:uid="{00000000-0005-0000-0000-000029700000}"/>
    <cellStyle name="SAPBEXHLevel2X 5 18 2" xfId="22640" xr:uid="{00000000-0005-0000-0000-00002A700000}"/>
    <cellStyle name="SAPBEXHLevel2X 5 19" xfId="6853" xr:uid="{00000000-0005-0000-0000-00002B700000}"/>
    <cellStyle name="SAPBEXHLevel2X 5 19 2" xfId="23297" xr:uid="{00000000-0005-0000-0000-00002C700000}"/>
    <cellStyle name="SAPBEXHLevel2X 5 2" xfId="900" xr:uid="{00000000-0005-0000-0000-00002D700000}"/>
    <cellStyle name="SAPBEXHLevel2X 5 2 10" xfId="5087" xr:uid="{00000000-0005-0000-0000-00002E700000}"/>
    <cellStyle name="SAPBEXHLevel2X 5 2 2" xfId="3482" xr:uid="{00000000-0005-0000-0000-00002F700000}"/>
    <cellStyle name="SAPBEXHLevel2X 5 2 2 2" xfId="8650" xr:uid="{00000000-0005-0000-0000-000030700000}"/>
    <cellStyle name="SAPBEXHLevel2X 5 2 2 2 2" xfId="24679" xr:uid="{00000000-0005-0000-0000-000031700000}"/>
    <cellStyle name="SAPBEXHLevel2X 5 2 2 3" xfId="11477" xr:uid="{00000000-0005-0000-0000-000032700000}"/>
    <cellStyle name="SAPBEXHLevel2X 5 2 2 3 2" xfId="27344" xr:uid="{00000000-0005-0000-0000-000033700000}"/>
    <cellStyle name="SAPBEXHLevel2X 5 2 2 4" xfId="6596" xr:uid="{00000000-0005-0000-0000-000034700000}"/>
    <cellStyle name="SAPBEXHLevel2X 5 2 2 4 2" xfId="23134" xr:uid="{00000000-0005-0000-0000-000035700000}"/>
    <cellStyle name="SAPBEXHLevel2X 5 2 2 5" xfId="16829" xr:uid="{00000000-0005-0000-0000-000036700000}"/>
    <cellStyle name="SAPBEXHLevel2X 5 2 2 5 2" xfId="31967" xr:uid="{00000000-0005-0000-0000-000037700000}"/>
    <cellStyle name="SAPBEXHLevel2X 5 2 2 6" xfId="19439" xr:uid="{00000000-0005-0000-0000-000038700000}"/>
    <cellStyle name="SAPBEXHLevel2X 5 2 2 6 2" xfId="34386" xr:uid="{00000000-0005-0000-0000-000039700000}"/>
    <cellStyle name="SAPBEXHLevel2X 5 2 2 7" xfId="21436" xr:uid="{00000000-0005-0000-0000-00003A700000}"/>
    <cellStyle name="SAPBEXHLevel2X 5 2 2 7 2" xfId="36362" xr:uid="{00000000-0005-0000-0000-00003B700000}"/>
    <cellStyle name="SAPBEXHLevel2X 5 2 2 8" xfId="6384" xr:uid="{00000000-0005-0000-0000-00003C700000}"/>
    <cellStyle name="SAPBEXHLevel2X 5 2 3" xfId="4072" xr:uid="{00000000-0005-0000-0000-00003D700000}"/>
    <cellStyle name="SAPBEXHLevel2X 5 2 3 2" xfId="9227" xr:uid="{00000000-0005-0000-0000-00003E700000}"/>
    <cellStyle name="SAPBEXHLevel2X 5 2 3 2 2" xfId="25222" xr:uid="{00000000-0005-0000-0000-00003F700000}"/>
    <cellStyle name="SAPBEXHLevel2X 5 2 3 3" xfId="12047" xr:uid="{00000000-0005-0000-0000-000040700000}"/>
    <cellStyle name="SAPBEXHLevel2X 5 2 3 3 2" xfId="27891" xr:uid="{00000000-0005-0000-0000-000041700000}"/>
    <cellStyle name="SAPBEXHLevel2X 5 2 3 4" xfId="14576" xr:uid="{00000000-0005-0000-0000-000042700000}"/>
    <cellStyle name="SAPBEXHLevel2X 5 2 3 4 2" xfId="30078" xr:uid="{00000000-0005-0000-0000-000043700000}"/>
    <cellStyle name="SAPBEXHLevel2X 5 2 3 5" xfId="17369" xr:uid="{00000000-0005-0000-0000-000044700000}"/>
    <cellStyle name="SAPBEXHLevel2X 5 2 3 5 2" xfId="32489" xr:uid="{00000000-0005-0000-0000-000045700000}"/>
    <cellStyle name="SAPBEXHLevel2X 5 2 3 6" xfId="19977" xr:uid="{00000000-0005-0000-0000-000046700000}"/>
    <cellStyle name="SAPBEXHLevel2X 5 2 3 6 2" xfId="34917" xr:uid="{00000000-0005-0000-0000-000047700000}"/>
    <cellStyle name="SAPBEXHLevel2X 5 2 3 7" xfId="21493" xr:uid="{00000000-0005-0000-0000-000048700000}"/>
    <cellStyle name="SAPBEXHLevel2X 5 2 3 7 2" xfId="36419" xr:uid="{00000000-0005-0000-0000-000049700000}"/>
    <cellStyle name="SAPBEXHLevel2X 5 2 4" xfId="5369" xr:uid="{00000000-0005-0000-0000-00004A700000}"/>
    <cellStyle name="SAPBEXHLevel2X 5 2 4 2" xfId="22639" xr:uid="{00000000-0005-0000-0000-00004B700000}"/>
    <cellStyle name="SAPBEXHLevel2X 5 2 5" xfId="6852" xr:uid="{00000000-0005-0000-0000-00004C700000}"/>
    <cellStyle name="SAPBEXHLevel2X 5 2 5 2" xfId="23296" xr:uid="{00000000-0005-0000-0000-00004D700000}"/>
    <cellStyle name="SAPBEXHLevel2X 5 2 6" xfId="6602" xr:uid="{00000000-0005-0000-0000-00004E700000}"/>
    <cellStyle name="SAPBEXHLevel2X 5 2 6 2" xfId="23140" xr:uid="{00000000-0005-0000-0000-00004F700000}"/>
    <cellStyle name="SAPBEXHLevel2X 5 2 7" xfId="13421" xr:uid="{00000000-0005-0000-0000-000050700000}"/>
    <cellStyle name="SAPBEXHLevel2X 5 2 7 2" xfId="29088" xr:uid="{00000000-0005-0000-0000-000051700000}"/>
    <cellStyle name="SAPBEXHLevel2X 5 2 8" xfId="13476" xr:uid="{00000000-0005-0000-0000-000052700000}"/>
    <cellStyle name="SAPBEXHLevel2X 5 2 8 2" xfId="29119" xr:uid="{00000000-0005-0000-0000-000053700000}"/>
    <cellStyle name="SAPBEXHLevel2X 5 2 9" xfId="6557" xr:uid="{00000000-0005-0000-0000-000054700000}"/>
    <cellStyle name="SAPBEXHLevel2X 5 2 9 2" xfId="23115" xr:uid="{00000000-0005-0000-0000-000055700000}"/>
    <cellStyle name="SAPBEXHLevel2X 5 20" xfId="15140" xr:uid="{00000000-0005-0000-0000-000056700000}"/>
    <cellStyle name="SAPBEXHLevel2X 5 20 2" xfId="30562" xr:uid="{00000000-0005-0000-0000-000057700000}"/>
    <cellStyle name="SAPBEXHLevel2X 5 21" xfId="7199" xr:uid="{00000000-0005-0000-0000-000058700000}"/>
    <cellStyle name="SAPBEXHLevel2X 5 21 2" xfId="23473" xr:uid="{00000000-0005-0000-0000-000059700000}"/>
    <cellStyle name="SAPBEXHLevel2X 5 22" xfId="15858" xr:uid="{00000000-0005-0000-0000-00005A700000}"/>
    <cellStyle name="SAPBEXHLevel2X 5 22 2" xfId="31080" xr:uid="{00000000-0005-0000-0000-00005B700000}"/>
    <cellStyle name="SAPBEXHLevel2X 5 23" xfId="19760" xr:uid="{00000000-0005-0000-0000-00005C700000}"/>
    <cellStyle name="SAPBEXHLevel2X 5 23 2" xfId="34701" xr:uid="{00000000-0005-0000-0000-00005D700000}"/>
    <cellStyle name="SAPBEXHLevel2X 5 24" xfId="5086" xr:uid="{00000000-0005-0000-0000-00005E700000}"/>
    <cellStyle name="SAPBEXHLevel2X 5 25" xfId="6452" xr:uid="{00000000-0005-0000-0000-00005F700000}"/>
    <cellStyle name="SAPBEXHLevel2X 5 3" xfId="3483" xr:uid="{00000000-0005-0000-0000-000060700000}"/>
    <cellStyle name="SAPBEXHLevel2X 5 3 2" xfId="4071" xr:uid="{00000000-0005-0000-0000-000061700000}"/>
    <cellStyle name="SAPBEXHLevel2X 5 3 2 2" xfId="9226" xr:uid="{00000000-0005-0000-0000-000062700000}"/>
    <cellStyle name="SAPBEXHLevel2X 5 3 2 2 2" xfId="25221" xr:uid="{00000000-0005-0000-0000-000063700000}"/>
    <cellStyle name="SAPBEXHLevel2X 5 3 2 3" xfId="12046" xr:uid="{00000000-0005-0000-0000-000064700000}"/>
    <cellStyle name="SAPBEXHLevel2X 5 3 2 3 2" xfId="27890" xr:uid="{00000000-0005-0000-0000-000065700000}"/>
    <cellStyle name="SAPBEXHLevel2X 5 3 2 4" xfId="5964" xr:uid="{00000000-0005-0000-0000-000066700000}"/>
    <cellStyle name="SAPBEXHLevel2X 5 3 2 4 2" xfId="22938" xr:uid="{00000000-0005-0000-0000-000067700000}"/>
    <cellStyle name="SAPBEXHLevel2X 5 3 2 5" xfId="17368" xr:uid="{00000000-0005-0000-0000-000068700000}"/>
    <cellStyle name="SAPBEXHLevel2X 5 3 2 5 2" xfId="32488" xr:uid="{00000000-0005-0000-0000-000069700000}"/>
    <cellStyle name="SAPBEXHLevel2X 5 3 2 6" xfId="19976" xr:uid="{00000000-0005-0000-0000-00006A700000}"/>
    <cellStyle name="SAPBEXHLevel2X 5 3 2 6 2" xfId="34916" xr:uid="{00000000-0005-0000-0000-00006B700000}"/>
    <cellStyle name="SAPBEXHLevel2X 5 3 2 7" xfId="21199" xr:uid="{00000000-0005-0000-0000-00006C700000}"/>
    <cellStyle name="SAPBEXHLevel2X 5 3 2 7 2" xfId="36125" xr:uid="{00000000-0005-0000-0000-00006D700000}"/>
    <cellStyle name="SAPBEXHLevel2X 5 3 3" xfId="8651" xr:uid="{00000000-0005-0000-0000-00006E700000}"/>
    <cellStyle name="SAPBEXHLevel2X 5 3 3 2" xfId="24680" xr:uid="{00000000-0005-0000-0000-00006F700000}"/>
    <cellStyle name="SAPBEXHLevel2X 5 3 4" xfId="11478" xr:uid="{00000000-0005-0000-0000-000070700000}"/>
    <cellStyle name="SAPBEXHLevel2X 5 3 4 2" xfId="27345" xr:uid="{00000000-0005-0000-0000-000071700000}"/>
    <cellStyle name="SAPBEXHLevel2X 5 3 5" xfId="15286" xr:uid="{00000000-0005-0000-0000-000072700000}"/>
    <cellStyle name="SAPBEXHLevel2X 5 3 5 2" xfId="30695" xr:uid="{00000000-0005-0000-0000-000073700000}"/>
    <cellStyle name="SAPBEXHLevel2X 5 3 6" xfId="16830" xr:uid="{00000000-0005-0000-0000-000074700000}"/>
    <cellStyle name="SAPBEXHLevel2X 5 3 6 2" xfId="31968" xr:uid="{00000000-0005-0000-0000-000075700000}"/>
    <cellStyle name="SAPBEXHLevel2X 5 3 7" xfId="19440" xr:uid="{00000000-0005-0000-0000-000076700000}"/>
    <cellStyle name="SAPBEXHLevel2X 5 3 7 2" xfId="34387" xr:uid="{00000000-0005-0000-0000-000077700000}"/>
    <cellStyle name="SAPBEXHLevel2X 5 3 8" xfId="22214" xr:uid="{00000000-0005-0000-0000-000078700000}"/>
    <cellStyle name="SAPBEXHLevel2X 5 4" xfId="3484" xr:uid="{00000000-0005-0000-0000-000079700000}"/>
    <cellStyle name="SAPBEXHLevel2X 5 4 2" xfId="4070" xr:uid="{00000000-0005-0000-0000-00007A700000}"/>
    <cellStyle name="SAPBEXHLevel2X 5 4 2 2" xfId="9225" xr:uid="{00000000-0005-0000-0000-00007B700000}"/>
    <cellStyle name="SAPBEXHLevel2X 5 4 2 2 2" xfId="25220" xr:uid="{00000000-0005-0000-0000-00007C700000}"/>
    <cellStyle name="SAPBEXHLevel2X 5 4 2 3" xfId="12045" xr:uid="{00000000-0005-0000-0000-00007D700000}"/>
    <cellStyle name="SAPBEXHLevel2X 5 4 2 3 2" xfId="27889" xr:uid="{00000000-0005-0000-0000-00007E700000}"/>
    <cellStyle name="SAPBEXHLevel2X 5 4 2 4" xfId="7577" xr:uid="{00000000-0005-0000-0000-00007F700000}"/>
    <cellStyle name="SAPBEXHLevel2X 5 4 2 4 2" xfId="23727" xr:uid="{00000000-0005-0000-0000-000080700000}"/>
    <cellStyle name="SAPBEXHLevel2X 5 4 2 5" xfId="17367" xr:uid="{00000000-0005-0000-0000-000081700000}"/>
    <cellStyle name="SAPBEXHLevel2X 5 4 2 5 2" xfId="32487" xr:uid="{00000000-0005-0000-0000-000082700000}"/>
    <cellStyle name="SAPBEXHLevel2X 5 4 2 6" xfId="19975" xr:uid="{00000000-0005-0000-0000-000083700000}"/>
    <cellStyle name="SAPBEXHLevel2X 5 4 2 6 2" xfId="34915" xr:uid="{00000000-0005-0000-0000-000084700000}"/>
    <cellStyle name="SAPBEXHLevel2X 5 4 2 7" xfId="20893" xr:uid="{00000000-0005-0000-0000-000085700000}"/>
    <cellStyle name="SAPBEXHLevel2X 5 4 2 7 2" xfId="35820" xr:uid="{00000000-0005-0000-0000-000086700000}"/>
    <cellStyle name="SAPBEXHLevel2X 5 4 3" xfId="8652" xr:uid="{00000000-0005-0000-0000-000087700000}"/>
    <cellStyle name="SAPBEXHLevel2X 5 4 3 2" xfId="24681" xr:uid="{00000000-0005-0000-0000-000088700000}"/>
    <cellStyle name="SAPBEXHLevel2X 5 4 4" xfId="11479" xr:uid="{00000000-0005-0000-0000-000089700000}"/>
    <cellStyle name="SAPBEXHLevel2X 5 4 4 2" xfId="27346" xr:uid="{00000000-0005-0000-0000-00008A700000}"/>
    <cellStyle name="SAPBEXHLevel2X 5 4 5" xfId="15287" xr:uid="{00000000-0005-0000-0000-00008B700000}"/>
    <cellStyle name="SAPBEXHLevel2X 5 4 5 2" xfId="30696" xr:uid="{00000000-0005-0000-0000-00008C700000}"/>
    <cellStyle name="SAPBEXHLevel2X 5 4 6" xfId="16831" xr:uid="{00000000-0005-0000-0000-00008D700000}"/>
    <cellStyle name="SAPBEXHLevel2X 5 4 6 2" xfId="31969" xr:uid="{00000000-0005-0000-0000-00008E700000}"/>
    <cellStyle name="SAPBEXHLevel2X 5 4 7" xfId="19441" xr:uid="{00000000-0005-0000-0000-00008F700000}"/>
    <cellStyle name="SAPBEXHLevel2X 5 4 7 2" xfId="34388" xr:uid="{00000000-0005-0000-0000-000090700000}"/>
    <cellStyle name="SAPBEXHLevel2X 5 5" xfId="3485" xr:uid="{00000000-0005-0000-0000-000091700000}"/>
    <cellStyle name="SAPBEXHLevel2X 5 5 2" xfId="4069" xr:uid="{00000000-0005-0000-0000-000092700000}"/>
    <cellStyle name="SAPBEXHLevel2X 5 5 2 2" xfId="9224" xr:uid="{00000000-0005-0000-0000-000093700000}"/>
    <cellStyle name="SAPBEXHLevel2X 5 5 2 2 2" xfId="25219" xr:uid="{00000000-0005-0000-0000-000094700000}"/>
    <cellStyle name="SAPBEXHLevel2X 5 5 2 3" xfId="12044" xr:uid="{00000000-0005-0000-0000-000095700000}"/>
    <cellStyle name="SAPBEXHLevel2X 5 5 2 3 2" xfId="27888" xr:uid="{00000000-0005-0000-0000-000096700000}"/>
    <cellStyle name="SAPBEXHLevel2X 5 5 2 4" xfId="14577" xr:uid="{00000000-0005-0000-0000-000097700000}"/>
    <cellStyle name="SAPBEXHLevel2X 5 5 2 4 2" xfId="30079" xr:uid="{00000000-0005-0000-0000-000098700000}"/>
    <cellStyle name="SAPBEXHLevel2X 5 5 2 5" xfId="17366" xr:uid="{00000000-0005-0000-0000-000099700000}"/>
    <cellStyle name="SAPBEXHLevel2X 5 5 2 5 2" xfId="32486" xr:uid="{00000000-0005-0000-0000-00009A700000}"/>
    <cellStyle name="SAPBEXHLevel2X 5 5 2 6" xfId="19974" xr:uid="{00000000-0005-0000-0000-00009B700000}"/>
    <cellStyle name="SAPBEXHLevel2X 5 5 2 6 2" xfId="34914" xr:uid="{00000000-0005-0000-0000-00009C700000}"/>
    <cellStyle name="SAPBEXHLevel2X 5 5 2 7" xfId="21989" xr:uid="{00000000-0005-0000-0000-00009D700000}"/>
    <cellStyle name="SAPBEXHLevel2X 5 5 2 7 2" xfId="36908" xr:uid="{00000000-0005-0000-0000-00009E700000}"/>
    <cellStyle name="SAPBEXHLevel2X 5 5 3" xfId="8653" xr:uid="{00000000-0005-0000-0000-00009F700000}"/>
    <cellStyle name="SAPBEXHLevel2X 5 5 3 2" xfId="24682" xr:uid="{00000000-0005-0000-0000-0000A0700000}"/>
    <cellStyle name="SAPBEXHLevel2X 5 5 4" xfId="11480" xr:uid="{00000000-0005-0000-0000-0000A1700000}"/>
    <cellStyle name="SAPBEXHLevel2X 5 5 4 2" xfId="27347" xr:uid="{00000000-0005-0000-0000-0000A2700000}"/>
    <cellStyle name="SAPBEXHLevel2X 5 5 5" xfId="14617" xr:uid="{00000000-0005-0000-0000-0000A3700000}"/>
    <cellStyle name="SAPBEXHLevel2X 5 5 5 2" xfId="30118" xr:uid="{00000000-0005-0000-0000-0000A4700000}"/>
    <cellStyle name="SAPBEXHLevel2X 5 5 6" xfId="16832" xr:uid="{00000000-0005-0000-0000-0000A5700000}"/>
    <cellStyle name="SAPBEXHLevel2X 5 5 6 2" xfId="31970" xr:uid="{00000000-0005-0000-0000-0000A6700000}"/>
    <cellStyle name="SAPBEXHLevel2X 5 5 7" xfId="19442" xr:uid="{00000000-0005-0000-0000-0000A7700000}"/>
    <cellStyle name="SAPBEXHLevel2X 5 5 7 2" xfId="34389" xr:uid="{00000000-0005-0000-0000-0000A8700000}"/>
    <cellStyle name="SAPBEXHLevel2X 5 6" xfId="3486" xr:uid="{00000000-0005-0000-0000-0000A9700000}"/>
    <cellStyle name="SAPBEXHLevel2X 5 6 2" xfId="4068" xr:uid="{00000000-0005-0000-0000-0000AA700000}"/>
    <cellStyle name="SAPBEXHLevel2X 5 6 2 2" xfId="9223" xr:uid="{00000000-0005-0000-0000-0000AB700000}"/>
    <cellStyle name="SAPBEXHLevel2X 5 6 2 2 2" xfId="25218" xr:uid="{00000000-0005-0000-0000-0000AC700000}"/>
    <cellStyle name="SAPBEXHLevel2X 5 6 2 3" xfId="12043" xr:uid="{00000000-0005-0000-0000-0000AD700000}"/>
    <cellStyle name="SAPBEXHLevel2X 5 6 2 3 2" xfId="27887" xr:uid="{00000000-0005-0000-0000-0000AE700000}"/>
    <cellStyle name="SAPBEXHLevel2X 5 6 2 4" xfId="14360" xr:uid="{00000000-0005-0000-0000-0000AF700000}"/>
    <cellStyle name="SAPBEXHLevel2X 5 6 2 4 2" xfId="29881" xr:uid="{00000000-0005-0000-0000-0000B0700000}"/>
    <cellStyle name="SAPBEXHLevel2X 5 6 2 5" xfId="17365" xr:uid="{00000000-0005-0000-0000-0000B1700000}"/>
    <cellStyle name="SAPBEXHLevel2X 5 6 2 5 2" xfId="32485" xr:uid="{00000000-0005-0000-0000-0000B2700000}"/>
    <cellStyle name="SAPBEXHLevel2X 5 6 2 6" xfId="19973" xr:uid="{00000000-0005-0000-0000-0000B3700000}"/>
    <cellStyle name="SAPBEXHLevel2X 5 6 2 6 2" xfId="34913" xr:uid="{00000000-0005-0000-0000-0000B4700000}"/>
    <cellStyle name="SAPBEXHLevel2X 5 6 2 7" xfId="21988" xr:uid="{00000000-0005-0000-0000-0000B5700000}"/>
    <cellStyle name="SAPBEXHLevel2X 5 6 2 7 2" xfId="36907" xr:uid="{00000000-0005-0000-0000-0000B6700000}"/>
    <cellStyle name="SAPBEXHLevel2X 5 6 3" xfId="8654" xr:uid="{00000000-0005-0000-0000-0000B7700000}"/>
    <cellStyle name="SAPBEXHLevel2X 5 6 3 2" xfId="24683" xr:uid="{00000000-0005-0000-0000-0000B8700000}"/>
    <cellStyle name="SAPBEXHLevel2X 5 6 4" xfId="11481" xr:uid="{00000000-0005-0000-0000-0000B9700000}"/>
    <cellStyle name="SAPBEXHLevel2X 5 6 4 2" xfId="27348" xr:uid="{00000000-0005-0000-0000-0000BA700000}"/>
    <cellStyle name="SAPBEXHLevel2X 5 6 5" xfId="13093" xr:uid="{00000000-0005-0000-0000-0000BB700000}"/>
    <cellStyle name="SAPBEXHLevel2X 5 6 5 2" xfId="28873" xr:uid="{00000000-0005-0000-0000-0000BC700000}"/>
    <cellStyle name="SAPBEXHLevel2X 5 6 6" xfId="16833" xr:uid="{00000000-0005-0000-0000-0000BD700000}"/>
    <cellStyle name="SAPBEXHLevel2X 5 6 6 2" xfId="31971" xr:uid="{00000000-0005-0000-0000-0000BE700000}"/>
    <cellStyle name="SAPBEXHLevel2X 5 6 7" xfId="19443" xr:uid="{00000000-0005-0000-0000-0000BF700000}"/>
    <cellStyle name="SAPBEXHLevel2X 5 6 7 2" xfId="34390" xr:uid="{00000000-0005-0000-0000-0000C0700000}"/>
    <cellStyle name="SAPBEXHLevel2X 5 7" xfId="3487" xr:uid="{00000000-0005-0000-0000-0000C1700000}"/>
    <cellStyle name="SAPBEXHLevel2X 5 7 2" xfId="4067" xr:uid="{00000000-0005-0000-0000-0000C2700000}"/>
    <cellStyle name="SAPBEXHLevel2X 5 7 2 2" xfId="9222" xr:uid="{00000000-0005-0000-0000-0000C3700000}"/>
    <cellStyle name="SAPBEXHLevel2X 5 7 2 2 2" xfId="25217" xr:uid="{00000000-0005-0000-0000-0000C4700000}"/>
    <cellStyle name="SAPBEXHLevel2X 5 7 2 3" xfId="12042" xr:uid="{00000000-0005-0000-0000-0000C5700000}"/>
    <cellStyle name="SAPBEXHLevel2X 5 7 2 3 2" xfId="27886" xr:uid="{00000000-0005-0000-0000-0000C6700000}"/>
    <cellStyle name="SAPBEXHLevel2X 5 7 2 4" xfId="7576" xr:uid="{00000000-0005-0000-0000-0000C7700000}"/>
    <cellStyle name="SAPBEXHLevel2X 5 7 2 4 2" xfId="23726" xr:uid="{00000000-0005-0000-0000-0000C8700000}"/>
    <cellStyle name="SAPBEXHLevel2X 5 7 2 5" xfId="17364" xr:uid="{00000000-0005-0000-0000-0000C9700000}"/>
    <cellStyle name="SAPBEXHLevel2X 5 7 2 5 2" xfId="32484" xr:uid="{00000000-0005-0000-0000-0000CA700000}"/>
    <cellStyle name="SAPBEXHLevel2X 5 7 2 6" xfId="19972" xr:uid="{00000000-0005-0000-0000-0000CB700000}"/>
    <cellStyle name="SAPBEXHLevel2X 5 7 2 6 2" xfId="34912" xr:uid="{00000000-0005-0000-0000-0000CC700000}"/>
    <cellStyle name="SAPBEXHLevel2X 5 7 2 7" xfId="21997" xr:uid="{00000000-0005-0000-0000-0000CD700000}"/>
    <cellStyle name="SAPBEXHLevel2X 5 7 2 7 2" xfId="36916" xr:uid="{00000000-0005-0000-0000-0000CE700000}"/>
    <cellStyle name="SAPBEXHLevel2X 5 7 3" xfId="8655" xr:uid="{00000000-0005-0000-0000-0000CF700000}"/>
    <cellStyle name="SAPBEXHLevel2X 5 7 3 2" xfId="24684" xr:uid="{00000000-0005-0000-0000-0000D0700000}"/>
    <cellStyle name="SAPBEXHLevel2X 5 7 4" xfId="11482" xr:uid="{00000000-0005-0000-0000-0000D1700000}"/>
    <cellStyle name="SAPBEXHLevel2X 5 7 4 2" xfId="27349" xr:uid="{00000000-0005-0000-0000-0000D2700000}"/>
    <cellStyle name="SAPBEXHLevel2X 5 7 5" xfId="10513" xr:uid="{00000000-0005-0000-0000-0000D3700000}"/>
    <cellStyle name="SAPBEXHLevel2X 5 7 5 2" xfId="26435" xr:uid="{00000000-0005-0000-0000-0000D4700000}"/>
    <cellStyle name="SAPBEXHLevel2X 5 7 6" xfId="16834" xr:uid="{00000000-0005-0000-0000-0000D5700000}"/>
    <cellStyle name="SAPBEXHLevel2X 5 7 6 2" xfId="31972" xr:uid="{00000000-0005-0000-0000-0000D6700000}"/>
    <cellStyle name="SAPBEXHLevel2X 5 7 7" xfId="19444" xr:uid="{00000000-0005-0000-0000-0000D7700000}"/>
    <cellStyle name="SAPBEXHLevel2X 5 7 7 2" xfId="34391" xr:uid="{00000000-0005-0000-0000-0000D8700000}"/>
    <cellStyle name="SAPBEXHLevel2X 5 8" xfId="3488" xr:uid="{00000000-0005-0000-0000-0000D9700000}"/>
    <cellStyle name="SAPBEXHLevel2X 5 8 2" xfId="4066" xr:uid="{00000000-0005-0000-0000-0000DA700000}"/>
    <cellStyle name="SAPBEXHLevel2X 5 8 2 2" xfId="9221" xr:uid="{00000000-0005-0000-0000-0000DB700000}"/>
    <cellStyle name="SAPBEXHLevel2X 5 8 2 2 2" xfId="25216" xr:uid="{00000000-0005-0000-0000-0000DC700000}"/>
    <cellStyle name="SAPBEXHLevel2X 5 8 2 3" xfId="12041" xr:uid="{00000000-0005-0000-0000-0000DD700000}"/>
    <cellStyle name="SAPBEXHLevel2X 5 8 2 3 2" xfId="27885" xr:uid="{00000000-0005-0000-0000-0000DE700000}"/>
    <cellStyle name="SAPBEXHLevel2X 5 8 2 4" xfId="5965" xr:uid="{00000000-0005-0000-0000-0000DF700000}"/>
    <cellStyle name="SAPBEXHLevel2X 5 8 2 4 2" xfId="22939" xr:uid="{00000000-0005-0000-0000-0000E0700000}"/>
    <cellStyle name="SAPBEXHLevel2X 5 8 2 5" xfId="17363" xr:uid="{00000000-0005-0000-0000-0000E1700000}"/>
    <cellStyle name="SAPBEXHLevel2X 5 8 2 5 2" xfId="32483" xr:uid="{00000000-0005-0000-0000-0000E2700000}"/>
    <cellStyle name="SAPBEXHLevel2X 5 8 2 6" xfId="19971" xr:uid="{00000000-0005-0000-0000-0000E3700000}"/>
    <cellStyle name="SAPBEXHLevel2X 5 8 2 6 2" xfId="34911" xr:uid="{00000000-0005-0000-0000-0000E4700000}"/>
    <cellStyle name="SAPBEXHLevel2X 5 8 2 7" xfId="21491" xr:uid="{00000000-0005-0000-0000-0000E5700000}"/>
    <cellStyle name="SAPBEXHLevel2X 5 8 2 7 2" xfId="36417" xr:uid="{00000000-0005-0000-0000-0000E6700000}"/>
    <cellStyle name="SAPBEXHLevel2X 5 8 3" xfId="8656" xr:uid="{00000000-0005-0000-0000-0000E7700000}"/>
    <cellStyle name="SAPBEXHLevel2X 5 8 3 2" xfId="24685" xr:uid="{00000000-0005-0000-0000-0000E8700000}"/>
    <cellStyle name="SAPBEXHLevel2X 5 8 4" xfId="11483" xr:uid="{00000000-0005-0000-0000-0000E9700000}"/>
    <cellStyle name="SAPBEXHLevel2X 5 8 4 2" xfId="27350" xr:uid="{00000000-0005-0000-0000-0000EA700000}"/>
    <cellStyle name="SAPBEXHLevel2X 5 8 5" xfId="10331" xr:uid="{00000000-0005-0000-0000-0000EB700000}"/>
    <cellStyle name="SAPBEXHLevel2X 5 8 5 2" xfId="26271" xr:uid="{00000000-0005-0000-0000-0000EC700000}"/>
    <cellStyle name="SAPBEXHLevel2X 5 8 6" xfId="16835" xr:uid="{00000000-0005-0000-0000-0000ED700000}"/>
    <cellStyle name="SAPBEXHLevel2X 5 8 6 2" xfId="31973" xr:uid="{00000000-0005-0000-0000-0000EE700000}"/>
    <cellStyle name="SAPBEXHLevel2X 5 8 7" xfId="19445" xr:uid="{00000000-0005-0000-0000-0000EF700000}"/>
    <cellStyle name="SAPBEXHLevel2X 5 8 7 2" xfId="34392" xr:uid="{00000000-0005-0000-0000-0000F0700000}"/>
    <cellStyle name="SAPBEXHLevel2X 5 9" xfId="3489" xr:uid="{00000000-0005-0000-0000-0000F1700000}"/>
    <cellStyle name="SAPBEXHLevel2X 5 9 2" xfId="4065" xr:uid="{00000000-0005-0000-0000-0000F2700000}"/>
    <cellStyle name="SAPBEXHLevel2X 5 9 2 2" xfId="9220" xr:uid="{00000000-0005-0000-0000-0000F3700000}"/>
    <cellStyle name="SAPBEXHLevel2X 5 9 2 2 2" xfId="25215" xr:uid="{00000000-0005-0000-0000-0000F4700000}"/>
    <cellStyle name="SAPBEXHLevel2X 5 9 2 3" xfId="12040" xr:uid="{00000000-0005-0000-0000-0000F5700000}"/>
    <cellStyle name="SAPBEXHLevel2X 5 9 2 3 2" xfId="27884" xr:uid="{00000000-0005-0000-0000-0000F6700000}"/>
    <cellStyle name="SAPBEXHLevel2X 5 9 2 4" xfId="15451" xr:uid="{00000000-0005-0000-0000-0000F7700000}"/>
    <cellStyle name="SAPBEXHLevel2X 5 9 2 4 2" xfId="30821" xr:uid="{00000000-0005-0000-0000-0000F8700000}"/>
    <cellStyle name="SAPBEXHLevel2X 5 9 2 5" xfId="17362" xr:uid="{00000000-0005-0000-0000-0000F9700000}"/>
    <cellStyle name="SAPBEXHLevel2X 5 9 2 5 2" xfId="32482" xr:uid="{00000000-0005-0000-0000-0000FA700000}"/>
    <cellStyle name="SAPBEXHLevel2X 5 9 2 6" xfId="19970" xr:uid="{00000000-0005-0000-0000-0000FB700000}"/>
    <cellStyle name="SAPBEXHLevel2X 5 9 2 6 2" xfId="34910" xr:uid="{00000000-0005-0000-0000-0000FC700000}"/>
    <cellStyle name="SAPBEXHLevel2X 5 9 2 7" xfId="20892" xr:uid="{00000000-0005-0000-0000-0000FD700000}"/>
    <cellStyle name="SAPBEXHLevel2X 5 9 2 7 2" xfId="35819" xr:uid="{00000000-0005-0000-0000-0000FE700000}"/>
    <cellStyle name="SAPBEXHLevel2X 5 9 3" xfId="8657" xr:uid="{00000000-0005-0000-0000-0000FF700000}"/>
    <cellStyle name="SAPBEXHLevel2X 5 9 3 2" xfId="24686" xr:uid="{00000000-0005-0000-0000-000000710000}"/>
    <cellStyle name="SAPBEXHLevel2X 5 9 4" xfId="11484" xr:uid="{00000000-0005-0000-0000-000001710000}"/>
    <cellStyle name="SAPBEXHLevel2X 5 9 4 2" xfId="27351" xr:uid="{00000000-0005-0000-0000-000002710000}"/>
    <cellStyle name="SAPBEXHLevel2X 5 9 5" xfId="13092" xr:uid="{00000000-0005-0000-0000-000003710000}"/>
    <cellStyle name="SAPBEXHLevel2X 5 9 5 2" xfId="28872" xr:uid="{00000000-0005-0000-0000-000004710000}"/>
    <cellStyle name="SAPBEXHLevel2X 5 9 6" xfId="16836" xr:uid="{00000000-0005-0000-0000-000005710000}"/>
    <cellStyle name="SAPBEXHLevel2X 5 9 6 2" xfId="31974" xr:uid="{00000000-0005-0000-0000-000006710000}"/>
    <cellStyle name="SAPBEXHLevel2X 5 9 7" xfId="19446" xr:uid="{00000000-0005-0000-0000-000007710000}"/>
    <cellStyle name="SAPBEXHLevel2X 5 9 7 2" xfId="34393" xr:uid="{00000000-0005-0000-0000-000008710000}"/>
    <cellStyle name="SAPBEXHLevel2X 6" xfId="901" xr:uid="{00000000-0005-0000-0000-000009710000}"/>
    <cellStyle name="SAPBEXHLevel2X 6 10" xfId="5837" xr:uid="{00000000-0005-0000-0000-00000A710000}"/>
    <cellStyle name="SAPBEXHLevel2X 6 10 2" xfId="22852" xr:uid="{00000000-0005-0000-0000-00000B710000}"/>
    <cellStyle name="SAPBEXHLevel2X 6 11" xfId="5088" xr:uid="{00000000-0005-0000-0000-00000C710000}"/>
    <cellStyle name="SAPBEXHLevel2X 6 2" xfId="1887" xr:uid="{00000000-0005-0000-0000-00000D710000}"/>
    <cellStyle name="SAPBEXHLevel2X 6 2 2" xfId="7147" xr:uid="{00000000-0005-0000-0000-00000E710000}"/>
    <cellStyle name="SAPBEXHLevel2X 6 2 2 2" xfId="23432" xr:uid="{00000000-0005-0000-0000-00000F710000}"/>
    <cellStyle name="SAPBEXHLevel2X 6 2 3" xfId="5976" xr:uid="{00000000-0005-0000-0000-000010710000}"/>
    <cellStyle name="SAPBEXHLevel2X 6 2 3 2" xfId="22946" xr:uid="{00000000-0005-0000-0000-000011710000}"/>
    <cellStyle name="SAPBEXHLevel2X 6 2 4" xfId="7012" xr:uid="{00000000-0005-0000-0000-000012710000}"/>
    <cellStyle name="SAPBEXHLevel2X 6 2 4 2" xfId="23388" xr:uid="{00000000-0005-0000-0000-000013710000}"/>
    <cellStyle name="SAPBEXHLevel2X 6 2 5" xfId="14382" xr:uid="{00000000-0005-0000-0000-000014710000}"/>
    <cellStyle name="SAPBEXHLevel2X 6 2 5 2" xfId="29903" xr:uid="{00000000-0005-0000-0000-000015710000}"/>
    <cellStyle name="SAPBEXHLevel2X 6 2 6" xfId="15748" xr:uid="{00000000-0005-0000-0000-000016710000}"/>
    <cellStyle name="SAPBEXHLevel2X 6 2 6 2" xfId="31017" xr:uid="{00000000-0005-0000-0000-000017710000}"/>
    <cellStyle name="SAPBEXHLevel2X 6 2 7" xfId="18418" xr:uid="{00000000-0005-0000-0000-000018710000}"/>
    <cellStyle name="SAPBEXHLevel2X 6 2 7 2" xfId="33474" xr:uid="{00000000-0005-0000-0000-000019710000}"/>
    <cellStyle name="SAPBEXHLevel2X 6 2 8" xfId="6090" xr:uid="{00000000-0005-0000-0000-00001A710000}"/>
    <cellStyle name="SAPBEXHLevel2X 6 3" xfId="3490" xr:uid="{00000000-0005-0000-0000-00001B710000}"/>
    <cellStyle name="SAPBEXHLevel2X 6 3 2" xfId="8658" xr:uid="{00000000-0005-0000-0000-00001C710000}"/>
    <cellStyle name="SAPBEXHLevel2X 6 3 2 2" xfId="24687" xr:uid="{00000000-0005-0000-0000-00001D710000}"/>
    <cellStyle name="SAPBEXHLevel2X 6 3 3" xfId="11485" xr:uid="{00000000-0005-0000-0000-00001E710000}"/>
    <cellStyle name="SAPBEXHLevel2X 6 3 3 2" xfId="27352" xr:uid="{00000000-0005-0000-0000-00001F710000}"/>
    <cellStyle name="SAPBEXHLevel2X 6 3 4" xfId="13590" xr:uid="{00000000-0005-0000-0000-000020710000}"/>
    <cellStyle name="SAPBEXHLevel2X 6 3 4 2" xfId="29214" xr:uid="{00000000-0005-0000-0000-000021710000}"/>
    <cellStyle name="SAPBEXHLevel2X 6 3 5" xfId="16837" xr:uid="{00000000-0005-0000-0000-000022710000}"/>
    <cellStyle name="SAPBEXHLevel2X 6 3 5 2" xfId="31975" xr:uid="{00000000-0005-0000-0000-000023710000}"/>
    <cellStyle name="SAPBEXHLevel2X 6 3 6" xfId="19447" xr:uid="{00000000-0005-0000-0000-000024710000}"/>
    <cellStyle name="SAPBEXHLevel2X 6 3 6 2" xfId="34394" xr:uid="{00000000-0005-0000-0000-000025710000}"/>
    <cellStyle name="SAPBEXHLevel2X 6 3 7" xfId="21438" xr:uid="{00000000-0005-0000-0000-000026710000}"/>
    <cellStyle name="SAPBEXHLevel2X 6 3 7 2" xfId="36364" xr:uid="{00000000-0005-0000-0000-000027710000}"/>
    <cellStyle name="SAPBEXHLevel2X 6 3 8" xfId="6385" xr:uid="{00000000-0005-0000-0000-000028710000}"/>
    <cellStyle name="SAPBEXHLevel2X 6 4" xfId="4064" xr:uid="{00000000-0005-0000-0000-000029710000}"/>
    <cellStyle name="SAPBEXHLevel2X 6 4 2" xfId="9219" xr:uid="{00000000-0005-0000-0000-00002A710000}"/>
    <cellStyle name="SAPBEXHLevel2X 6 4 2 2" xfId="25214" xr:uid="{00000000-0005-0000-0000-00002B710000}"/>
    <cellStyle name="SAPBEXHLevel2X 6 4 3" xfId="12039" xr:uid="{00000000-0005-0000-0000-00002C710000}"/>
    <cellStyle name="SAPBEXHLevel2X 6 4 3 2" xfId="27883" xr:uid="{00000000-0005-0000-0000-00002D710000}"/>
    <cellStyle name="SAPBEXHLevel2X 6 4 4" xfId="14578" xr:uid="{00000000-0005-0000-0000-00002E710000}"/>
    <cellStyle name="SAPBEXHLevel2X 6 4 4 2" xfId="30080" xr:uid="{00000000-0005-0000-0000-00002F710000}"/>
    <cellStyle name="SAPBEXHLevel2X 6 4 5" xfId="17361" xr:uid="{00000000-0005-0000-0000-000030710000}"/>
    <cellStyle name="SAPBEXHLevel2X 6 4 5 2" xfId="32481" xr:uid="{00000000-0005-0000-0000-000031710000}"/>
    <cellStyle name="SAPBEXHLevel2X 6 4 6" xfId="19969" xr:uid="{00000000-0005-0000-0000-000032710000}"/>
    <cellStyle name="SAPBEXHLevel2X 6 4 6 2" xfId="34909" xr:uid="{00000000-0005-0000-0000-000033710000}"/>
    <cellStyle name="SAPBEXHLevel2X 6 4 7" xfId="21490" xr:uid="{00000000-0005-0000-0000-000034710000}"/>
    <cellStyle name="SAPBEXHLevel2X 6 4 7 2" xfId="36416" xr:uid="{00000000-0005-0000-0000-000035710000}"/>
    <cellStyle name="SAPBEXHLevel2X 6 5" xfId="5368" xr:uid="{00000000-0005-0000-0000-000036710000}"/>
    <cellStyle name="SAPBEXHLevel2X 6 5 2" xfId="22638" xr:uid="{00000000-0005-0000-0000-000037710000}"/>
    <cellStyle name="SAPBEXHLevel2X 6 6" xfId="6851" xr:uid="{00000000-0005-0000-0000-000038710000}"/>
    <cellStyle name="SAPBEXHLevel2X 6 6 2" xfId="23295" xr:uid="{00000000-0005-0000-0000-000039710000}"/>
    <cellStyle name="SAPBEXHLevel2X 6 7" xfId="10584" xr:uid="{00000000-0005-0000-0000-00003A710000}"/>
    <cellStyle name="SAPBEXHLevel2X 6 7 2" xfId="26490" xr:uid="{00000000-0005-0000-0000-00003B710000}"/>
    <cellStyle name="SAPBEXHLevel2X 6 8" xfId="10632" xr:uid="{00000000-0005-0000-0000-00003C710000}"/>
    <cellStyle name="SAPBEXHLevel2X 6 8 2" xfId="26516" xr:uid="{00000000-0005-0000-0000-00003D710000}"/>
    <cellStyle name="SAPBEXHLevel2X 6 9" xfId="5870" xr:uid="{00000000-0005-0000-0000-00003E710000}"/>
    <cellStyle name="SAPBEXHLevel2X 6 9 2" xfId="22869" xr:uid="{00000000-0005-0000-0000-00003F710000}"/>
    <cellStyle name="SAPBEXHLevel2X 7" xfId="902" xr:uid="{00000000-0005-0000-0000-000040710000}"/>
    <cellStyle name="SAPBEXHLevel2X 7 10" xfId="5089" xr:uid="{00000000-0005-0000-0000-000041710000}"/>
    <cellStyle name="SAPBEXHLevel2X 7 2" xfId="3491" xr:uid="{00000000-0005-0000-0000-000042710000}"/>
    <cellStyle name="SAPBEXHLevel2X 7 2 2" xfId="8659" xr:uid="{00000000-0005-0000-0000-000043710000}"/>
    <cellStyle name="SAPBEXHLevel2X 7 2 2 2" xfId="24688" xr:uid="{00000000-0005-0000-0000-000044710000}"/>
    <cellStyle name="SAPBEXHLevel2X 7 2 3" xfId="11486" xr:uid="{00000000-0005-0000-0000-000045710000}"/>
    <cellStyle name="SAPBEXHLevel2X 7 2 3 2" xfId="27353" xr:uid="{00000000-0005-0000-0000-000046710000}"/>
    <cellStyle name="SAPBEXHLevel2X 7 2 4" xfId="10364" xr:uid="{00000000-0005-0000-0000-000047710000}"/>
    <cellStyle name="SAPBEXHLevel2X 7 2 4 2" xfId="26302" xr:uid="{00000000-0005-0000-0000-000048710000}"/>
    <cellStyle name="SAPBEXHLevel2X 7 2 5" xfId="16838" xr:uid="{00000000-0005-0000-0000-000049710000}"/>
    <cellStyle name="SAPBEXHLevel2X 7 2 5 2" xfId="31976" xr:uid="{00000000-0005-0000-0000-00004A710000}"/>
    <cellStyle name="SAPBEXHLevel2X 7 2 6" xfId="19448" xr:uid="{00000000-0005-0000-0000-00004B710000}"/>
    <cellStyle name="SAPBEXHLevel2X 7 2 6 2" xfId="34395" xr:uid="{00000000-0005-0000-0000-00004C710000}"/>
    <cellStyle name="SAPBEXHLevel2X 7 2 7" xfId="21439" xr:uid="{00000000-0005-0000-0000-00004D710000}"/>
    <cellStyle name="SAPBEXHLevel2X 7 2 7 2" xfId="36365" xr:uid="{00000000-0005-0000-0000-00004E710000}"/>
    <cellStyle name="SAPBEXHLevel2X 7 2 8" xfId="6386" xr:uid="{00000000-0005-0000-0000-00004F710000}"/>
    <cellStyle name="SAPBEXHLevel2X 7 3" xfId="4063" xr:uid="{00000000-0005-0000-0000-000050710000}"/>
    <cellStyle name="SAPBEXHLevel2X 7 3 2" xfId="9218" xr:uid="{00000000-0005-0000-0000-000051710000}"/>
    <cellStyle name="SAPBEXHLevel2X 7 3 2 2" xfId="25213" xr:uid="{00000000-0005-0000-0000-000052710000}"/>
    <cellStyle name="SAPBEXHLevel2X 7 3 3" xfId="12038" xr:uid="{00000000-0005-0000-0000-000053710000}"/>
    <cellStyle name="SAPBEXHLevel2X 7 3 3 2" xfId="27882" xr:uid="{00000000-0005-0000-0000-000054710000}"/>
    <cellStyle name="SAPBEXHLevel2X 7 3 4" xfId="14359" xr:uid="{00000000-0005-0000-0000-000055710000}"/>
    <cellStyle name="SAPBEXHLevel2X 7 3 4 2" xfId="29880" xr:uid="{00000000-0005-0000-0000-000056710000}"/>
    <cellStyle name="SAPBEXHLevel2X 7 3 5" xfId="17360" xr:uid="{00000000-0005-0000-0000-000057710000}"/>
    <cellStyle name="SAPBEXHLevel2X 7 3 5 2" xfId="32480" xr:uid="{00000000-0005-0000-0000-000058710000}"/>
    <cellStyle name="SAPBEXHLevel2X 7 3 6" xfId="19968" xr:uid="{00000000-0005-0000-0000-000059710000}"/>
    <cellStyle name="SAPBEXHLevel2X 7 3 6 2" xfId="34908" xr:uid="{00000000-0005-0000-0000-00005A710000}"/>
    <cellStyle name="SAPBEXHLevel2X 7 3 7" xfId="21759" xr:uid="{00000000-0005-0000-0000-00005B710000}"/>
    <cellStyle name="SAPBEXHLevel2X 7 3 7 2" xfId="36681" xr:uid="{00000000-0005-0000-0000-00005C710000}"/>
    <cellStyle name="SAPBEXHLevel2X 7 4" xfId="5367" xr:uid="{00000000-0005-0000-0000-00005D710000}"/>
    <cellStyle name="SAPBEXHLevel2X 7 4 2" xfId="22637" xr:uid="{00000000-0005-0000-0000-00005E710000}"/>
    <cellStyle name="SAPBEXHLevel2X 7 5" xfId="6850" xr:uid="{00000000-0005-0000-0000-00005F710000}"/>
    <cellStyle name="SAPBEXHLevel2X 7 5 2" xfId="23294" xr:uid="{00000000-0005-0000-0000-000060710000}"/>
    <cellStyle name="SAPBEXHLevel2X 7 6" xfId="14170" xr:uid="{00000000-0005-0000-0000-000061710000}"/>
    <cellStyle name="SAPBEXHLevel2X 7 6 2" xfId="29733" xr:uid="{00000000-0005-0000-0000-000062710000}"/>
    <cellStyle name="SAPBEXHLevel2X 7 7" xfId="10560" xr:uid="{00000000-0005-0000-0000-000063710000}"/>
    <cellStyle name="SAPBEXHLevel2X 7 7 2" xfId="26477" xr:uid="{00000000-0005-0000-0000-000064710000}"/>
    <cellStyle name="SAPBEXHLevel2X 7 8" xfId="14661" xr:uid="{00000000-0005-0000-0000-000065710000}"/>
    <cellStyle name="SAPBEXHLevel2X 7 8 2" xfId="30160" xr:uid="{00000000-0005-0000-0000-000066710000}"/>
    <cellStyle name="SAPBEXHLevel2X 7 9" xfId="18489" xr:uid="{00000000-0005-0000-0000-000067710000}"/>
    <cellStyle name="SAPBEXHLevel2X 7 9 2" xfId="33516" xr:uid="{00000000-0005-0000-0000-000068710000}"/>
    <cellStyle name="SAPBEXHLevel2X 8" xfId="1888" xr:uid="{00000000-0005-0000-0000-000069710000}"/>
    <cellStyle name="SAPBEXHLevel2X 8 2" xfId="2138" xr:uid="{00000000-0005-0000-0000-00006A710000}"/>
    <cellStyle name="SAPBEXHLevel2X 8 2 2" xfId="7378" xr:uid="{00000000-0005-0000-0000-00006B710000}"/>
    <cellStyle name="SAPBEXHLevel2X 8 2 2 2" xfId="23580" xr:uid="{00000000-0005-0000-0000-00006C710000}"/>
    <cellStyle name="SAPBEXHLevel2X 8 2 3" xfId="10219" xr:uid="{00000000-0005-0000-0000-00006D710000}"/>
    <cellStyle name="SAPBEXHLevel2X 8 2 3 2" xfId="26183" xr:uid="{00000000-0005-0000-0000-00006E710000}"/>
    <cellStyle name="SAPBEXHLevel2X 8 2 4" xfId="13283" xr:uid="{00000000-0005-0000-0000-00006F710000}"/>
    <cellStyle name="SAPBEXHLevel2X 8 2 4 2" xfId="29026" xr:uid="{00000000-0005-0000-0000-000070710000}"/>
    <cellStyle name="SAPBEXHLevel2X 8 2 5" xfId="15667" xr:uid="{00000000-0005-0000-0000-000071710000}"/>
    <cellStyle name="SAPBEXHLevel2X 8 2 5 2" xfId="30964" xr:uid="{00000000-0005-0000-0000-000072710000}"/>
    <cellStyle name="SAPBEXHLevel2X 8 2 6" xfId="18353" xr:uid="{00000000-0005-0000-0000-000073710000}"/>
    <cellStyle name="SAPBEXHLevel2X 8 2 6 2" xfId="33416" xr:uid="{00000000-0005-0000-0000-000074710000}"/>
    <cellStyle name="SAPBEXHLevel2X 8 2 7" xfId="20906" xr:uid="{00000000-0005-0000-0000-000075710000}"/>
    <cellStyle name="SAPBEXHLevel2X 8 2 7 2" xfId="35832" xr:uid="{00000000-0005-0000-0000-000076710000}"/>
    <cellStyle name="SAPBEXHLevel2X 8 3" xfId="7148" xr:uid="{00000000-0005-0000-0000-000077710000}"/>
    <cellStyle name="SAPBEXHLevel2X 8 3 2" xfId="23433" xr:uid="{00000000-0005-0000-0000-000078710000}"/>
    <cellStyle name="SAPBEXHLevel2X 8 4" xfId="7513" xr:uid="{00000000-0005-0000-0000-000079710000}"/>
    <cellStyle name="SAPBEXHLevel2X 8 4 2" xfId="23686" xr:uid="{00000000-0005-0000-0000-00007A710000}"/>
    <cellStyle name="SAPBEXHLevel2X 8 5" xfId="10575" xr:uid="{00000000-0005-0000-0000-00007B710000}"/>
    <cellStyle name="SAPBEXHLevel2X 8 5 2" xfId="26485" xr:uid="{00000000-0005-0000-0000-00007C710000}"/>
    <cellStyle name="SAPBEXHLevel2X 8 6" xfId="14234" xr:uid="{00000000-0005-0000-0000-00007D710000}"/>
    <cellStyle name="SAPBEXHLevel2X 8 6 2" xfId="29771" xr:uid="{00000000-0005-0000-0000-00007E710000}"/>
    <cellStyle name="SAPBEXHLevel2X 8 7" xfId="15747" xr:uid="{00000000-0005-0000-0000-00007F710000}"/>
    <cellStyle name="SAPBEXHLevel2X 8 7 2" xfId="31016" xr:uid="{00000000-0005-0000-0000-000080710000}"/>
    <cellStyle name="SAPBEXHLevel2X 9" xfId="1889" xr:uid="{00000000-0005-0000-0000-000081710000}"/>
    <cellStyle name="SAPBEXHLevel2X 9 2" xfId="3665" xr:uid="{00000000-0005-0000-0000-000082710000}"/>
    <cellStyle name="SAPBEXHLevel2X 9 2 2" xfId="8833" xr:uid="{00000000-0005-0000-0000-000083710000}"/>
    <cellStyle name="SAPBEXHLevel2X 9 2 2 2" xfId="24862" xr:uid="{00000000-0005-0000-0000-000084710000}"/>
    <cellStyle name="SAPBEXHLevel2X 9 2 3" xfId="11660" xr:uid="{00000000-0005-0000-0000-000085710000}"/>
    <cellStyle name="SAPBEXHLevel2X 9 2 3 2" xfId="27527" xr:uid="{00000000-0005-0000-0000-000086710000}"/>
    <cellStyle name="SAPBEXHLevel2X 9 2 4" xfId="14327" xr:uid="{00000000-0005-0000-0000-000087710000}"/>
    <cellStyle name="SAPBEXHLevel2X 9 2 4 2" xfId="29850" xr:uid="{00000000-0005-0000-0000-000088710000}"/>
    <cellStyle name="SAPBEXHLevel2X 9 2 5" xfId="17012" xr:uid="{00000000-0005-0000-0000-000089710000}"/>
    <cellStyle name="SAPBEXHLevel2X 9 2 5 2" xfId="32150" xr:uid="{00000000-0005-0000-0000-00008A710000}"/>
    <cellStyle name="SAPBEXHLevel2X 9 2 6" xfId="19622" xr:uid="{00000000-0005-0000-0000-00008B710000}"/>
    <cellStyle name="SAPBEXHLevel2X 9 2 6 2" xfId="34569" xr:uid="{00000000-0005-0000-0000-00008C710000}"/>
    <cellStyle name="SAPBEXHLevel2X 9 2 7" xfId="22038" xr:uid="{00000000-0005-0000-0000-00008D710000}"/>
    <cellStyle name="SAPBEXHLevel2X 9 2 7 2" xfId="36957" xr:uid="{00000000-0005-0000-0000-00008E710000}"/>
    <cellStyle name="SAPBEXHLevel2X 9 3" xfId="7149" xr:uid="{00000000-0005-0000-0000-00008F710000}"/>
    <cellStyle name="SAPBEXHLevel2X 9 3 2" xfId="23434" xr:uid="{00000000-0005-0000-0000-000090710000}"/>
    <cellStyle name="SAPBEXHLevel2X 9 4" xfId="5977" xr:uid="{00000000-0005-0000-0000-000091710000}"/>
    <cellStyle name="SAPBEXHLevel2X 9 4 2" xfId="22947" xr:uid="{00000000-0005-0000-0000-000092710000}"/>
    <cellStyle name="SAPBEXHLevel2X 9 5" xfId="5914" xr:uid="{00000000-0005-0000-0000-000093710000}"/>
    <cellStyle name="SAPBEXHLevel2X 9 5 2" xfId="22897" xr:uid="{00000000-0005-0000-0000-000094710000}"/>
    <cellStyle name="SAPBEXHLevel2X 9 6" xfId="13483" xr:uid="{00000000-0005-0000-0000-000095710000}"/>
    <cellStyle name="SAPBEXHLevel2X 9 6 2" xfId="29124" xr:uid="{00000000-0005-0000-0000-000096710000}"/>
    <cellStyle name="SAPBEXHLevel2X 9 7" xfId="15746" xr:uid="{00000000-0005-0000-0000-000097710000}"/>
    <cellStyle name="SAPBEXHLevel2X 9 7 2" xfId="31015" xr:uid="{00000000-0005-0000-0000-000098710000}"/>
    <cellStyle name="SAPBEXHLevel2X_CC - Div XRef" xfId="1890" xr:uid="{00000000-0005-0000-0000-000099710000}"/>
    <cellStyle name="SAPBEXHLevel3" xfId="97" xr:uid="{00000000-0005-0000-0000-00009A710000}"/>
    <cellStyle name="SAPBEXHLevel3 10" xfId="1891" xr:uid="{00000000-0005-0000-0000-00009B710000}"/>
    <cellStyle name="SAPBEXHLevel3 10 10" xfId="23061" xr:uid="{00000000-0005-0000-0000-00009C710000}"/>
    <cellStyle name="SAPBEXHLevel3 10 2" xfId="3494" xr:uid="{00000000-0005-0000-0000-00009D710000}"/>
    <cellStyle name="SAPBEXHLevel3 10 2 2" xfId="8662" xr:uid="{00000000-0005-0000-0000-00009E710000}"/>
    <cellStyle name="SAPBEXHLevel3 10 2 2 2" xfId="24691" xr:uid="{00000000-0005-0000-0000-00009F710000}"/>
    <cellStyle name="SAPBEXHLevel3 10 2 3" xfId="11489" xr:uid="{00000000-0005-0000-0000-0000A0710000}"/>
    <cellStyle name="SAPBEXHLevel3 10 2 3 2" xfId="27356" xr:uid="{00000000-0005-0000-0000-0000A1710000}"/>
    <cellStyle name="SAPBEXHLevel3 10 2 4" xfId="13091" xr:uid="{00000000-0005-0000-0000-0000A2710000}"/>
    <cellStyle name="SAPBEXHLevel3 10 2 4 2" xfId="28871" xr:uid="{00000000-0005-0000-0000-0000A3710000}"/>
    <cellStyle name="SAPBEXHLevel3 10 2 5" xfId="16841" xr:uid="{00000000-0005-0000-0000-0000A4710000}"/>
    <cellStyle name="SAPBEXHLevel3 10 2 5 2" xfId="31979" xr:uid="{00000000-0005-0000-0000-0000A5710000}"/>
    <cellStyle name="SAPBEXHLevel3 10 2 6" xfId="19451" xr:uid="{00000000-0005-0000-0000-0000A6710000}"/>
    <cellStyle name="SAPBEXHLevel3 10 2 6 2" xfId="34398" xr:uid="{00000000-0005-0000-0000-0000A7710000}"/>
    <cellStyle name="SAPBEXHLevel3 10 2 7" xfId="21442" xr:uid="{00000000-0005-0000-0000-0000A8710000}"/>
    <cellStyle name="SAPBEXHLevel3 10 2 7 2" xfId="36368" xr:uid="{00000000-0005-0000-0000-0000A9710000}"/>
    <cellStyle name="SAPBEXHLevel3 10 2 8" xfId="6387" xr:uid="{00000000-0005-0000-0000-0000AA710000}"/>
    <cellStyle name="SAPBEXHLevel3 10 3" xfId="4062" xr:uid="{00000000-0005-0000-0000-0000AB710000}"/>
    <cellStyle name="SAPBEXHLevel3 10 3 2" xfId="9217" xr:uid="{00000000-0005-0000-0000-0000AC710000}"/>
    <cellStyle name="SAPBEXHLevel3 10 3 2 2" xfId="25212" xr:uid="{00000000-0005-0000-0000-0000AD710000}"/>
    <cellStyle name="SAPBEXHLevel3 10 3 3" xfId="12037" xr:uid="{00000000-0005-0000-0000-0000AE710000}"/>
    <cellStyle name="SAPBEXHLevel3 10 3 3 2" xfId="27881" xr:uid="{00000000-0005-0000-0000-0000AF710000}"/>
    <cellStyle name="SAPBEXHLevel3 10 3 4" xfId="14579" xr:uid="{00000000-0005-0000-0000-0000B0710000}"/>
    <cellStyle name="SAPBEXHLevel3 10 3 4 2" xfId="30081" xr:uid="{00000000-0005-0000-0000-0000B1710000}"/>
    <cellStyle name="SAPBEXHLevel3 10 3 5" xfId="17359" xr:uid="{00000000-0005-0000-0000-0000B2710000}"/>
    <cellStyle name="SAPBEXHLevel3 10 3 5 2" xfId="32479" xr:uid="{00000000-0005-0000-0000-0000B3710000}"/>
    <cellStyle name="SAPBEXHLevel3 10 3 6" xfId="19967" xr:uid="{00000000-0005-0000-0000-0000B4710000}"/>
    <cellStyle name="SAPBEXHLevel3 10 3 6 2" xfId="34907" xr:uid="{00000000-0005-0000-0000-0000B5710000}"/>
    <cellStyle name="SAPBEXHLevel3 10 3 7" xfId="21625" xr:uid="{00000000-0005-0000-0000-0000B6710000}"/>
    <cellStyle name="SAPBEXHLevel3 10 3 7 2" xfId="36551" xr:uid="{00000000-0005-0000-0000-0000B7710000}"/>
    <cellStyle name="SAPBEXHLevel3 10 4" xfId="7150" xr:uid="{00000000-0005-0000-0000-0000B8710000}"/>
    <cellStyle name="SAPBEXHLevel3 10 4 2" xfId="37880" xr:uid="{00000000-0005-0000-0000-0000B9710000}"/>
    <cellStyle name="SAPBEXHLevel3 10 5" xfId="7512" xr:uid="{00000000-0005-0000-0000-0000BA710000}"/>
    <cellStyle name="SAPBEXHLevel3 10 6" xfId="13221" xr:uid="{00000000-0005-0000-0000-0000BB710000}"/>
    <cellStyle name="SAPBEXHLevel3 10 7" xfId="13789" xr:uid="{00000000-0005-0000-0000-0000BC710000}"/>
    <cellStyle name="SAPBEXHLevel3 10 8" xfId="15745" xr:uid="{00000000-0005-0000-0000-0000BD710000}"/>
    <cellStyle name="SAPBEXHLevel3 10 9" xfId="18417" xr:uid="{00000000-0005-0000-0000-0000BE710000}"/>
    <cellStyle name="SAPBEXHLevel3 11" xfId="1892" xr:uid="{00000000-0005-0000-0000-0000BF710000}"/>
    <cellStyle name="SAPBEXHLevel3 11 2" xfId="4061" xr:uid="{00000000-0005-0000-0000-0000C0710000}"/>
    <cellStyle name="SAPBEXHLevel3 11 2 2" xfId="9216" xr:uid="{00000000-0005-0000-0000-0000C1710000}"/>
    <cellStyle name="SAPBEXHLevel3 11 2 2 2" xfId="25211" xr:uid="{00000000-0005-0000-0000-0000C2710000}"/>
    <cellStyle name="SAPBEXHLevel3 11 2 3" xfId="12036" xr:uid="{00000000-0005-0000-0000-0000C3710000}"/>
    <cellStyle name="SAPBEXHLevel3 11 2 3 2" xfId="27880" xr:uid="{00000000-0005-0000-0000-0000C4710000}"/>
    <cellStyle name="SAPBEXHLevel3 11 2 4" xfId="14358" xr:uid="{00000000-0005-0000-0000-0000C5710000}"/>
    <cellStyle name="SAPBEXHLevel3 11 2 4 2" xfId="29879" xr:uid="{00000000-0005-0000-0000-0000C6710000}"/>
    <cellStyle name="SAPBEXHLevel3 11 2 5" xfId="17358" xr:uid="{00000000-0005-0000-0000-0000C7710000}"/>
    <cellStyle name="SAPBEXHLevel3 11 2 5 2" xfId="32478" xr:uid="{00000000-0005-0000-0000-0000C8710000}"/>
    <cellStyle name="SAPBEXHLevel3 11 2 6" xfId="19966" xr:uid="{00000000-0005-0000-0000-0000C9710000}"/>
    <cellStyle name="SAPBEXHLevel3 11 2 6 2" xfId="34906" xr:uid="{00000000-0005-0000-0000-0000CA710000}"/>
    <cellStyle name="SAPBEXHLevel3 11 2 7" xfId="20941" xr:uid="{00000000-0005-0000-0000-0000CB710000}"/>
    <cellStyle name="SAPBEXHLevel3 11 2 7 2" xfId="35867" xr:uid="{00000000-0005-0000-0000-0000CC710000}"/>
    <cellStyle name="SAPBEXHLevel3 11 3" xfId="7151" xr:uid="{00000000-0005-0000-0000-0000CD710000}"/>
    <cellStyle name="SAPBEXHLevel3 11 3 2" xfId="23435" xr:uid="{00000000-0005-0000-0000-0000CE710000}"/>
    <cellStyle name="SAPBEXHLevel3 11 4" xfId="7511" xr:uid="{00000000-0005-0000-0000-0000CF710000}"/>
    <cellStyle name="SAPBEXHLevel3 11 4 2" xfId="23685" xr:uid="{00000000-0005-0000-0000-0000D0710000}"/>
    <cellStyle name="SAPBEXHLevel3 11 5" xfId="15431" xr:uid="{00000000-0005-0000-0000-0000D1710000}"/>
    <cellStyle name="SAPBEXHLevel3 11 5 2" xfId="30810" xr:uid="{00000000-0005-0000-0000-0000D2710000}"/>
    <cellStyle name="SAPBEXHLevel3 11 6" xfId="13788" xr:uid="{00000000-0005-0000-0000-0000D3710000}"/>
    <cellStyle name="SAPBEXHLevel3 11 6 2" xfId="29380" xr:uid="{00000000-0005-0000-0000-0000D4710000}"/>
    <cellStyle name="SAPBEXHLevel3 11 7" xfId="15744" xr:uid="{00000000-0005-0000-0000-0000D5710000}"/>
    <cellStyle name="SAPBEXHLevel3 11 7 2" xfId="31014" xr:uid="{00000000-0005-0000-0000-0000D6710000}"/>
    <cellStyle name="SAPBEXHLevel3 12" xfId="1893" xr:uid="{00000000-0005-0000-0000-0000D7710000}"/>
    <cellStyle name="SAPBEXHLevel3 12 2" xfId="4060" xr:uid="{00000000-0005-0000-0000-0000D8710000}"/>
    <cellStyle name="SAPBEXHLevel3 12 2 2" xfId="9215" xr:uid="{00000000-0005-0000-0000-0000D9710000}"/>
    <cellStyle name="SAPBEXHLevel3 12 2 2 2" xfId="25210" xr:uid="{00000000-0005-0000-0000-0000DA710000}"/>
    <cellStyle name="SAPBEXHLevel3 12 2 3" xfId="12035" xr:uid="{00000000-0005-0000-0000-0000DB710000}"/>
    <cellStyle name="SAPBEXHLevel3 12 2 3 2" xfId="27879" xr:uid="{00000000-0005-0000-0000-0000DC710000}"/>
    <cellStyle name="SAPBEXHLevel3 12 2 4" xfId="14580" xr:uid="{00000000-0005-0000-0000-0000DD710000}"/>
    <cellStyle name="SAPBEXHLevel3 12 2 4 2" xfId="30082" xr:uid="{00000000-0005-0000-0000-0000DE710000}"/>
    <cellStyle name="SAPBEXHLevel3 12 2 5" xfId="17357" xr:uid="{00000000-0005-0000-0000-0000DF710000}"/>
    <cellStyle name="SAPBEXHLevel3 12 2 5 2" xfId="32477" xr:uid="{00000000-0005-0000-0000-0000E0710000}"/>
    <cellStyle name="SAPBEXHLevel3 12 2 6" xfId="19965" xr:uid="{00000000-0005-0000-0000-0000E1710000}"/>
    <cellStyle name="SAPBEXHLevel3 12 2 6 2" xfId="34905" xr:uid="{00000000-0005-0000-0000-0000E2710000}"/>
    <cellStyle name="SAPBEXHLevel3 12 2 7" xfId="21624" xr:uid="{00000000-0005-0000-0000-0000E3710000}"/>
    <cellStyle name="SAPBEXHLevel3 12 2 7 2" xfId="36550" xr:uid="{00000000-0005-0000-0000-0000E4710000}"/>
    <cellStyle name="SAPBEXHLevel3 12 3" xfId="7152" xr:uid="{00000000-0005-0000-0000-0000E5710000}"/>
    <cellStyle name="SAPBEXHLevel3 12 3 2" xfId="23436" xr:uid="{00000000-0005-0000-0000-0000E6710000}"/>
    <cellStyle name="SAPBEXHLevel3 12 4" xfId="7510" xr:uid="{00000000-0005-0000-0000-0000E7710000}"/>
    <cellStyle name="SAPBEXHLevel3 12 4 2" xfId="23684" xr:uid="{00000000-0005-0000-0000-0000E8710000}"/>
    <cellStyle name="SAPBEXHLevel3 12 5" xfId="5247" xr:uid="{00000000-0005-0000-0000-0000E9710000}"/>
    <cellStyle name="SAPBEXHLevel3 12 5 2" xfId="22559" xr:uid="{00000000-0005-0000-0000-0000EA710000}"/>
    <cellStyle name="SAPBEXHLevel3 12 6" xfId="15394" xr:uid="{00000000-0005-0000-0000-0000EB710000}"/>
    <cellStyle name="SAPBEXHLevel3 12 6 2" xfId="30785" xr:uid="{00000000-0005-0000-0000-0000EC710000}"/>
    <cellStyle name="SAPBEXHLevel3 12 7" xfId="15743" xr:uid="{00000000-0005-0000-0000-0000ED710000}"/>
    <cellStyle name="SAPBEXHLevel3 12 7 2" xfId="31013" xr:uid="{00000000-0005-0000-0000-0000EE710000}"/>
    <cellStyle name="SAPBEXHLevel3 13" xfId="3497" xr:uid="{00000000-0005-0000-0000-0000EF710000}"/>
    <cellStyle name="SAPBEXHLevel3 13 2" xfId="4059" xr:uid="{00000000-0005-0000-0000-0000F0710000}"/>
    <cellStyle name="SAPBEXHLevel3 13 2 2" xfId="9214" xr:uid="{00000000-0005-0000-0000-0000F1710000}"/>
    <cellStyle name="SAPBEXHLevel3 13 2 2 2" xfId="25209" xr:uid="{00000000-0005-0000-0000-0000F2710000}"/>
    <cellStyle name="SAPBEXHLevel3 13 2 3" xfId="12034" xr:uid="{00000000-0005-0000-0000-0000F3710000}"/>
    <cellStyle name="SAPBEXHLevel3 13 2 3 2" xfId="27878" xr:uid="{00000000-0005-0000-0000-0000F4710000}"/>
    <cellStyle name="SAPBEXHLevel3 13 2 4" xfId="14357" xr:uid="{00000000-0005-0000-0000-0000F5710000}"/>
    <cellStyle name="SAPBEXHLevel3 13 2 4 2" xfId="29878" xr:uid="{00000000-0005-0000-0000-0000F6710000}"/>
    <cellStyle name="SAPBEXHLevel3 13 2 5" xfId="17356" xr:uid="{00000000-0005-0000-0000-0000F7710000}"/>
    <cellStyle name="SAPBEXHLevel3 13 2 5 2" xfId="32476" xr:uid="{00000000-0005-0000-0000-0000F8710000}"/>
    <cellStyle name="SAPBEXHLevel3 13 2 6" xfId="19964" xr:uid="{00000000-0005-0000-0000-0000F9710000}"/>
    <cellStyle name="SAPBEXHLevel3 13 2 6 2" xfId="34904" xr:uid="{00000000-0005-0000-0000-0000FA710000}"/>
    <cellStyle name="SAPBEXHLevel3 13 2 7" xfId="21489" xr:uid="{00000000-0005-0000-0000-0000FB710000}"/>
    <cellStyle name="SAPBEXHLevel3 13 2 7 2" xfId="36415" xr:uid="{00000000-0005-0000-0000-0000FC710000}"/>
    <cellStyle name="SAPBEXHLevel3 13 3" xfId="8665" xr:uid="{00000000-0005-0000-0000-0000FD710000}"/>
    <cellStyle name="SAPBEXHLevel3 13 3 2" xfId="24694" xr:uid="{00000000-0005-0000-0000-0000FE710000}"/>
    <cellStyle name="SAPBEXHLevel3 13 4" xfId="11492" xr:uid="{00000000-0005-0000-0000-0000FF710000}"/>
    <cellStyle name="SAPBEXHLevel3 13 4 2" xfId="27359" xr:uid="{00000000-0005-0000-0000-000000720000}"/>
    <cellStyle name="SAPBEXHLevel3 13 5" xfId="15285" xr:uid="{00000000-0005-0000-0000-000001720000}"/>
    <cellStyle name="SAPBEXHLevel3 13 5 2" xfId="30694" xr:uid="{00000000-0005-0000-0000-000002720000}"/>
    <cellStyle name="SAPBEXHLevel3 13 6" xfId="16844" xr:uid="{00000000-0005-0000-0000-000003720000}"/>
    <cellStyle name="SAPBEXHLevel3 13 6 2" xfId="31982" xr:uid="{00000000-0005-0000-0000-000004720000}"/>
    <cellStyle name="SAPBEXHLevel3 13 7" xfId="19454" xr:uid="{00000000-0005-0000-0000-000005720000}"/>
    <cellStyle name="SAPBEXHLevel3 13 7 2" xfId="34401" xr:uid="{00000000-0005-0000-0000-000006720000}"/>
    <cellStyle name="SAPBEXHLevel3 14" xfId="3498" xr:uid="{00000000-0005-0000-0000-000007720000}"/>
    <cellStyle name="SAPBEXHLevel3 14 2" xfId="4058" xr:uid="{00000000-0005-0000-0000-000008720000}"/>
    <cellStyle name="SAPBEXHLevel3 14 2 2" xfId="9213" xr:uid="{00000000-0005-0000-0000-000009720000}"/>
    <cellStyle name="SAPBEXHLevel3 14 2 2 2" xfId="25208" xr:uid="{00000000-0005-0000-0000-00000A720000}"/>
    <cellStyle name="SAPBEXHLevel3 14 2 3" xfId="12033" xr:uid="{00000000-0005-0000-0000-00000B720000}"/>
    <cellStyle name="SAPBEXHLevel3 14 2 3 2" xfId="27877" xr:uid="{00000000-0005-0000-0000-00000C720000}"/>
    <cellStyle name="SAPBEXHLevel3 14 2 4" xfId="14581" xr:uid="{00000000-0005-0000-0000-00000D720000}"/>
    <cellStyle name="SAPBEXHLevel3 14 2 4 2" xfId="30083" xr:uid="{00000000-0005-0000-0000-00000E720000}"/>
    <cellStyle name="SAPBEXHLevel3 14 2 5" xfId="17355" xr:uid="{00000000-0005-0000-0000-00000F720000}"/>
    <cellStyle name="SAPBEXHLevel3 14 2 5 2" xfId="32475" xr:uid="{00000000-0005-0000-0000-000010720000}"/>
    <cellStyle name="SAPBEXHLevel3 14 2 6" xfId="19963" xr:uid="{00000000-0005-0000-0000-000011720000}"/>
    <cellStyle name="SAPBEXHLevel3 14 2 6 2" xfId="34903" xr:uid="{00000000-0005-0000-0000-000012720000}"/>
    <cellStyle name="SAPBEXHLevel3 14 2 7" xfId="21760" xr:uid="{00000000-0005-0000-0000-000013720000}"/>
    <cellStyle name="SAPBEXHLevel3 14 2 7 2" xfId="36682" xr:uid="{00000000-0005-0000-0000-000014720000}"/>
    <cellStyle name="SAPBEXHLevel3 14 3" xfId="8666" xr:uid="{00000000-0005-0000-0000-000015720000}"/>
    <cellStyle name="SAPBEXHLevel3 14 3 2" xfId="24695" xr:uid="{00000000-0005-0000-0000-000016720000}"/>
    <cellStyle name="SAPBEXHLevel3 14 4" xfId="11493" xr:uid="{00000000-0005-0000-0000-000017720000}"/>
    <cellStyle name="SAPBEXHLevel3 14 4 2" xfId="27360" xr:uid="{00000000-0005-0000-0000-000018720000}"/>
    <cellStyle name="SAPBEXHLevel3 14 5" xfId="10512" xr:uid="{00000000-0005-0000-0000-000019720000}"/>
    <cellStyle name="SAPBEXHLevel3 14 5 2" xfId="26434" xr:uid="{00000000-0005-0000-0000-00001A720000}"/>
    <cellStyle name="SAPBEXHLevel3 14 6" xfId="16845" xr:uid="{00000000-0005-0000-0000-00001B720000}"/>
    <cellStyle name="SAPBEXHLevel3 14 6 2" xfId="31983" xr:uid="{00000000-0005-0000-0000-00001C720000}"/>
    <cellStyle name="SAPBEXHLevel3 14 7" xfId="19455" xr:uid="{00000000-0005-0000-0000-00001D720000}"/>
    <cellStyle name="SAPBEXHLevel3 14 7 2" xfId="34402" xr:uid="{00000000-0005-0000-0000-00001E720000}"/>
    <cellStyle name="SAPBEXHLevel3 15" xfId="3499" xr:uid="{00000000-0005-0000-0000-00001F720000}"/>
    <cellStyle name="SAPBEXHLevel3 15 2" xfId="4057" xr:uid="{00000000-0005-0000-0000-000020720000}"/>
    <cellStyle name="SAPBEXHLevel3 15 2 2" xfId="9212" xr:uid="{00000000-0005-0000-0000-000021720000}"/>
    <cellStyle name="SAPBEXHLevel3 15 2 2 2" xfId="25207" xr:uid="{00000000-0005-0000-0000-000022720000}"/>
    <cellStyle name="SAPBEXHLevel3 15 2 3" xfId="12032" xr:uid="{00000000-0005-0000-0000-000023720000}"/>
    <cellStyle name="SAPBEXHLevel3 15 2 3 2" xfId="27876" xr:uid="{00000000-0005-0000-0000-000024720000}"/>
    <cellStyle name="SAPBEXHLevel3 15 2 4" xfId="13951" xr:uid="{00000000-0005-0000-0000-000025720000}"/>
    <cellStyle name="SAPBEXHLevel3 15 2 4 2" xfId="29534" xr:uid="{00000000-0005-0000-0000-000026720000}"/>
    <cellStyle name="SAPBEXHLevel3 15 2 5" xfId="17354" xr:uid="{00000000-0005-0000-0000-000027720000}"/>
    <cellStyle name="SAPBEXHLevel3 15 2 5 2" xfId="32474" xr:uid="{00000000-0005-0000-0000-000028720000}"/>
    <cellStyle name="SAPBEXHLevel3 15 2 6" xfId="19962" xr:uid="{00000000-0005-0000-0000-000029720000}"/>
    <cellStyle name="SAPBEXHLevel3 15 2 6 2" xfId="34902" xr:uid="{00000000-0005-0000-0000-00002A720000}"/>
    <cellStyle name="SAPBEXHLevel3 15 2 7" xfId="21990" xr:uid="{00000000-0005-0000-0000-00002B720000}"/>
    <cellStyle name="SAPBEXHLevel3 15 2 7 2" xfId="36909" xr:uid="{00000000-0005-0000-0000-00002C720000}"/>
    <cellStyle name="SAPBEXHLevel3 15 3" xfId="8667" xr:uid="{00000000-0005-0000-0000-00002D720000}"/>
    <cellStyle name="SAPBEXHLevel3 15 3 2" xfId="24696" xr:uid="{00000000-0005-0000-0000-00002E720000}"/>
    <cellStyle name="SAPBEXHLevel3 15 4" xfId="11494" xr:uid="{00000000-0005-0000-0000-00002F720000}"/>
    <cellStyle name="SAPBEXHLevel3 15 4 2" xfId="27361" xr:uid="{00000000-0005-0000-0000-000030720000}"/>
    <cellStyle name="SAPBEXHLevel3 15 5" xfId="10511" xr:uid="{00000000-0005-0000-0000-000031720000}"/>
    <cellStyle name="SAPBEXHLevel3 15 5 2" xfId="26433" xr:uid="{00000000-0005-0000-0000-000032720000}"/>
    <cellStyle name="SAPBEXHLevel3 15 6" xfId="16846" xr:uid="{00000000-0005-0000-0000-000033720000}"/>
    <cellStyle name="SAPBEXHLevel3 15 6 2" xfId="31984" xr:uid="{00000000-0005-0000-0000-000034720000}"/>
    <cellStyle name="SAPBEXHLevel3 15 7" xfId="19456" xr:uid="{00000000-0005-0000-0000-000035720000}"/>
    <cellStyle name="SAPBEXHLevel3 15 7 2" xfId="34403" xr:uid="{00000000-0005-0000-0000-000036720000}"/>
    <cellStyle name="SAPBEXHLevel3 16" xfId="3500" xr:uid="{00000000-0005-0000-0000-000037720000}"/>
    <cellStyle name="SAPBEXHLevel3 16 2" xfId="4056" xr:uid="{00000000-0005-0000-0000-000038720000}"/>
    <cellStyle name="SAPBEXHLevel3 16 2 2" xfId="9211" xr:uid="{00000000-0005-0000-0000-000039720000}"/>
    <cellStyle name="SAPBEXHLevel3 16 2 2 2" xfId="25206" xr:uid="{00000000-0005-0000-0000-00003A720000}"/>
    <cellStyle name="SAPBEXHLevel3 16 2 3" xfId="12031" xr:uid="{00000000-0005-0000-0000-00003B720000}"/>
    <cellStyle name="SAPBEXHLevel3 16 2 3 2" xfId="27875" xr:uid="{00000000-0005-0000-0000-00003C720000}"/>
    <cellStyle name="SAPBEXHLevel3 16 2 4" xfId="14356" xr:uid="{00000000-0005-0000-0000-00003D720000}"/>
    <cellStyle name="SAPBEXHLevel3 16 2 4 2" xfId="29877" xr:uid="{00000000-0005-0000-0000-00003E720000}"/>
    <cellStyle name="SAPBEXHLevel3 16 2 5" xfId="17353" xr:uid="{00000000-0005-0000-0000-00003F720000}"/>
    <cellStyle name="SAPBEXHLevel3 16 2 5 2" xfId="32473" xr:uid="{00000000-0005-0000-0000-000040720000}"/>
    <cellStyle name="SAPBEXHLevel3 16 2 6" xfId="19961" xr:uid="{00000000-0005-0000-0000-000041720000}"/>
    <cellStyle name="SAPBEXHLevel3 16 2 6 2" xfId="34901" xr:uid="{00000000-0005-0000-0000-000042720000}"/>
    <cellStyle name="SAPBEXHLevel3 16 2 7" xfId="21196" xr:uid="{00000000-0005-0000-0000-000043720000}"/>
    <cellStyle name="SAPBEXHLevel3 16 2 7 2" xfId="36122" xr:uid="{00000000-0005-0000-0000-000044720000}"/>
    <cellStyle name="SAPBEXHLevel3 16 3" xfId="8668" xr:uid="{00000000-0005-0000-0000-000045720000}"/>
    <cellStyle name="SAPBEXHLevel3 16 3 2" xfId="24697" xr:uid="{00000000-0005-0000-0000-000046720000}"/>
    <cellStyle name="SAPBEXHLevel3 16 4" xfId="11495" xr:uid="{00000000-0005-0000-0000-000047720000}"/>
    <cellStyle name="SAPBEXHLevel3 16 4 2" xfId="27362" xr:uid="{00000000-0005-0000-0000-000048720000}"/>
    <cellStyle name="SAPBEXHLevel3 16 5" xfId="13592" xr:uid="{00000000-0005-0000-0000-000049720000}"/>
    <cellStyle name="SAPBEXHLevel3 16 5 2" xfId="29216" xr:uid="{00000000-0005-0000-0000-00004A720000}"/>
    <cellStyle name="SAPBEXHLevel3 16 6" xfId="16847" xr:uid="{00000000-0005-0000-0000-00004B720000}"/>
    <cellStyle name="SAPBEXHLevel3 16 6 2" xfId="31985" xr:uid="{00000000-0005-0000-0000-00004C720000}"/>
    <cellStyle name="SAPBEXHLevel3 16 7" xfId="19457" xr:uid="{00000000-0005-0000-0000-00004D720000}"/>
    <cellStyle name="SAPBEXHLevel3 16 7 2" xfId="34404" xr:uid="{00000000-0005-0000-0000-00004E720000}"/>
    <cellStyle name="SAPBEXHLevel3 17" xfId="3501" xr:uid="{00000000-0005-0000-0000-00004F720000}"/>
    <cellStyle name="SAPBEXHLevel3 17 2" xfId="4055" xr:uid="{00000000-0005-0000-0000-000050720000}"/>
    <cellStyle name="SAPBEXHLevel3 17 2 2" xfId="9210" xr:uid="{00000000-0005-0000-0000-000051720000}"/>
    <cellStyle name="SAPBEXHLevel3 17 2 2 2" xfId="25205" xr:uid="{00000000-0005-0000-0000-000052720000}"/>
    <cellStyle name="SAPBEXHLevel3 17 2 3" xfId="12030" xr:uid="{00000000-0005-0000-0000-000053720000}"/>
    <cellStyle name="SAPBEXHLevel3 17 2 3 2" xfId="27874" xr:uid="{00000000-0005-0000-0000-000054720000}"/>
    <cellStyle name="SAPBEXHLevel3 17 2 4" xfId="14916" xr:uid="{00000000-0005-0000-0000-000055720000}"/>
    <cellStyle name="SAPBEXHLevel3 17 2 4 2" xfId="30367" xr:uid="{00000000-0005-0000-0000-000056720000}"/>
    <cellStyle name="SAPBEXHLevel3 17 2 5" xfId="17352" xr:uid="{00000000-0005-0000-0000-000057720000}"/>
    <cellStyle name="SAPBEXHLevel3 17 2 5 2" xfId="32472" xr:uid="{00000000-0005-0000-0000-000058720000}"/>
    <cellStyle name="SAPBEXHLevel3 17 2 6" xfId="19960" xr:uid="{00000000-0005-0000-0000-000059720000}"/>
    <cellStyle name="SAPBEXHLevel3 17 2 6 2" xfId="34900" xr:uid="{00000000-0005-0000-0000-00005A720000}"/>
    <cellStyle name="SAPBEXHLevel3 17 2 7" xfId="21488" xr:uid="{00000000-0005-0000-0000-00005B720000}"/>
    <cellStyle name="SAPBEXHLevel3 17 2 7 2" xfId="36414" xr:uid="{00000000-0005-0000-0000-00005C720000}"/>
    <cellStyle name="SAPBEXHLevel3 17 3" xfId="8669" xr:uid="{00000000-0005-0000-0000-00005D720000}"/>
    <cellStyle name="SAPBEXHLevel3 17 3 2" xfId="24698" xr:uid="{00000000-0005-0000-0000-00005E720000}"/>
    <cellStyle name="SAPBEXHLevel3 17 4" xfId="11496" xr:uid="{00000000-0005-0000-0000-00005F720000}"/>
    <cellStyle name="SAPBEXHLevel3 17 4 2" xfId="27363" xr:uid="{00000000-0005-0000-0000-000060720000}"/>
    <cellStyle name="SAPBEXHLevel3 17 5" xfId="15282" xr:uid="{00000000-0005-0000-0000-000061720000}"/>
    <cellStyle name="SAPBEXHLevel3 17 5 2" xfId="30691" xr:uid="{00000000-0005-0000-0000-000062720000}"/>
    <cellStyle name="SAPBEXHLevel3 17 6" xfId="16848" xr:uid="{00000000-0005-0000-0000-000063720000}"/>
    <cellStyle name="SAPBEXHLevel3 17 6 2" xfId="31986" xr:uid="{00000000-0005-0000-0000-000064720000}"/>
    <cellStyle name="SAPBEXHLevel3 17 7" xfId="19458" xr:uid="{00000000-0005-0000-0000-000065720000}"/>
    <cellStyle name="SAPBEXHLevel3 17 7 2" xfId="34405" xr:uid="{00000000-0005-0000-0000-000066720000}"/>
    <cellStyle name="SAPBEXHLevel3 18" xfId="3502" xr:uid="{00000000-0005-0000-0000-000067720000}"/>
    <cellStyle name="SAPBEXHLevel3 18 2" xfId="4054" xr:uid="{00000000-0005-0000-0000-000068720000}"/>
    <cellStyle name="SAPBEXHLevel3 18 2 2" xfId="9209" xr:uid="{00000000-0005-0000-0000-000069720000}"/>
    <cellStyle name="SAPBEXHLevel3 18 2 2 2" xfId="25204" xr:uid="{00000000-0005-0000-0000-00006A720000}"/>
    <cellStyle name="SAPBEXHLevel3 18 2 3" xfId="12029" xr:uid="{00000000-0005-0000-0000-00006B720000}"/>
    <cellStyle name="SAPBEXHLevel3 18 2 3 2" xfId="27873" xr:uid="{00000000-0005-0000-0000-00006C720000}"/>
    <cellStyle name="SAPBEXHLevel3 18 2 4" xfId="13958" xr:uid="{00000000-0005-0000-0000-00006D720000}"/>
    <cellStyle name="SAPBEXHLevel3 18 2 4 2" xfId="29541" xr:uid="{00000000-0005-0000-0000-00006E720000}"/>
    <cellStyle name="SAPBEXHLevel3 18 2 5" xfId="17351" xr:uid="{00000000-0005-0000-0000-00006F720000}"/>
    <cellStyle name="SAPBEXHLevel3 18 2 5 2" xfId="32471" xr:uid="{00000000-0005-0000-0000-000070720000}"/>
    <cellStyle name="SAPBEXHLevel3 18 2 6" xfId="19959" xr:uid="{00000000-0005-0000-0000-000071720000}"/>
    <cellStyle name="SAPBEXHLevel3 18 2 6 2" xfId="34899" xr:uid="{00000000-0005-0000-0000-000072720000}"/>
    <cellStyle name="SAPBEXHLevel3 18 2 7" xfId="21991" xr:uid="{00000000-0005-0000-0000-000073720000}"/>
    <cellStyle name="SAPBEXHLevel3 18 2 7 2" xfId="36910" xr:uid="{00000000-0005-0000-0000-000074720000}"/>
    <cellStyle name="SAPBEXHLevel3 18 3" xfId="8670" xr:uid="{00000000-0005-0000-0000-000075720000}"/>
    <cellStyle name="SAPBEXHLevel3 18 3 2" xfId="24699" xr:uid="{00000000-0005-0000-0000-000076720000}"/>
    <cellStyle name="SAPBEXHLevel3 18 4" xfId="11497" xr:uid="{00000000-0005-0000-0000-000077720000}"/>
    <cellStyle name="SAPBEXHLevel3 18 4 2" xfId="27364" xr:uid="{00000000-0005-0000-0000-000078720000}"/>
    <cellStyle name="SAPBEXHLevel3 18 5" xfId="13591" xr:uid="{00000000-0005-0000-0000-000079720000}"/>
    <cellStyle name="SAPBEXHLevel3 18 5 2" xfId="29215" xr:uid="{00000000-0005-0000-0000-00007A720000}"/>
    <cellStyle name="SAPBEXHLevel3 18 6" xfId="16849" xr:uid="{00000000-0005-0000-0000-00007B720000}"/>
    <cellStyle name="SAPBEXHLevel3 18 6 2" xfId="31987" xr:uid="{00000000-0005-0000-0000-00007C720000}"/>
    <cellStyle name="SAPBEXHLevel3 18 7" xfId="19459" xr:uid="{00000000-0005-0000-0000-00007D720000}"/>
    <cellStyle name="SAPBEXHLevel3 18 7 2" xfId="34406" xr:uid="{00000000-0005-0000-0000-00007E720000}"/>
    <cellStyle name="SAPBEXHLevel3 19" xfId="3503" xr:uid="{00000000-0005-0000-0000-00007F720000}"/>
    <cellStyle name="SAPBEXHLevel3 19 2" xfId="4053" xr:uid="{00000000-0005-0000-0000-000080720000}"/>
    <cellStyle name="SAPBEXHLevel3 19 2 2" xfId="9208" xr:uid="{00000000-0005-0000-0000-000081720000}"/>
    <cellStyle name="SAPBEXHLevel3 19 2 2 2" xfId="25203" xr:uid="{00000000-0005-0000-0000-000082720000}"/>
    <cellStyle name="SAPBEXHLevel3 19 2 3" xfId="12028" xr:uid="{00000000-0005-0000-0000-000083720000}"/>
    <cellStyle name="SAPBEXHLevel3 19 2 3 2" xfId="27872" xr:uid="{00000000-0005-0000-0000-000084720000}"/>
    <cellStyle name="SAPBEXHLevel3 19 2 4" xfId="14917" xr:uid="{00000000-0005-0000-0000-000085720000}"/>
    <cellStyle name="SAPBEXHLevel3 19 2 4 2" xfId="30368" xr:uid="{00000000-0005-0000-0000-000086720000}"/>
    <cellStyle name="SAPBEXHLevel3 19 2 5" xfId="17350" xr:uid="{00000000-0005-0000-0000-000087720000}"/>
    <cellStyle name="SAPBEXHLevel3 19 2 5 2" xfId="32470" xr:uid="{00000000-0005-0000-0000-000088720000}"/>
    <cellStyle name="SAPBEXHLevel3 19 2 6" xfId="19958" xr:uid="{00000000-0005-0000-0000-000089720000}"/>
    <cellStyle name="SAPBEXHLevel3 19 2 6 2" xfId="34898" xr:uid="{00000000-0005-0000-0000-00008A720000}"/>
    <cellStyle name="SAPBEXHLevel3 19 2 7" xfId="21195" xr:uid="{00000000-0005-0000-0000-00008B720000}"/>
    <cellStyle name="SAPBEXHLevel3 19 2 7 2" xfId="36121" xr:uid="{00000000-0005-0000-0000-00008C720000}"/>
    <cellStyle name="SAPBEXHLevel3 19 3" xfId="8671" xr:uid="{00000000-0005-0000-0000-00008D720000}"/>
    <cellStyle name="SAPBEXHLevel3 19 3 2" xfId="24700" xr:uid="{00000000-0005-0000-0000-00008E720000}"/>
    <cellStyle name="SAPBEXHLevel3 19 4" xfId="11498" xr:uid="{00000000-0005-0000-0000-00008F720000}"/>
    <cellStyle name="SAPBEXHLevel3 19 4 2" xfId="27365" xr:uid="{00000000-0005-0000-0000-000090720000}"/>
    <cellStyle name="SAPBEXHLevel3 19 5" xfId="15283" xr:uid="{00000000-0005-0000-0000-000091720000}"/>
    <cellStyle name="SAPBEXHLevel3 19 5 2" xfId="30692" xr:uid="{00000000-0005-0000-0000-000092720000}"/>
    <cellStyle name="SAPBEXHLevel3 19 6" xfId="16850" xr:uid="{00000000-0005-0000-0000-000093720000}"/>
    <cellStyle name="SAPBEXHLevel3 19 6 2" xfId="31988" xr:uid="{00000000-0005-0000-0000-000094720000}"/>
    <cellStyle name="SAPBEXHLevel3 19 7" xfId="19460" xr:uid="{00000000-0005-0000-0000-000095720000}"/>
    <cellStyle name="SAPBEXHLevel3 19 7 2" xfId="34407" xr:uid="{00000000-0005-0000-0000-000096720000}"/>
    <cellStyle name="SAPBEXHLevel3 2" xfId="903" xr:uid="{00000000-0005-0000-0000-000097720000}"/>
    <cellStyle name="SAPBEXHLevel3 2 10" xfId="3505" xr:uid="{00000000-0005-0000-0000-000098720000}"/>
    <cellStyle name="SAPBEXHLevel3 2 10 2" xfId="4051" xr:uid="{00000000-0005-0000-0000-000099720000}"/>
    <cellStyle name="SAPBEXHLevel3 2 10 2 2" xfId="9206" xr:uid="{00000000-0005-0000-0000-00009A720000}"/>
    <cellStyle name="SAPBEXHLevel3 2 10 2 2 2" xfId="25201" xr:uid="{00000000-0005-0000-0000-00009B720000}"/>
    <cellStyle name="SAPBEXHLevel3 2 10 2 3" xfId="12026" xr:uid="{00000000-0005-0000-0000-00009C720000}"/>
    <cellStyle name="SAPBEXHLevel3 2 10 2 3 2" xfId="27870" xr:uid="{00000000-0005-0000-0000-00009D720000}"/>
    <cellStyle name="SAPBEXHLevel3 2 10 2 4" xfId="14355" xr:uid="{00000000-0005-0000-0000-00009E720000}"/>
    <cellStyle name="SAPBEXHLevel3 2 10 2 4 2" xfId="29876" xr:uid="{00000000-0005-0000-0000-00009F720000}"/>
    <cellStyle name="SAPBEXHLevel3 2 10 2 5" xfId="17348" xr:uid="{00000000-0005-0000-0000-0000A0720000}"/>
    <cellStyle name="SAPBEXHLevel3 2 10 2 5 2" xfId="32468" xr:uid="{00000000-0005-0000-0000-0000A1720000}"/>
    <cellStyle name="SAPBEXHLevel3 2 10 2 6" xfId="19956" xr:uid="{00000000-0005-0000-0000-0000A2720000}"/>
    <cellStyle name="SAPBEXHLevel3 2 10 2 6 2" xfId="34896" xr:uid="{00000000-0005-0000-0000-0000A3720000}"/>
    <cellStyle name="SAPBEXHLevel3 2 10 2 7" xfId="21992" xr:uid="{00000000-0005-0000-0000-0000A4720000}"/>
    <cellStyle name="SAPBEXHLevel3 2 10 2 7 2" xfId="36911" xr:uid="{00000000-0005-0000-0000-0000A5720000}"/>
    <cellStyle name="SAPBEXHLevel3 2 10 3" xfId="8673" xr:uid="{00000000-0005-0000-0000-0000A6720000}"/>
    <cellStyle name="SAPBEXHLevel3 2 10 3 2" xfId="24702" xr:uid="{00000000-0005-0000-0000-0000A7720000}"/>
    <cellStyle name="SAPBEXHLevel3 2 10 4" xfId="11500" xr:uid="{00000000-0005-0000-0000-0000A8720000}"/>
    <cellStyle name="SAPBEXHLevel3 2 10 4 2" xfId="27367" xr:uid="{00000000-0005-0000-0000-0000A9720000}"/>
    <cellStyle name="SAPBEXHLevel3 2 10 5" xfId="7776" xr:uid="{00000000-0005-0000-0000-0000AA720000}"/>
    <cellStyle name="SAPBEXHLevel3 2 10 5 2" xfId="23824" xr:uid="{00000000-0005-0000-0000-0000AB720000}"/>
    <cellStyle name="SAPBEXHLevel3 2 10 6" xfId="16852" xr:uid="{00000000-0005-0000-0000-0000AC720000}"/>
    <cellStyle name="SAPBEXHLevel3 2 10 6 2" xfId="31990" xr:uid="{00000000-0005-0000-0000-0000AD720000}"/>
    <cellStyle name="SAPBEXHLevel3 2 10 7" xfId="19462" xr:uid="{00000000-0005-0000-0000-0000AE720000}"/>
    <cellStyle name="SAPBEXHLevel3 2 10 7 2" xfId="34409" xr:uid="{00000000-0005-0000-0000-0000AF720000}"/>
    <cellStyle name="SAPBEXHLevel3 2 11" xfId="3506" xr:uid="{00000000-0005-0000-0000-0000B0720000}"/>
    <cellStyle name="SAPBEXHLevel3 2 11 2" xfId="4050" xr:uid="{00000000-0005-0000-0000-0000B1720000}"/>
    <cellStyle name="SAPBEXHLevel3 2 11 2 2" xfId="9205" xr:uid="{00000000-0005-0000-0000-0000B2720000}"/>
    <cellStyle name="SAPBEXHLevel3 2 11 2 2 2" xfId="25200" xr:uid="{00000000-0005-0000-0000-0000B3720000}"/>
    <cellStyle name="SAPBEXHLevel3 2 11 2 3" xfId="12025" xr:uid="{00000000-0005-0000-0000-0000B4720000}"/>
    <cellStyle name="SAPBEXHLevel3 2 11 2 3 2" xfId="27869" xr:uid="{00000000-0005-0000-0000-0000B5720000}"/>
    <cellStyle name="SAPBEXHLevel3 2 11 2 4" xfId="14583" xr:uid="{00000000-0005-0000-0000-0000B6720000}"/>
    <cellStyle name="SAPBEXHLevel3 2 11 2 4 2" xfId="30085" xr:uid="{00000000-0005-0000-0000-0000B7720000}"/>
    <cellStyle name="SAPBEXHLevel3 2 11 2 5" xfId="17347" xr:uid="{00000000-0005-0000-0000-0000B8720000}"/>
    <cellStyle name="SAPBEXHLevel3 2 11 2 5 2" xfId="32467" xr:uid="{00000000-0005-0000-0000-0000B9720000}"/>
    <cellStyle name="SAPBEXHLevel3 2 11 2 6" xfId="19955" xr:uid="{00000000-0005-0000-0000-0000BA720000}"/>
    <cellStyle name="SAPBEXHLevel3 2 11 2 6 2" xfId="34895" xr:uid="{00000000-0005-0000-0000-0000BB720000}"/>
    <cellStyle name="SAPBEXHLevel3 2 11 2 7" xfId="21194" xr:uid="{00000000-0005-0000-0000-0000BC720000}"/>
    <cellStyle name="SAPBEXHLevel3 2 11 2 7 2" xfId="36120" xr:uid="{00000000-0005-0000-0000-0000BD720000}"/>
    <cellStyle name="SAPBEXHLevel3 2 11 3" xfId="8674" xr:uid="{00000000-0005-0000-0000-0000BE720000}"/>
    <cellStyle name="SAPBEXHLevel3 2 11 3 2" xfId="24703" xr:uid="{00000000-0005-0000-0000-0000BF720000}"/>
    <cellStyle name="SAPBEXHLevel3 2 11 4" xfId="11501" xr:uid="{00000000-0005-0000-0000-0000C0720000}"/>
    <cellStyle name="SAPBEXHLevel3 2 11 4 2" xfId="27368" xr:uid="{00000000-0005-0000-0000-0000C1720000}"/>
    <cellStyle name="SAPBEXHLevel3 2 11 5" xfId="13594" xr:uid="{00000000-0005-0000-0000-0000C2720000}"/>
    <cellStyle name="SAPBEXHLevel3 2 11 5 2" xfId="29218" xr:uid="{00000000-0005-0000-0000-0000C3720000}"/>
    <cellStyle name="SAPBEXHLevel3 2 11 6" xfId="16853" xr:uid="{00000000-0005-0000-0000-0000C4720000}"/>
    <cellStyle name="SAPBEXHLevel3 2 11 6 2" xfId="31991" xr:uid="{00000000-0005-0000-0000-0000C5720000}"/>
    <cellStyle name="SAPBEXHLevel3 2 11 7" xfId="19463" xr:uid="{00000000-0005-0000-0000-0000C6720000}"/>
    <cellStyle name="SAPBEXHLevel3 2 11 7 2" xfId="34410" xr:uid="{00000000-0005-0000-0000-0000C7720000}"/>
    <cellStyle name="SAPBEXHLevel3 2 12" xfId="3507" xr:uid="{00000000-0005-0000-0000-0000C8720000}"/>
    <cellStyle name="SAPBEXHLevel3 2 12 2" xfId="4048" xr:uid="{00000000-0005-0000-0000-0000C9720000}"/>
    <cellStyle name="SAPBEXHLevel3 2 12 2 2" xfId="9203" xr:uid="{00000000-0005-0000-0000-0000CA720000}"/>
    <cellStyle name="SAPBEXHLevel3 2 12 2 2 2" xfId="25199" xr:uid="{00000000-0005-0000-0000-0000CB720000}"/>
    <cellStyle name="SAPBEXHLevel3 2 12 2 3" xfId="12023" xr:uid="{00000000-0005-0000-0000-0000CC720000}"/>
    <cellStyle name="SAPBEXHLevel3 2 12 2 3 2" xfId="27867" xr:uid="{00000000-0005-0000-0000-0000CD720000}"/>
    <cellStyle name="SAPBEXHLevel3 2 12 2 4" xfId="14480" xr:uid="{00000000-0005-0000-0000-0000CE720000}"/>
    <cellStyle name="SAPBEXHLevel3 2 12 2 4 2" xfId="29996" xr:uid="{00000000-0005-0000-0000-0000CF720000}"/>
    <cellStyle name="SAPBEXHLevel3 2 12 2 5" xfId="17345" xr:uid="{00000000-0005-0000-0000-0000D0720000}"/>
    <cellStyle name="SAPBEXHLevel3 2 12 2 5 2" xfId="32466" xr:uid="{00000000-0005-0000-0000-0000D1720000}"/>
    <cellStyle name="SAPBEXHLevel3 2 12 2 6" xfId="19953" xr:uid="{00000000-0005-0000-0000-0000D2720000}"/>
    <cellStyle name="SAPBEXHLevel3 2 12 2 6 2" xfId="34894" xr:uid="{00000000-0005-0000-0000-0000D3720000}"/>
    <cellStyle name="SAPBEXHLevel3 2 12 2 7" xfId="20890" xr:uid="{00000000-0005-0000-0000-0000D4720000}"/>
    <cellStyle name="SAPBEXHLevel3 2 12 2 7 2" xfId="35817" xr:uid="{00000000-0005-0000-0000-0000D5720000}"/>
    <cellStyle name="SAPBEXHLevel3 2 12 3" xfId="8675" xr:uid="{00000000-0005-0000-0000-0000D6720000}"/>
    <cellStyle name="SAPBEXHLevel3 2 12 3 2" xfId="24704" xr:uid="{00000000-0005-0000-0000-0000D7720000}"/>
    <cellStyle name="SAPBEXHLevel3 2 12 4" xfId="11502" xr:uid="{00000000-0005-0000-0000-0000D8720000}"/>
    <cellStyle name="SAPBEXHLevel3 2 12 4 2" xfId="27369" xr:uid="{00000000-0005-0000-0000-0000D9720000}"/>
    <cellStyle name="SAPBEXHLevel3 2 12 5" xfId="15280" xr:uid="{00000000-0005-0000-0000-0000DA720000}"/>
    <cellStyle name="SAPBEXHLevel3 2 12 5 2" xfId="30689" xr:uid="{00000000-0005-0000-0000-0000DB720000}"/>
    <cellStyle name="SAPBEXHLevel3 2 12 6" xfId="16854" xr:uid="{00000000-0005-0000-0000-0000DC720000}"/>
    <cellStyle name="SAPBEXHLevel3 2 12 6 2" xfId="31992" xr:uid="{00000000-0005-0000-0000-0000DD720000}"/>
    <cellStyle name="SAPBEXHLevel3 2 12 7" xfId="19464" xr:uid="{00000000-0005-0000-0000-0000DE720000}"/>
    <cellStyle name="SAPBEXHLevel3 2 12 7 2" xfId="34411" xr:uid="{00000000-0005-0000-0000-0000DF720000}"/>
    <cellStyle name="SAPBEXHLevel3 2 13" xfId="3508" xr:uid="{00000000-0005-0000-0000-0000E0720000}"/>
    <cellStyle name="SAPBEXHLevel3 2 13 2" xfId="4925" xr:uid="{00000000-0005-0000-0000-0000E1720000}"/>
    <cellStyle name="SAPBEXHLevel3 2 13 2 2" xfId="10079" xr:uid="{00000000-0005-0000-0000-0000E2720000}"/>
    <cellStyle name="SAPBEXHLevel3 2 13 2 2 2" xfId="26057" xr:uid="{00000000-0005-0000-0000-0000E3720000}"/>
    <cellStyle name="SAPBEXHLevel3 2 13 2 3" xfId="12897" xr:uid="{00000000-0005-0000-0000-0000E4720000}"/>
    <cellStyle name="SAPBEXHLevel3 2 13 2 3 2" xfId="28736" xr:uid="{00000000-0005-0000-0000-0000E5720000}"/>
    <cellStyle name="SAPBEXHLevel3 2 13 2 4" xfId="10123" xr:uid="{00000000-0005-0000-0000-0000E6720000}"/>
    <cellStyle name="SAPBEXHLevel3 2 13 2 4 2" xfId="26095" xr:uid="{00000000-0005-0000-0000-0000E7720000}"/>
    <cellStyle name="SAPBEXHLevel3 2 13 2 5" xfId="18214" xr:uid="{00000000-0005-0000-0000-0000E8720000}"/>
    <cellStyle name="SAPBEXHLevel3 2 13 2 5 2" xfId="33319" xr:uid="{00000000-0005-0000-0000-0000E9720000}"/>
    <cellStyle name="SAPBEXHLevel3 2 13 2 6" xfId="20822" xr:uid="{00000000-0005-0000-0000-0000EA720000}"/>
    <cellStyle name="SAPBEXHLevel3 2 13 2 6 2" xfId="35753" xr:uid="{00000000-0005-0000-0000-0000EB720000}"/>
    <cellStyle name="SAPBEXHLevel3 2 13 2 7" xfId="20963" xr:uid="{00000000-0005-0000-0000-0000EC720000}"/>
    <cellStyle name="SAPBEXHLevel3 2 13 2 7 2" xfId="35889" xr:uid="{00000000-0005-0000-0000-0000ED720000}"/>
    <cellStyle name="SAPBEXHLevel3 2 13 3" xfId="8676" xr:uid="{00000000-0005-0000-0000-0000EE720000}"/>
    <cellStyle name="SAPBEXHLevel3 2 13 3 2" xfId="24705" xr:uid="{00000000-0005-0000-0000-0000EF720000}"/>
    <cellStyle name="SAPBEXHLevel3 2 13 4" xfId="11503" xr:uid="{00000000-0005-0000-0000-0000F0720000}"/>
    <cellStyle name="SAPBEXHLevel3 2 13 4 2" xfId="27370" xr:uid="{00000000-0005-0000-0000-0000F1720000}"/>
    <cellStyle name="SAPBEXHLevel3 2 13 5" xfId="13593" xr:uid="{00000000-0005-0000-0000-0000F2720000}"/>
    <cellStyle name="SAPBEXHLevel3 2 13 5 2" xfId="29217" xr:uid="{00000000-0005-0000-0000-0000F3720000}"/>
    <cellStyle name="SAPBEXHLevel3 2 13 6" xfId="16855" xr:uid="{00000000-0005-0000-0000-0000F4720000}"/>
    <cellStyle name="SAPBEXHLevel3 2 13 6 2" xfId="31993" xr:uid="{00000000-0005-0000-0000-0000F5720000}"/>
    <cellStyle name="SAPBEXHLevel3 2 13 7" xfId="19465" xr:uid="{00000000-0005-0000-0000-0000F6720000}"/>
    <cellStyle name="SAPBEXHLevel3 2 13 7 2" xfId="34412" xr:uid="{00000000-0005-0000-0000-0000F7720000}"/>
    <cellStyle name="SAPBEXHLevel3 2 14" xfId="3509" xr:uid="{00000000-0005-0000-0000-0000F8720000}"/>
    <cellStyle name="SAPBEXHLevel3 2 14 2" xfId="4047" xr:uid="{00000000-0005-0000-0000-0000F9720000}"/>
    <cellStyle name="SAPBEXHLevel3 2 14 2 2" xfId="9202" xr:uid="{00000000-0005-0000-0000-0000FA720000}"/>
    <cellStyle name="SAPBEXHLevel3 2 14 2 2 2" xfId="25198" xr:uid="{00000000-0005-0000-0000-0000FB720000}"/>
    <cellStyle name="SAPBEXHLevel3 2 14 2 3" xfId="12022" xr:uid="{00000000-0005-0000-0000-0000FC720000}"/>
    <cellStyle name="SAPBEXHLevel3 2 14 2 3 2" xfId="27866" xr:uid="{00000000-0005-0000-0000-0000FD720000}"/>
    <cellStyle name="SAPBEXHLevel3 2 14 2 4" xfId="14478" xr:uid="{00000000-0005-0000-0000-0000FE720000}"/>
    <cellStyle name="SAPBEXHLevel3 2 14 2 4 2" xfId="29994" xr:uid="{00000000-0005-0000-0000-0000FF720000}"/>
    <cellStyle name="SAPBEXHLevel3 2 14 2 5" xfId="17344" xr:uid="{00000000-0005-0000-0000-000000730000}"/>
    <cellStyle name="SAPBEXHLevel3 2 14 2 5 2" xfId="32465" xr:uid="{00000000-0005-0000-0000-000001730000}"/>
    <cellStyle name="SAPBEXHLevel3 2 14 2 6" xfId="19952" xr:uid="{00000000-0005-0000-0000-000002730000}"/>
    <cellStyle name="SAPBEXHLevel3 2 14 2 6 2" xfId="34893" xr:uid="{00000000-0005-0000-0000-000003730000}"/>
    <cellStyle name="SAPBEXHLevel3 2 14 2 7" xfId="21487" xr:uid="{00000000-0005-0000-0000-000004730000}"/>
    <cellStyle name="SAPBEXHLevel3 2 14 2 7 2" xfId="36413" xr:uid="{00000000-0005-0000-0000-000005730000}"/>
    <cellStyle name="SAPBEXHLevel3 2 14 3" xfId="8677" xr:uid="{00000000-0005-0000-0000-000006730000}"/>
    <cellStyle name="SAPBEXHLevel3 2 14 3 2" xfId="24706" xr:uid="{00000000-0005-0000-0000-000007730000}"/>
    <cellStyle name="SAPBEXHLevel3 2 14 4" xfId="11504" xr:uid="{00000000-0005-0000-0000-000008730000}"/>
    <cellStyle name="SAPBEXHLevel3 2 14 4 2" xfId="27371" xr:uid="{00000000-0005-0000-0000-000009730000}"/>
    <cellStyle name="SAPBEXHLevel3 2 14 5" xfId="15281" xr:uid="{00000000-0005-0000-0000-00000A730000}"/>
    <cellStyle name="SAPBEXHLevel3 2 14 5 2" xfId="30690" xr:uid="{00000000-0005-0000-0000-00000B730000}"/>
    <cellStyle name="SAPBEXHLevel3 2 14 6" xfId="16856" xr:uid="{00000000-0005-0000-0000-00000C730000}"/>
    <cellStyle name="SAPBEXHLevel3 2 14 6 2" xfId="31994" xr:uid="{00000000-0005-0000-0000-00000D730000}"/>
    <cellStyle name="SAPBEXHLevel3 2 14 7" xfId="19466" xr:uid="{00000000-0005-0000-0000-00000E730000}"/>
    <cellStyle name="SAPBEXHLevel3 2 14 7 2" xfId="34413" xr:uid="{00000000-0005-0000-0000-00000F730000}"/>
    <cellStyle name="SAPBEXHLevel3 2 15" xfId="3510" xr:uid="{00000000-0005-0000-0000-000010730000}"/>
    <cellStyle name="SAPBEXHLevel3 2 15 2" xfId="3680" xr:uid="{00000000-0005-0000-0000-000011730000}"/>
    <cellStyle name="SAPBEXHLevel3 2 15 2 2" xfId="8848" xr:uid="{00000000-0005-0000-0000-000012730000}"/>
    <cellStyle name="SAPBEXHLevel3 2 15 2 2 2" xfId="24877" xr:uid="{00000000-0005-0000-0000-000013730000}"/>
    <cellStyle name="SAPBEXHLevel3 2 15 2 3" xfId="11675" xr:uid="{00000000-0005-0000-0000-000014730000}"/>
    <cellStyle name="SAPBEXHLevel3 2 15 2 3 2" xfId="27542" xr:uid="{00000000-0005-0000-0000-000015730000}"/>
    <cellStyle name="SAPBEXHLevel3 2 15 2 4" xfId="13614" xr:uid="{00000000-0005-0000-0000-000016730000}"/>
    <cellStyle name="SAPBEXHLevel3 2 15 2 4 2" xfId="29238" xr:uid="{00000000-0005-0000-0000-000017730000}"/>
    <cellStyle name="SAPBEXHLevel3 2 15 2 5" xfId="17027" xr:uid="{00000000-0005-0000-0000-000018730000}"/>
    <cellStyle name="SAPBEXHLevel3 2 15 2 5 2" xfId="32165" xr:uid="{00000000-0005-0000-0000-000019730000}"/>
    <cellStyle name="SAPBEXHLevel3 2 15 2 6" xfId="19637" xr:uid="{00000000-0005-0000-0000-00001A730000}"/>
    <cellStyle name="SAPBEXHLevel3 2 15 2 6 2" xfId="34584" xr:uid="{00000000-0005-0000-0000-00001B730000}"/>
    <cellStyle name="SAPBEXHLevel3 2 15 2 7" xfId="21028" xr:uid="{00000000-0005-0000-0000-00001C730000}"/>
    <cellStyle name="SAPBEXHLevel3 2 15 2 7 2" xfId="35954" xr:uid="{00000000-0005-0000-0000-00001D730000}"/>
    <cellStyle name="SAPBEXHLevel3 2 15 3" xfId="8678" xr:uid="{00000000-0005-0000-0000-00001E730000}"/>
    <cellStyle name="SAPBEXHLevel3 2 15 3 2" xfId="24707" xr:uid="{00000000-0005-0000-0000-00001F730000}"/>
    <cellStyle name="SAPBEXHLevel3 2 15 4" xfId="11505" xr:uid="{00000000-0005-0000-0000-000020730000}"/>
    <cellStyle name="SAPBEXHLevel3 2 15 4 2" xfId="27372" xr:uid="{00000000-0005-0000-0000-000021730000}"/>
    <cellStyle name="SAPBEXHLevel3 2 15 5" xfId="7777" xr:uid="{00000000-0005-0000-0000-000022730000}"/>
    <cellStyle name="SAPBEXHLevel3 2 15 5 2" xfId="23825" xr:uid="{00000000-0005-0000-0000-000023730000}"/>
    <cellStyle name="SAPBEXHLevel3 2 15 6" xfId="16857" xr:uid="{00000000-0005-0000-0000-000024730000}"/>
    <cellStyle name="SAPBEXHLevel3 2 15 6 2" xfId="31995" xr:uid="{00000000-0005-0000-0000-000025730000}"/>
    <cellStyle name="SAPBEXHLevel3 2 15 7" xfId="19467" xr:uid="{00000000-0005-0000-0000-000026730000}"/>
    <cellStyle name="SAPBEXHLevel3 2 15 7 2" xfId="34414" xr:uid="{00000000-0005-0000-0000-000027730000}"/>
    <cellStyle name="SAPBEXHLevel3 2 16" xfId="3504" xr:uid="{00000000-0005-0000-0000-000028730000}"/>
    <cellStyle name="SAPBEXHLevel3 2 16 2" xfId="8672" xr:uid="{00000000-0005-0000-0000-000029730000}"/>
    <cellStyle name="SAPBEXHLevel3 2 16 2 2" xfId="24701" xr:uid="{00000000-0005-0000-0000-00002A730000}"/>
    <cellStyle name="SAPBEXHLevel3 2 16 3" xfId="11499" xr:uid="{00000000-0005-0000-0000-00002B730000}"/>
    <cellStyle name="SAPBEXHLevel3 2 16 3 2" xfId="27366" xr:uid="{00000000-0005-0000-0000-00002C730000}"/>
    <cellStyle name="SAPBEXHLevel3 2 16 4" xfId="6699" xr:uid="{00000000-0005-0000-0000-00002D730000}"/>
    <cellStyle name="SAPBEXHLevel3 2 16 4 2" xfId="23191" xr:uid="{00000000-0005-0000-0000-00002E730000}"/>
    <cellStyle name="SAPBEXHLevel3 2 16 5" xfId="16851" xr:uid="{00000000-0005-0000-0000-00002F730000}"/>
    <cellStyle name="SAPBEXHLevel3 2 16 5 2" xfId="31989" xr:uid="{00000000-0005-0000-0000-000030730000}"/>
    <cellStyle name="SAPBEXHLevel3 2 16 6" xfId="19461" xr:uid="{00000000-0005-0000-0000-000031730000}"/>
    <cellStyle name="SAPBEXHLevel3 2 16 6 2" xfId="34408" xr:uid="{00000000-0005-0000-0000-000032730000}"/>
    <cellStyle name="SAPBEXHLevel3 2 16 7" xfId="21444" xr:uid="{00000000-0005-0000-0000-000033730000}"/>
    <cellStyle name="SAPBEXHLevel3 2 16 7 2" xfId="36370" xr:uid="{00000000-0005-0000-0000-000034730000}"/>
    <cellStyle name="SAPBEXHLevel3 2 16 8" xfId="6388" xr:uid="{00000000-0005-0000-0000-000035730000}"/>
    <cellStyle name="SAPBEXHLevel3 2 17" xfId="4052" xr:uid="{00000000-0005-0000-0000-000036730000}"/>
    <cellStyle name="SAPBEXHLevel3 2 17 2" xfId="9207" xr:uid="{00000000-0005-0000-0000-000037730000}"/>
    <cellStyle name="SAPBEXHLevel3 2 17 2 2" xfId="25202" xr:uid="{00000000-0005-0000-0000-000038730000}"/>
    <cellStyle name="SAPBEXHLevel3 2 17 3" xfId="12027" xr:uid="{00000000-0005-0000-0000-000039730000}"/>
    <cellStyle name="SAPBEXHLevel3 2 17 3 2" xfId="27871" xr:uid="{00000000-0005-0000-0000-00003A730000}"/>
    <cellStyle name="SAPBEXHLevel3 2 17 4" xfId="14582" xr:uid="{00000000-0005-0000-0000-00003B730000}"/>
    <cellStyle name="SAPBEXHLevel3 2 17 4 2" xfId="30084" xr:uid="{00000000-0005-0000-0000-00003C730000}"/>
    <cellStyle name="SAPBEXHLevel3 2 17 5" xfId="17349" xr:uid="{00000000-0005-0000-0000-00003D730000}"/>
    <cellStyle name="SAPBEXHLevel3 2 17 5 2" xfId="32469" xr:uid="{00000000-0005-0000-0000-00003E730000}"/>
    <cellStyle name="SAPBEXHLevel3 2 17 6" xfId="19957" xr:uid="{00000000-0005-0000-0000-00003F730000}"/>
    <cellStyle name="SAPBEXHLevel3 2 17 6 2" xfId="34897" xr:uid="{00000000-0005-0000-0000-000040730000}"/>
    <cellStyle name="SAPBEXHLevel3 2 17 7" xfId="20891" xr:uid="{00000000-0005-0000-0000-000041730000}"/>
    <cellStyle name="SAPBEXHLevel3 2 17 7 2" xfId="35818" xr:uid="{00000000-0005-0000-0000-000042730000}"/>
    <cellStyle name="SAPBEXHLevel3 2 18" xfId="5366" xr:uid="{00000000-0005-0000-0000-000043730000}"/>
    <cellStyle name="SAPBEXHLevel3 2 18 2" xfId="37109" xr:uid="{00000000-0005-0000-0000-000044730000}"/>
    <cellStyle name="SAPBEXHLevel3 2 19" xfId="6849" xr:uid="{00000000-0005-0000-0000-000045730000}"/>
    <cellStyle name="SAPBEXHLevel3 2 2" xfId="904" xr:uid="{00000000-0005-0000-0000-000046730000}"/>
    <cellStyle name="SAPBEXHLevel3 2 2 10" xfId="7455" xr:uid="{00000000-0005-0000-0000-000047730000}"/>
    <cellStyle name="SAPBEXHLevel3 2 2 10 2" xfId="23641" xr:uid="{00000000-0005-0000-0000-000048730000}"/>
    <cellStyle name="SAPBEXHLevel3 2 2 11" xfId="5090" xr:uid="{00000000-0005-0000-0000-000049730000}"/>
    <cellStyle name="SAPBEXHLevel3 2 2 2" xfId="905" xr:uid="{00000000-0005-0000-0000-00004A730000}"/>
    <cellStyle name="SAPBEXHLevel3 2 2 2 2" xfId="5364" xr:uid="{00000000-0005-0000-0000-00004B730000}"/>
    <cellStyle name="SAPBEXHLevel3 2 2 2 2 2" xfId="22635" xr:uid="{00000000-0005-0000-0000-00004C730000}"/>
    <cellStyle name="SAPBEXHLevel3 2 2 2 3" xfId="6847" xr:uid="{00000000-0005-0000-0000-00004D730000}"/>
    <cellStyle name="SAPBEXHLevel3 2 2 2 3 2" xfId="23292" xr:uid="{00000000-0005-0000-0000-00004E730000}"/>
    <cellStyle name="SAPBEXHLevel3 2 2 2 4" xfId="6666" xr:uid="{00000000-0005-0000-0000-00004F730000}"/>
    <cellStyle name="SAPBEXHLevel3 2 2 2 4 2" xfId="23169" xr:uid="{00000000-0005-0000-0000-000050730000}"/>
    <cellStyle name="SAPBEXHLevel3 2 2 2 5" xfId="12958" xr:uid="{00000000-0005-0000-0000-000051730000}"/>
    <cellStyle name="SAPBEXHLevel3 2 2 2 5 2" xfId="28783" xr:uid="{00000000-0005-0000-0000-000052730000}"/>
    <cellStyle name="SAPBEXHLevel3 2 2 2 6" xfId="11802" xr:uid="{00000000-0005-0000-0000-000053730000}"/>
    <cellStyle name="SAPBEXHLevel3 2 2 2 6 2" xfId="27659" xr:uid="{00000000-0005-0000-0000-000054730000}"/>
    <cellStyle name="SAPBEXHLevel3 2 2 2 7" xfId="18488" xr:uid="{00000000-0005-0000-0000-000055730000}"/>
    <cellStyle name="SAPBEXHLevel3 2 2 2 7 2" xfId="33515" xr:uid="{00000000-0005-0000-0000-000056730000}"/>
    <cellStyle name="SAPBEXHLevel3 2 2 2 8" xfId="5091" xr:uid="{00000000-0005-0000-0000-000057730000}"/>
    <cellStyle name="SAPBEXHLevel3 2 2 3" xfId="3511" xr:uid="{00000000-0005-0000-0000-000058730000}"/>
    <cellStyle name="SAPBEXHLevel3 2 2 3 2" xfId="8679" xr:uid="{00000000-0005-0000-0000-000059730000}"/>
    <cellStyle name="SAPBEXHLevel3 2 2 3 2 2" xfId="24708" xr:uid="{00000000-0005-0000-0000-00005A730000}"/>
    <cellStyle name="SAPBEXHLevel3 2 2 3 3" xfId="11506" xr:uid="{00000000-0005-0000-0000-00005B730000}"/>
    <cellStyle name="SAPBEXHLevel3 2 2 3 3 2" xfId="27373" xr:uid="{00000000-0005-0000-0000-00005C730000}"/>
    <cellStyle name="SAPBEXHLevel3 2 2 3 4" xfId="7778" xr:uid="{00000000-0005-0000-0000-00005D730000}"/>
    <cellStyle name="SAPBEXHLevel3 2 2 3 4 2" xfId="23826" xr:uid="{00000000-0005-0000-0000-00005E730000}"/>
    <cellStyle name="SAPBEXHLevel3 2 2 3 5" xfId="16858" xr:uid="{00000000-0005-0000-0000-00005F730000}"/>
    <cellStyle name="SAPBEXHLevel3 2 2 3 5 2" xfId="31996" xr:uid="{00000000-0005-0000-0000-000060730000}"/>
    <cellStyle name="SAPBEXHLevel3 2 2 3 6" xfId="19468" xr:uid="{00000000-0005-0000-0000-000061730000}"/>
    <cellStyle name="SAPBEXHLevel3 2 2 3 6 2" xfId="34415" xr:uid="{00000000-0005-0000-0000-000062730000}"/>
    <cellStyle name="SAPBEXHLevel3 2 2 3 7" xfId="21445" xr:uid="{00000000-0005-0000-0000-000063730000}"/>
    <cellStyle name="SAPBEXHLevel3 2 2 3 7 2" xfId="36371" xr:uid="{00000000-0005-0000-0000-000064730000}"/>
    <cellStyle name="SAPBEXHLevel3 2 2 3 8" xfId="6389" xr:uid="{00000000-0005-0000-0000-000065730000}"/>
    <cellStyle name="SAPBEXHLevel3 2 2 4" xfId="2139" xr:uid="{00000000-0005-0000-0000-000066730000}"/>
    <cellStyle name="SAPBEXHLevel3 2 2 4 2" xfId="7379" xr:uid="{00000000-0005-0000-0000-000067730000}"/>
    <cellStyle name="SAPBEXHLevel3 2 2 4 2 2" xfId="23581" xr:uid="{00000000-0005-0000-0000-000068730000}"/>
    <cellStyle name="SAPBEXHLevel3 2 2 4 3" xfId="10220" xr:uid="{00000000-0005-0000-0000-000069730000}"/>
    <cellStyle name="SAPBEXHLevel3 2 2 4 3 2" xfId="26184" xr:uid="{00000000-0005-0000-0000-00006A730000}"/>
    <cellStyle name="SAPBEXHLevel3 2 2 4 4" xfId="13780" xr:uid="{00000000-0005-0000-0000-00006B730000}"/>
    <cellStyle name="SAPBEXHLevel3 2 2 4 4 2" xfId="29373" xr:uid="{00000000-0005-0000-0000-00006C730000}"/>
    <cellStyle name="SAPBEXHLevel3 2 2 4 5" xfId="15668" xr:uid="{00000000-0005-0000-0000-00006D730000}"/>
    <cellStyle name="SAPBEXHLevel3 2 2 4 5 2" xfId="30965" xr:uid="{00000000-0005-0000-0000-00006E730000}"/>
    <cellStyle name="SAPBEXHLevel3 2 2 4 6" xfId="18354" xr:uid="{00000000-0005-0000-0000-00006F730000}"/>
    <cellStyle name="SAPBEXHLevel3 2 2 4 6 2" xfId="33417" xr:uid="{00000000-0005-0000-0000-000070730000}"/>
    <cellStyle name="SAPBEXHLevel3 2 2 4 7" xfId="22104" xr:uid="{00000000-0005-0000-0000-000071730000}"/>
    <cellStyle name="SAPBEXHLevel3 2 2 4 7 2" xfId="37017" xr:uid="{00000000-0005-0000-0000-000072730000}"/>
    <cellStyle name="SAPBEXHLevel3 2 2 5" xfId="5365" xr:uid="{00000000-0005-0000-0000-000073730000}"/>
    <cellStyle name="SAPBEXHLevel3 2 2 5 2" xfId="22636" xr:uid="{00000000-0005-0000-0000-000074730000}"/>
    <cellStyle name="SAPBEXHLevel3 2 2 6" xfId="6848" xr:uid="{00000000-0005-0000-0000-000075730000}"/>
    <cellStyle name="SAPBEXHLevel3 2 2 6 2" xfId="23293" xr:uid="{00000000-0005-0000-0000-000076730000}"/>
    <cellStyle name="SAPBEXHLevel3 2 2 7" xfId="6601" xr:uid="{00000000-0005-0000-0000-000077730000}"/>
    <cellStyle name="SAPBEXHLevel3 2 2 7 2" xfId="23139" xr:uid="{00000000-0005-0000-0000-000078730000}"/>
    <cellStyle name="SAPBEXHLevel3 2 2 8" xfId="11805" xr:uid="{00000000-0005-0000-0000-000079730000}"/>
    <cellStyle name="SAPBEXHLevel3 2 2 8 2" xfId="27660" xr:uid="{00000000-0005-0000-0000-00007A730000}"/>
    <cellStyle name="SAPBEXHLevel3 2 2 9" xfId="6565" xr:uid="{00000000-0005-0000-0000-00007B730000}"/>
    <cellStyle name="SAPBEXHLevel3 2 2 9 2" xfId="23121" xr:uid="{00000000-0005-0000-0000-00007C730000}"/>
    <cellStyle name="SAPBEXHLevel3 2 20" xfId="7055" xr:uid="{00000000-0005-0000-0000-00007D730000}"/>
    <cellStyle name="SAPBEXHLevel3 2 21" xfId="15418" xr:uid="{00000000-0005-0000-0000-00007E730000}"/>
    <cellStyle name="SAPBEXHLevel3 2 22" xfId="14475" xr:uid="{00000000-0005-0000-0000-00007F730000}"/>
    <cellStyle name="SAPBEXHLevel3 2 23" xfId="11830" xr:uid="{00000000-0005-0000-0000-000080730000}"/>
    <cellStyle name="SAPBEXHLevel3 2 24" xfId="22482" xr:uid="{00000000-0005-0000-0000-000081730000}"/>
    <cellStyle name="SAPBEXHLevel3 2 25" xfId="38054" xr:uid="{00000000-0005-0000-0000-000082730000}"/>
    <cellStyle name="SAPBEXHLevel3 2 3" xfId="1894" xr:uid="{00000000-0005-0000-0000-000083730000}"/>
    <cellStyle name="SAPBEXHLevel3 2 3 10" xfId="23062" xr:uid="{00000000-0005-0000-0000-000084730000}"/>
    <cellStyle name="SAPBEXHLevel3 2 3 2" xfId="3512" xr:uid="{00000000-0005-0000-0000-000085730000}"/>
    <cellStyle name="SAPBEXHLevel3 2 3 2 2" xfId="8680" xr:uid="{00000000-0005-0000-0000-000086730000}"/>
    <cellStyle name="SAPBEXHLevel3 2 3 2 2 2" xfId="24709" xr:uid="{00000000-0005-0000-0000-000087730000}"/>
    <cellStyle name="SAPBEXHLevel3 2 3 2 3" xfId="11507" xr:uid="{00000000-0005-0000-0000-000088730000}"/>
    <cellStyle name="SAPBEXHLevel3 2 3 2 3 2" xfId="27374" xr:uid="{00000000-0005-0000-0000-000089730000}"/>
    <cellStyle name="SAPBEXHLevel3 2 3 2 4" xfId="13596" xr:uid="{00000000-0005-0000-0000-00008A730000}"/>
    <cellStyle name="SAPBEXHLevel3 2 3 2 4 2" xfId="29220" xr:uid="{00000000-0005-0000-0000-00008B730000}"/>
    <cellStyle name="SAPBEXHLevel3 2 3 2 5" xfId="16859" xr:uid="{00000000-0005-0000-0000-00008C730000}"/>
    <cellStyle name="SAPBEXHLevel3 2 3 2 5 2" xfId="31997" xr:uid="{00000000-0005-0000-0000-00008D730000}"/>
    <cellStyle name="SAPBEXHLevel3 2 3 2 6" xfId="19469" xr:uid="{00000000-0005-0000-0000-00008E730000}"/>
    <cellStyle name="SAPBEXHLevel3 2 3 2 6 2" xfId="34416" xr:uid="{00000000-0005-0000-0000-00008F730000}"/>
    <cellStyle name="SAPBEXHLevel3 2 3 2 7" xfId="21446" xr:uid="{00000000-0005-0000-0000-000090730000}"/>
    <cellStyle name="SAPBEXHLevel3 2 3 2 7 2" xfId="36372" xr:uid="{00000000-0005-0000-0000-000091730000}"/>
    <cellStyle name="SAPBEXHLevel3 2 3 2 8" xfId="6390" xr:uid="{00000000-0005-0000-0000-000092730000}"/>
    <cellStyle name="SAPBEXHLevel3 2 3 3" xfId="3694" xr:uid="{00000000-0005-0000-0000-000093730000}"/>
    <cellStyle name="SAPBEXHLevel3 2 3 3 2" xfId="8862" xr:uid="{00000000-0005-0000-0000-000094730000}"/>
    <cellStyle name="SAPBEXHLevel3 2 3 3 2 2" xfId="24891" xr:uid="{00000000-0005-0000-0000-000095730000}"/>
    <cellStyle name="SAPBEXHLevel3 2 3 3 3" xfId="11689" xr:uid="{00000000-0005-0000-0000-000096730000}"/>
    <cellStyle name="SAPBEXHLevel3 2 3 3 3 2" xfId="27556" xr:uid="{00000000-0005-0000-0000-000097730000}"/>
    <cellStyle name="SAPBEXHLevel3 2 3 3 4" xfId="15256" xr:uid="{00000000-0005-0000-0000-000098730000}"/>
    <cellStyle name="SAPBEXHLevel3 2 3 3 4 2" xfId="30665" xr:uid="{00000000-0005-0000-0000-000099730000}"/>
    <cellStyle name="SAPBEXHLevel3 2 3 3 5" xfId="17041" xr:uid="{00000000-0005-0000-0000-00009A730000}"/>
    <cellStyle name="SAPBEXHLevel3 2 3 3 5 2" xfId="32179" xr:uid="{00000000-0005-0000-0000-00009B730000}"/>
    <cellStyle name="SAPBEXHLevel3 2 3 3 6" xfId="19651" xr:uid="{00000000-0005-0000-0000-00009C730000}"/>
    <cellStyle name="SAPBEXHLevel3 2 3 3 6 2" xfId="34598" xr:uid="{00000000-0005-0000-0000-00009D730000}"/>
    <cellStyle name="SAPBEXHLevel3 2 3 3 7" xfId="21652" xr:uid="{00000000-0005-0000-0000-00009E730000}"/>
    <cellStyle name="SAPBEXHLevel3 2 3 3 7 2" xfId="36574" xr:uid="{00000000-0005-0000-0000-00009F730000}"/>
    <cellStyle name="SAPBEXHLevel3 2 3 4" xfId="7153" xr:uid="{00000000-0005-0000-0000-0000A0730000}"/>
    <cellStyle name="SAPBEXHLevel3 2 3 4 2" xfId="37881" xr:uid="{00000000-0005-0000-0000-0000A1730000}"/>
    <cellStyle name="SAPBEXHLevel3 2 3 5" xfId="7509" xr:uid="{00000000-0005-0000-0000-0000A2730000}"/>
    <cellStyle name="SAPBEXHLevel3 2 3 6" xfId="10574" xr:uid="{00000000-0005-0000-0000-0000A3730000}"/>
    <cellStyle name="SAPBEXHLevel3 2 3 7" xfId="6984" xr:uid="{00000000-0005-0000-0000-0000A4730000}"/>
    <cellStyle name="SAPBEXHLevel3 2 3 8" xfId="15742" xr:uid="{00000000-0005-0000-0000-0000A5730000}"/>
    <cellStyle name="SAPBEXHLevel3 2 3 9" xfId="18416" xr:uid="{00000000-0005-0000-0000-0000A6730000}"/>
    <cellStyle name="SAPBEXHLevel3 2 4" xfId="1895" xr:uid="{00000000-0005-0000-0000-0000A7730000}"/>
    <cellStyle name="SAPBEXHLevel3 2 4 10" xfId="23063" xr:uid="{00000000-0005-0000-0000-0000A8730000}"/>
    <cellStyle name="SAPBEXHLevel3 2 4 2" xfId="3513" xr:uid="{00000000-0005-0000-0000-0000A9730000}"/>
    <cellStyle name="SAPBEXHLevel3 2 4 2 2" xfId="8681" xr:uid="{00000000-0005-0000-0000-0000AA730000}"/>
    <cellStyle name="SAPBEXHLevel3 2 4 2 2 2" xfId="24710" xr:uid="{00000000-0005-0000-0000-0000AB730000}"/>
    <cellStyle name="SAPBEXHLevel3 2 4 2 3" xfId="11508" xr:uid="{00000000-0005-0000-0000-0000AC730000}"/>
    <cellStyle name="SAPBEXHLevel3 2 4 2 3 2" xfId="27375" xr:uid="{00000000-0005-0000-0000-0000AD730000}"/>
    <cellStyle name="SAPBEXHLevel3 2 4 2 4" xfId="15278" xr:uid="{00000000-0005-0000-0000-0000AE730000}"/>
    <cellStyle name="SAPBEXHLevel3 2 4 2 4 2" xfId="30687" xr:uid="{00000000-0005-0000-0000-0000AF730000}"/>
    <cellStyle name="SAPBEXHLevel3 2 4 2 5" xfId="16860" xr:uid="{00000000-0005-0000-0000-0000B0730000}"/>
    <cellStyle name="SAPBEXHLevel3 2 4 2 5 2" xfId="31998" xr:uid="{00000000-0005-0000-0000-0000B1730000}"/>
    <cellStyle name="SAPBEXHLevel3 2 4 2 6" xfId="19470" xr:uid="{00000000-0005-0000-0000-0000B2730000}"/>
    <cellStyle name="SAPBEXHLevel3 2 4 2 6 2" xfId="34417" xr:uid="{00000000-0005-0000-0000-0000B3730000}"/>
    <cellStyle name="SAPBEXHLevel3 2 4 2 7" xfId="21447" xr:uid="{00000000-0005-0000-0000-0000B4730000}"/>
    <cellStyle name="SAPBEXHLevel3 2 4 2 7 2" xfId="36373" xr:uid="{00000000-0005-0000-0000-0000B5730000}"/>
    <cellStyle name="SAPBEXHLevel3 2 4 2 8" xfId="6391" xr:uid="{00000000-0005-0000-0000-0000B6730000}"/>
    <cellStyle name="SAPBEXHLevel3 2 4 3" xfId="4046" xr:uid="{00000000-0005-0000-0000-0000B7730000}"/>
    <cellStyle name="SAPBEXHLevel3 2 4 3 2" xfId="9201" xr:uid="{00000000-0005-0000-0000-0000B8730000}"/>
    <cellStyle name="SAPBEXHLevel3 2 4 3 2 2" xfId="25197" xr:uid="{00000000-0005-0000-0000-0000B9730000}"/>
    <cellStyle name="SAPBEXHLevel3 2 4 3 3" xfId="12021" xr:uid="{00000000-0005-0000-0000-0000BA730000}"/>
    <cellStyle name="SAPBEXHLevel3 2 4 3 3 2" xfId="27865" xr:uid="{00000000-0005-0000-0000-0000BB730000}"/>
    <cellStyle name="SAPBEXHLevel3 2 4 3 4" xfId="14477" xr:uid="{00000000-0005-0000-0000-0000BC730000}"/>
    <cellStyle name="SAPBEXHLevel3 2 4 3 4 2" xfId="29993" xr:uid="{00000000-0005-0000-0000-0000BD730000}"/>
    <cellStyle name="SAPBEXHLevel3 2 4 3 5" xfId="17343" xr:uid="{00000000-0005-0000-0000-0000BE730000}"/>
    <cellStyle name="SAPBEXHLevel3 2 4 3 5 2" xfId="32464" xr:uid="{00000000-0005-0000-0000-0000BF730000}"/>
    <cellStyle name="SAPBEXHLevel3 2 4 3 6" xfId="19951" xr:uid="{00000000-0005-0000-0000-0000C0730000}"/>
    <cellStyle name="SAPBEXHLevel3 2 4 3 6 2" xfId="34892" xr:uid="{00000000-0005-0000-0000-0000C1730000}"/>
    <cellStyle name="SAPBEXHLevel3 2 4 3 7" xfId="21608" xr:uid="{00000000-0005-0000-0000-0000C2730000}"/>
    <cellStyle name="SAPBEXHLevel3 2 4 3 7 2" xfId="36534" xr:uid="{00000000-0005-0000-0000-0000C3730000}"/>
    <cellStyle name="SAPBEXHLevel3 2 4 4" xfId="7154" xr:uid="{00000000-0005-0000-0000-0000C4730000}"/>
    <cellStyle name="SAPBEXHLevel3 2 4 4 2" xfId="37882" xr:uid="{00000000-0005-0000-0000-0000C5730000}"/>
    <cellStyle name="SAPBEXHLevel3 2 4 5" xfId="7508" xr:uid="{00000000-0005-0000-0000-0000C6730000}"/>
    <cellStyle name="SAPBEXHLevel3 2 4 6" xfId="7800" xr:uid="{00000000-0005-0000-0000-0000C7730000}"/>
    <cellStyle name="SAPBEXHLevel3 2 4 7" xfId="15080" xr:uid="{00000000-0005-0000-0000-0000C8730000}"/>
    <cellStyle name="SAPBEXHLevel3 2 4 8" xfId="15741" xr:uid="{00000000-0005-0000-0000-0000C9730000}"/>
    <cellStyle name="SAPBEXHLevel3 2 4 9" xfId="18415" xr:uid="{00000000-0005-0000-0000-0000CA730000}"/>
    <cellStyle name="SAPBEXHLevel3 2 5" xfId="3514" xr:uid="{00000000-0005-0000-0000-0000CB730000}"/>
    <cellStyle name="SAPBEXHLevel3 2 5 2" xfId="4045" xr:uid="{00000000-0005-0000-0000-0000CC730000}"/>
    <cellStyle name="SAPBEXHLevel3 2 5 2 2" xfId="9200" xr:uid="{00000000-0005-0000-0000-0000CD730000}"/>
    <cellStyle name="SAPBEXHLevel3 2 5 2 2 2" xfId="25196" xr:uid="{00000000-0005-0000-0000-0000CE730000}"/>
    <cellStyle name="SAPBEXHLevel3 2 5 2 3" xfId="12020" xr:uid="{00000000-0005-0000-0000-0000CF730000}"/>
    <cellStyle name="SAPBEXHLevel3 2 5 2 3 2" xfId="27864" xr:uid="{00000000-0005-0000-0000-0000D0730000}"/>
    <cellStyle name="SAPBEXHLevel3 2 5 2 4" xfId="14584" xr:uid="{00000000-0005-0000-0000-0000D1730000}"/>
    <cellStyle name="SAPBEXHLevel3 2 5 2 4 2" xfId="30086" xr:uid="{00000000-0005-0000-0000-0000D2730000}"/>
    <cellStyle name="SAPBEXHLevel3 2 5 2 5" xfId="17342" xr:uid="{00000000-0005-0000-0000-0000D3730000}"/>
    <cellStyle name="SAPBEXHLevel3 2 5 2 5 2" xfId="32463" xr:uid="{00000000-0005-0000-0000-0000D4730000}"/>
    <cellStyle name="SAPBEXHLevel3 2 5 2 6" xfId="19950" xr:uid="{00000000-0005-0000-0000-0000D5730000}"/>
    <cellStyle name="SAPBEXHLevel3 2 5 2 6 2" xfId="34891" xr:uid="{00000000-0005-0000-0000-0000D6730000}"/>
    <cellStyle name="SAPBEXHLevel3 2 5 2 7" xfId="21761" xr:uid="{00000000-0005-0000-0000-0000D7730000}"/>
    <cellStyle name="SAPBEXHLevel3 2 5 2 7 2" xfId="36683" xr:uid="{00000000-0005-0000-0000-0000D8730000}"/>
    <cellStyle name="SAPBEXHLevel3 2 5 3" xfId="8682" xr:uid="{00000000-0005-0000-0000-0000D9730000}"/>
    <cellStyle name="SAPBEXHLevel3 2 5 3 2" xfId="24711" xr:uid="{00000000-0005-0000-0000-0000DA730000}"/>
    <cellStyle name="SAPBEXHLevel3 2 5 4" xfId="11509" xr:uid="{00000000-0005-0000-0000-0000DB730000}"/>
    <cellStyle name="SAPBEXHLevel3 2 5 4 2" xfId="27376" xr:uid="{00000000-0005-0000-0000-0000DC730000}"/>
    <cellStyle name="SAPBEXHLevel3 2 5 5" xfId="13595" xr:uid="{00000000-0005-0000-0000-0000DD730000}"/>
    <cellStyle name="SAPBEXHLevel3 2 5 5 2" xfId="29219" xr:uid="{00000000-0005-0000-0000-0000DE730000}"/>
    <cellStyle name="SAPBEXHLevel3 2 5 6" xfId="16861" xr:uid="{00000000-0005-0000-0000-0000DF730000}"/>
    <cellStyle name="SAPBEXHLevel3 2 5 6 2" xfId="31999" xr:uid="{00000000-0005-0000-0000-0000E0730000}"/>
    <cellStyle name="SAPBEXHLevel3 2 5 7" xfId="19471" xr:uid="{00000000-0005-0000-0000-0000E1730000}"/>
    <cellStyle name="SAPBEXHLevel3 2 5 7 2" xfId="34418" xr:uid="{00000000-0005-0000-0000-0000E2730000}"/>
    <cellStyle name="SAPBEXHLevel3 2 6" xfId="3515" xr:uid="{00000000-0005-0000-0000-0000E3730000}"/>
    <cellStyle name="SAPBEXHLevel3 2 6 2" xfId="4044" xr:uid="{00000000-0005-0000-0000-0000E4730000}"/>
    <cellStyle name="SAPBEXHLevel3 2 6 2 2" xfId="9199" xr:uid="{00000000-0005-0000-0000-0000E5730000}"/>
    <cellStyle name="SAPBEXHLevel3 2 6 2 2 2" xfId="25195" xr:uid="{00000000-0005-0000-0000-0000E6730000}"/>
    <cellStyle name="SAPBEXHLevel3 2 6 2 3" xfId="12019" xr:uid="{00000000-0005-0000-0000-0000E7730000}"/>
    <cellStyle name="SAPBEXHLevel3 2 6 2 3 2" xfId="27863" xr:uid="{00000000-0005-0000-0000-0000E8730000}"/>
    <cellStyle name="SAPBEXHLevel3 2 6 2 4" xfId="14353" xr:uid="{00000000-0005-0000-0000-0000E9730000}"/>
    <cellStyle name="SAPBEXHLevel3 2 6 2 4 2" xfId="29874" xr:uid="{00000000-0005-0000-0000-0000EA730000}"/>
    <cellStyle name="SAPBEXHLevel3 2 6 2 5" xfId="17341" xr:uid="{00000000-0005-0000-0000-0000EB730000}"/>
    <cellStyle name="SAPBEXHLevel3 2 6 2 5 2" xfId="32462" xr:uid="{00000000-0005-0000-0000-0000EC730000}"/>
    <cellStyle name="SAPBEXHLevel3 2 6 2 6" xfId="19949" xr:uid="{00000000-0005-0000-0000-0000ED730000}"/>
    <cellStyle name="SAPBEXHLevel3 2 6 2 6 2" xfId="34890" xr:uid="{00000000-0005-0000-0000-0000EE730000}"/>
    <cellStyle name="SAPBEXHLevel3 2 6 2 7" xfId="21596" xr:uid="{00000000-0005-0000-0000-0000EF730000}"/>
    <cellStyle name="SAPBEXHLevel3 2 6 2 7 2" xfId="36522" xr:uid="{00000000-0005-0000-0000-0000F0730000}"/>
    <cellStyle name="SAPBEXHLevel3 2 6 3" xfId="8683" xr:uid="{00000000-0005-0000-0000-0000F1730000}"/>
    <cellStyle name="SAPBEXHLevel3 2 6 3 2" xfId="24712" xr:uid="{00000000-0005-0000-0000-0000F2730000}"/>
    <cellStyle name="SAPBEXHLevel3 2 6 4" xfId="11510" xr:uid="{00000000-0005-0000-0000-0000F3730000}"/>
    <cellStyle name="SAPBEXHLevel3 2 6 4 2" xfId="27377" xr:uid="{00000000-0005-0000-0000-0000F4730000}"/>
    <cellStyle name="SAPBEXHLevel3 2 6 5" xfId="15279" xr:uid="{00000000-0005-0000-0000-0000F5730000}"/>
    <cellStyle name="SAPBEXHLevel3 2 6 5 2" xfId="30688" xr:uid="{00000000-0005-0000-0000-0000F6730000}"/>
    <cellStyle name="SAPBEXHLevel3 2 6 6" xfId="16862" xr:uid="{00000000-0005-0000-0000-0000F7730000}"/>
    <cellStyle name="SAPBEXHLevel3 2 6 6 2" xfId="32000" xr:uid="{00000000-0005-0000-0000-0000F8730000}"/>
    <cellStyle name="SAPBEXHLevel3 2 6 7" xfId="19472" xr:uid="{00000000-0005-0000-0000-0000F9730000}"/>
    <cellStyle name="SAPBEXHLevel3 2 6 7 2" xfId="34419" xr:uid="{00000000-0005-0000-0000-0000FA730000}"/>
    <cellStyle name="SAPBEXHLevel3 2 7" xfId="3516" xr:uid="{00000000-0005-0000-0000-0000FB730000}"/>
    <cellStyle name="SAPBEXHLevel3 2 7 2" xfId="4043" xr:uid="{00000000-0005-0000-0000-0000FC730000}"/>
    <cellStyle name="SAPBEXHLevel3 2 7 2 2" xfId="9198" xr:uid="{00000000-0005-0000-0000-0000FD730000}"/>
    <cellStyle name="SAPBEXHLevel3 2 7 2 2 2" xfId="25194" xr:uid="{00000000-0005-0000-0000-0000FE730000}"/>
    <cellStyle name="SAPBEXHLevel3 2 7 2 3" xfId="12018" xr:uid="{00000000-0005-0000-0000-0000FF730000}"/>
    <cellStyle name="SAPBEXHLevel3 2 7 2 3 2" xfId="27862" xr:uid="{00000000-0005-0000-0000-000000740000}"/>
    <cellStyle name="SAPBEXHLevel3 2 7 2 4" xfId="13957" xr:uid="{00000000-0005-0000-0000-000001740000}"/>
    <cellStyle name="SAPBEXHLevel3 2 7 2 4 2" xfId="29540" xr:uid="{00000000-0005-0000-0000-000002740000}"/>
    <cellStyle name="SAPBEXHLevel3 2 7 2 5" xfId="17340" xr:uid="{00000000-0005-0000-0000-000003740000}"/>
    <cellStyle name="SAPBEXHLevel3 2 7 2 5 2" xfId="32461" xr:uid="{00000000-0005-0000-0000-000004740000}"/>
    <cellStyle name="SAPBEXHLevel3 2 7 2 6" xfId="19948" xr:uid="{00000000-0005-0000-0000-000005740000}"/>
    <cellStyle name="SAPBEXHLevel3 2 7 2 6 2" xfId="34889" xr:uid="{00000000-0005-0000-0000-000006740000}"/>
    <cellStyle name="SAPBEXHLevel3 2 7 2 7" xfId="21762" xr:uid="{00000000-0005-0000-0000-000007740000}"/>
    <cellStyle name="SAPBEXHLevel3 2 7 2 7 2" xfId="36684" xr:uid="{00000000-0005-0000-0000-000008740000}"/>
    <cellStyle name="SAPBEXHLevel3 2 7 3" xfId="8684" xr:uid="{00000000-0005-0000-0000-000009740000}"/>
    <cellStyle name="SAPBEXHLevel3 2 7 3 2" xfId="24713" xr:uid="{00000000-0005-0000-0000-00000A740000}"/>
    <cellStyle name="SAPBEXHLevel3 2 7 4" xfId="11511" xr:uid="{00000000-0005-0000-0000-00000B740000}"/>
    <cellStyle name="SAPBEXHLevel3 2 7 4 2" xfId="27378" xr:uid="{00000000-0005-0000-0000-00000C740000}"/>
    <cellStyle name="SAPBEXHLevel3 2 7 5" xfId="7779" xr:uid="{00000000-0005-0000-0000-00000D740000}"/>
    <cellStyle name="SAPBEXHLevel3 2 7 5 2" xfId="23827" xr:uid="{00000000-0005-0000-0000-00000E740000}"/>
    <cellStyle name="SAPBEXHLevel3 2 7 6" xfId="16863" xr:uid="{00000000-0005-0000-0000-00000F740000}"/>
    <cellStyle name="SAPBEXHLevel3 2 7 6 2" xfId="32001" xr:uid="{00000000-0005-0000-0000-000010740000}"/>
    <cellStyle name="SAPBEXHLevel3 2 7 7" xfId="19473" xr:uid="{00000000-0005-0000-0000-000011740000}"/>
    <cellStyle name="SAPBEXHLevel3 2 7 7 2" xfId="34420" xr:uid="{00000000-0005-0000-0000-000012740000}"/>
    <cellStyle name="SAPBEXHLevel3 2 8" xfId="3517" xr:uid="{00000000-0005-0000-0000-000013740000}"/>
    <cellStyle name="SAPBEXHLevel3 2 8 2" xfId="4042" xr:uid="{00000000-0005-0000-0000-000014740000}"/>
    <cellStyle name="SAPBEXHLevel3 2 8 2 2" xfId="9197" xr:uid="{00000000-0005-0000-0000-000015740000}"/>
    <cellStyle name="SAPBEXHLevel3 2 8 2 2 2" xfId="25193" xr:uid="{00000000-0005-0000-0000-000016740000}"/>
    <cellStyle name="SAPBEXHLevel3 2 8 2 3" xfId="12017" xr:uid="{00000000-0005-0000-0000-000017740000}"/>
    <cellStyle name="SAPBEXHLevel3 2 8 2 3 2" xfId="27861" xr:uid="{00000000-0005-0000-0000-000018740000}"/>
    <cellStyle name="SAPBEXHLevel3 2 8 2 4" xfId="14918" xr:uid="{00000000-0005-0000-0000-000019740000}"/>
    <cellStyle name="SAPBEXHLevel3 2 8 2 4 2" xfId="30369" xr:uid="{00000000-0005-0000-0000-00001A740000}"/>
    <cellStyle name="SAPBEXHLevel3 2 8 2 5" xfId="17339" xr:uid="{00000000-0005-0000-0000-00001B740000}"/>
    <cellStyle name="SAPBEXHLevel3 2 8 2 5 2" xfId="32460" xr:uid="{00000000-0005-0000-0000-00001C740000}"/>
    <cellStyle name="SAPBEXHLevel3 2 8 2 6" xfId="19947" xr:uid="{00000000-0005-0000-0000-00001D740000}"/>
    <cellStyle name="SAPBEXHLevel3 2 8 2 6 2" xfId="34888" xr:uid="{00000000-0005-0000-0000-00001E740000}"/>
    <cellStyle name="SAPBEXHLevel3 2 8 2 7" xfId="21993" xr:uid="{00000000-0005-0000-0000-00001F740000}"/>
    <cellStyle name="SAPBEXHLevel3 2 8 2 7 2" xfId="36912" xr:uid="{00000000-0005-0000-0000-000020740000}"/>
    <cellStyle name="SAPBEXHLevel3 2 8 3" xfId="8685" xr:uid="{00000000-0005-0000-0000-000021740000}"/>
    <cellStyle name="SAPBEXHLevel3 2 8 3 2" xfId="24714" xr:uid="{00000000-0005-0000-0000-000022740000}"/>
    <cellStyle name="SAPBEXHLevel3 2 8 4" xfId="11512" xr:uid="{00000000-0005-0000-0000-000023740000}"/>
    <cellStyle name="SAPBEXHLevel3 2 8 4 2" xfId="27379" xr:uid="{00000000-0005-0000-0000-000024740000}"/>
    <cellStyle name="SAPBEXHLevel3 2 8 5" xfId="7780" xr:uid="{00000000-0005-0000-0000-000025740000}"/>
    <cellStyle name="SAPBEXHLevel3 2 8 5 2" xfId="23828" xr:uid="{00000000-0005-0000-0000-000026740000}"/>
    <cellStyle name="SAPBEXHLevel3 2 8 6" xfId="16864" xr:uid="{00000000-0005-0000-0000-000027740000}"/>
    <cellStyle name="SAPBEXHLevel3 2 8 6 2" xfId="32002" xr:uid="{00000000-0005-0000-0000-000028740000}"/>
    <cellStyle name="SAPBEXHLevel3 2 8 7" xfId="19474" xr:uid="{00000000-0005-0000-0000-000029740000}"/>
    <cellStyle name="SAPBEXHLevel3 2 8 7 2" xfId="34421" xr:uid="{00000000-0005-0000-0000-00002A740000}"/>
    <cellStyle name="SAPBEXHLevel3 2 9" xfId="3518" xr:uid="{00000000-0005-0000-0000-00002B740000}"/>
    <cellStyle name="SAPBEXHLevel3 2 9 2" xfId="4041" xr:uid="{00000000-0005-0000-0000-00002C740000}"/>
    <cellStyle name="SAPBEXHLevel3 2 9 2 2" xfId="9196" xr:uid="{00000000-0005-0000-0000-00002D740000}"/>
    <cellStyle name="SAPBEXHLevel3 2 9 2 2 2" xfId="25192" xr:uid="{00000000-0005-0000-0000-00002E740000}"/>
    <cellStyle name="SAPBEXHLevel3 2 9 2 3" xfId="12016" xr:uid="{00000000-0005-0000-0000-00002F740000}"/>
    <cellStyle name="SAPBEXHLevel3 2 9 2 3 2" xfId="27860" xr:uid="{00000000-0005-0000-0000-000030740000}"/>
    <cellStyle name="SAPBEXHLevel3 2 9 2 4" xfId="7646" xr:uid="{00000000-0005-0000-0000-000031740000}"/>
    <cellStyle name="SAPBEXHLevel3 2 9 2 4 2" xfId="23778" xr:uid="{00000000-0005-0000-0000-000032740000}"/>
    <cellStyle name="SAPBEXHLevel3 2 9 2 5" xfId="17338" xr:uid="{00000000-0005-0000-0000-000033740000}"/>
    <cellStyle name="SAPBEXHLevel3 2 9 2 5 2" xfId="32459" xr:uid="{00000000-0005-0000-0000-000034740000}"/>
    <cellStyle name="SAPBEXHLevel3 2 9 2 6" xfId="19946" xr:uid="{00000000-0005-0000-0000-000035740000}"/>
    <cellStyle name="SAPBEXHLevel3 2 9 2 6 2" xfId="34887" xr:uid="{00000000-0005-0000-0000-000036740000}"/>
    <cellStyle name="SAPBEXHLevel3 2 9 2 7" xfId="21193" xr:uid="{00000000-0005-0000-0000-000037740000}"/>
    <cellStyle name="SAPBEXHLevel3 2 9 2 7 2" xfId="36119" xr:uid="{00000000-0005-0000-0000-000038740000}"/>
    <cellStyle name="SAPBEXHLevel3 2 9 3" xfId="8686" xr:uid="{00000000-0005-0000-0000-000039740000}"/>
    <cellStyle name="SAPBEXHLevel3 2 9 3 2" xfId="24715" xr:uid="{00000000-0005-0000-0000-00003A740000}"/>
    <cellStyle name="SAPBEXHLevel3 2 9 4" xfId="11513" xr:uid="{00000000-0005-0000-0000-00003B740000}"/>
    <cellStyle name="SAPBEXHLevel3 2 9 4 2" xfId="27380" xr:uid="{00000000-0005-0000-0000-00003C740000}"/>
    <cellStyle name="SAPBEXHLevel3 2 9 5" xfId="13597" xr:uid="{00000000-0005-0000-0000-00003D740000}"/>
    <cellStyle name="SAPBEXHLevel3 2 9 5 2" xfId="29221" xr:uid="{00000000-0005-0000-0000-00003E740000}"/>
    <cellStyle name="SAPBEXHLevel3 2 9 6" xfId="16865" xr:uid="{00000000-0005-0000-0000-00003F740000}"/>
    <cellStyle name="SAPBEXHLevel3 2 9 6 2" xfId="32003" xr:uid="{00000000-0005-0000-0000-000040740000}"/>
    <cellStyle name="SAPBEXHLevel3 2 9 7" xfId="19475" xr:uid="{00000000-0005-0000-0000-000041740000}"/>
    <cellStyle name="SAPBEXHLevel3 2 9 7 2" xfId="34422" xr:uid="{00000000-0005-0000-0000-000042740000}"/>
    <cellStyle name="SAPBEXHLevel3 20" xfId="4896" xr:uid="{00000000-0005-0000-0000-000043740000}"/>
    <cellStyle name="SAPBEXHLevel3 20 2" xfId="10051" xr:uid="{00000000-0005-0000-0000-000044740000}"/>
    <cellStyle name="SAPBEXHLevel3 20 2 2" xfId="26033" xr:uid="{00000000-0005-0000-0000-000045740000}"/>
    <cellStyle name="SAPBEXHLevel3 20 3" xfId="12869" xr:uid="{00000000-0005-0000-0000-000046740000}"/>
    <cellStyle name="SAPBEXHLevel3 20 3 2" xfId="28710" xr:uid="{00000000-0005-0000-0000-000047740000}"/>
    <cellStyle name="SAPBEXHLevel3 20 4" xfId="13691" xr:uid="{00000000-0005-0000-0000-000048740000}"/>
    <cellStyle name="SAPBEXHLevel3 20 4 2" xfId="29311" xr:uid="{00000000-0005-0000-0000-000049740000}"/>
    <cellStyle name="SAPBEXHLevel3 20 5" xfId="18190" xr:uid="{00000000-0005-0000-0000-00004A740000}"/>
    <cellStyle name="SAPBEXHLevel3 20 5 2" xfId="33296" xr:uid="{00000000-0005-0000-0000-00004B740000}"/>
    <cellStyle name="SAPBEXHLevel3 20 6" xfId="20797" xr:uid="{00000000-0005-0000-0000-00004C740000}"/>
    <cellStyle name="SAPBEXHLevel3 20 6 2" xfId="35730" xr:uid="{00000000-0005-0000-0000-00004D740000}"/>
    <cellStyle name="SAPBEXHLevel3 20 7" xfId="20949" xr:uid="{00000000-0005-0000-0000-00004E740000}"/>
    <cellStyle name="SAPBEXHLevel3 20 7 2" xfId="35875" xr:uid="{00000000-0005-0000-0000-00004F740000}"/>
    <cellStyle name="SAPBEXHLevel3 21" xfId="5256" xr:uid="{00000000-0005-0000-0000-000050740000}"/>
    <cellStyle name="SAPBEXHLevel3 21 2" xfId="22567" xr:uid="{00000000-0005-0000-0000-000051740000}"/>
    <cellStyle name="SAPBEXHLevel3 22" xfId="8116" xr:uid="{00000000-0005-0000-0000-000052740000}"/>
    <cellStyle name="SAPBEXHLevel3 22 2" xfId="24145" xr:uid="{00000000-0005-0000-0000-000053740000}"/>
    <cellStyle name="SAPBEXHLevel3 23" xfId="10239" xr:uid="{00000000-0005-0000-0000-000054740000}"/>
    <cellStyle name="SAPBEXHLevel3 23 2" xfId="26201" xr:uid="{00000000-0005-0000-0000-000055740000}"/>
    <cellStyle name="SAPBEXHLevel3 24" xfId="10255" xr:uid="{00000000-0005-0000-0000-000056740000}"/>
    <cellStyle name="SAPBEXHLevel3 24 2" xfId="26212" xr:uid="{00000000-0005-0000-0000-000057740000}"/>
    <cellStyle name="SAPBEXHLevel3 25" xfId="6049" xr:uid="{00000000-0005-0000-0000-000058740000}"/>
    <cellStyle name="SAPBEXHLevel3 25 2" xfId="23000" xr:uid="{00000000-0005-0000-0000-000059740000}"/>
    <cellStyle name="SAPBEXHLevel3 3" xfId="906" xr:uid="{00000000-0005-0000-0000-00005A740000}"/>
    <cellStyle name="SAPBEXHLevel3 3 10" xfId="3520" xr:uid="{00000000-0005-0000-0000-00005B740000}"/>
    <cellStyle name="SAPBEXHLevel3 3 10 2" xfId="4039" xr:uid="{00000000-0005-0000-0000-00005C740000}"/>
    <cellStyle name="SAPBEXHLevel3 3 10 2 2" xfId="9194" xr:uid="{00000000-0005-0000-0000-00005D740000}"/>
    <cellStyle name="SAPBEXHLevel3 3 10 2 2 2" xfId="25190" xr:uid="{00000000-0005-0000-0000-00005E740000}"/>
    <cellStyle name="SAPBEXHLevel3 3 10 2 3" xfId="12014" xr:uid="{00000000-0005-0000-0000-00005F740000}"/>
    <cellStyle name="SAPBEXHLevel3 3 10 2 3 2" xfId="27858" xr:uid="{00000000-0005-0000-0000-000060740000}"/>
    <cellStyle name="SAPBEXHLevel3 3 10 2 4" xfId="14919" xr:uid="{00000000-0005-0000-0000-000061740000}"/>
    <cellStyle name="SAPBEXHLevel3 3 10 2 4 2" xfId="30370" xr:uid="{00000000-0005-0000-0000-000062740000}"/>
    <cellStyle name="SAPBEXHLevel3 3 10 2 5" xfId="17336" xr:uid="{00000000-0005-0000-0000-000063740000}"/>
    <cellStyle name="SAPBEXHLevel3 3 10 2 5 2" xfId="32457" xr:uid="{00000000-0005-0000-0000-000064740000}"/>
    <cellStyle name="SAPBEXHLevel3 3 10 2 6" xfId="19944" xr:uid="{00000000-0005-0000-0000-000065740000}"/>
    <cellStyle name="SAPBEXHLevel3 3 10 2 6 2" xfId="34885" xr:uid="{00000000-0005-0000-0000-000066740000}"/>
    <cellStyle name="SAPBEXHLevel3 3 10 2 7" xfId="21484" xr:uid="{00000000-0005-0000-0000-000067740000}"/>
    <cellStyle name="SAPBEXHLevel3 3 10 2 7 2" xfId="36410" xr:uid="{00000000-0005-0000-0000-000068740000}"/>
    <cellStyle name="SAPBEXHLevel3 3 10 3" xfId="8688" xr:uid="{00000000-0005-0000-0000-000069740000}"/>
    <cellStyle name="SAPBEXHLevel3 3 10 3 2" xfId="24717" xr:uid="{00000000-0005-0000-0000-00006A740000}"/>
    <cellStyle name="SAPBEXHLevel3 3 10 4" xfId="11515" xr:uid="{00000000-0005-0000-0000-00006B740000}"/>
    <cellStyle name="SAPBEXHLevel3 3 10 4 2" xfId="27382" xr:uid="{00000000-0005-0000-0000-00006C740000}"/>
    <cellStyle name="SAPBEXHLevel3 3 10 5" xfId="10330" xr:uid="{00000000-0005-0000-0000-00006D740000}"/>
    <cellStyle name="SAPBEXHLevel3 3 10 5 2" xfId="26270" xr:uid="{00000000-0005-0000-0000-00006E740000}"/>
    <cellStyle name="SAPBEXHLevel3 3 10 6" xfId="16867" xr:uid="{00000000-0005-0000-0000-00006F740000}"/>
    <cellStyle name="SAPBEXHLevel3 3 10 6 2" xfId="32005" xr:uid="{00000000-0005-0000-0000-000070740000}"/>
    <cellStyle name="SAPBEXHLevel3 3 10 7" xfId="19477" xr:uid="{00000000-0005-0000-0000-000071740000}"/>
    <cellStyle name="SAPBEXHLevel3 3 10 7 2" xfId="34424" xr:uid="{00000000-0005-0000-0000-000072740000}"/>
    <cellStyle name="SAPBEXHLevel3 3 11" xfId="3521" xr:uid="{00000000-0005-0000-0000-000073740000}"/>
    <cellStyle name="SAPBEXHLevel3 3 11 2" xfId="4038" xr:uid="{00000000-0005-0000-0000-000074740000}"/>
    <cellStyle name="SAPBEXHLevel3 3 11 2 2" xfId="9193" xr:uid="{00000000-0005-0000-0000-000075740000}"/>
    <cellStyle name="SAPBEXHLevel3 3 11 2 2 2" xfId="25189" xr:uid="{00000000-0005-0000-0000-000076740000}"/>
    <cellStyle name="SAPBEXHLevel3 3 11 2 3" xfId="12013" xr:uid="{00000000-0005-0000-0000-000077740000}"/>
    <cellStyle name="SAPBEXHLevel3 3 11 2 3 2" xfId="27857" xr:uid="{00000000-0005-0000-0000-000078740000}"/>
    <cellStyle name="SAPBEXHLevel3 3 11 2 4" xfId="10318" xr:uid="{00000000-0005-0000-0000-000079740000}"/>
    <cellStyle name="SAPBEXHLevel3 3 11 2 4 2" xfId="26260" xr:uid="{00000000-0005-0000-0000-00007A740000}"/>
    <cellStyle name="SAPBEXHLevel3 3 11 2 5" xfId="17335" xr:uid="{00000000-0005-0000-0000-00007B740000}"/>
    <cellStyle name="SAPBEXHLevel3 3 11 2 5 2" xfId="32456" xr:uid="{00000000-0005-0000-0000-00007C740000}"/>
    <cellStyle name="SAPBEXHLevel3 3 11 2 6" xfId="19943" xr:uid="{00000000-0005-0000-0000-00007D740000}"/>
    <cellStyle name="SAPBEXHLevel3 3 11 2 6 2" xfId="34884" xr:uid="{00000000-0005-0000-0000-00007E740000}"/>
    <cellStyle name="SAPBEXHLevel3 3 11 2 7" xfId="20889" xr:uid="{00000000-0005-0000-0000-00007F740000}"/>
    <cellStyle name="SAPBEXHLevel3 3 11 2 7 2" xfId="35816" xr:uid="{00000000-0005-0000-0000-000080740000}"/>
    <cellStyle name="SAPBEXHLevel3 3 11 3" xfId="8689" xr:uid="{00000000-0005-0000-0000-000081740000}"/>
    <cellStyle name="SAPBEXHLevel3 3 11 3 2" xfId="24718" xr:uid="{00000000-0005-0000-0000-000082740000}"/>
    <cellStyle name="SAPBEXHLevel3 3 11 4" xfId="11516" xr:uid="{00000000-0005-0000-0000-000083740000}"/>
    <cellStyle name="SAPBEXHLevel3 3 11 4 2" xfId="27383" xr:uid="{00000000-0005-0000-0000-000084740000}"/>
    <cellStyle name="SAPBEXHLevel3 3 11 5" xfId="10510" xr:uid="{00000000-0005-0000-0000-000085740000}"/>
    <cellStyle name="SAPBEXHLevel3 3 11 5 2" xfId="26432" xr:uid="{00000000-0005-0000-0000-000086740000}"/>
    <cellStyle name="SAPBEXHLevel3 3 11 6" xfId="16868" xr:uid="{00000000-0005-0000-0000-000087740000}"/>
    <cellStyle name="SAPBEXHLevel3 3 11 6 2" xfId="32006" xr:uid="{00000000-0005-0000-0000-000088740000}"/>
    <cellStyle name="SAPBEXHLevel3 3 11 7" xfId="19478" xr:uid="{00000000-0005-0000-0000-000089740000}"/>
    <cellStyle name="SAPBEXHLevel3 3 11 7 2" xfId="34425" xr:uid="{00000000-0005-0000-0000-00008A740000}"/>
    <cellStyle name="SAPBEXHLevel3 3 12" xfId="3522" xr:uid="{00000000-0005-0000-0000-00008B740000}"/>
    <cellStyle name="SAPBEXHLevel3 3 12 2" xfId="4037" xr:uid="{00000000-0005-0000-0000-00008C740000}"/>
    <cellStyle name="SAPBEXHLevel3 3 12 2 2" xfId="9192" xr:uid="{00000000-0005-0000-0000-00008D740000}"/>
    <cellStyle name="SAPBEXHLevel3 3 12 2 2 2" xfId="25188" xr:uid="{00000000-0005-0000-0000-00008E740000}"/>
    <cellStyle name="SAPBEXHLevel3 3 12 2 3" xfId="12012" xr:uid="{00000000-0005-0000-0000-00008F740000}"/>
    <cellStyle name="SAPBEXHLevel3 3 12 2 3 2" xfId="27856" xr:uid="{00000000-0005-0000-0000-000090740000}"/>
    <cellStyle name="SAPBEXHLevel3 3 12 2 4" xfId="13955" xr:uid="{00000000-0005-0000-0000-000091740000}"/>
    <cellStyle name="SAPBEXHLevel3 3 12 2 4 2" xfId="29538" xr:uid="{00000000-0005-0000-0000-000092740000}"/>
    <cellStyle name="SAPBEXHLevel3 3 12 2 5" xfId="17334" xr:uid="{00000000-0005-0000-0000-000093740000}"/>
    <cellStyle name="SAPBEXHLevel3 3 12 2 5 2" xfId="32455" xr:uid="{00000000-0005-0000-0000-000094740000}"/>
    <cellStyle name="SAPBEXHLevel3 3 12 2 6" xfId="19942" xr:uid="{00000000-0005-0000-0000-000095740000}"/>
    <cellStyle name="SAPBEXHLevel3 3 12 2 6 2" xfId="34883" xr:uid="{00000000-0005-0000-0000-000096740000}"/>
    <cellStyle name="SAPBEXHLevel3 3 12 2 7" xfId="21483" xr:uid="{00000000-0005-0000-0000-000097740000}"/>
    <cellStyle name="SAPBEXHLevel3 3 12 2 7 2" xfId="36409" xr:uid="{00000000-0005-0000-0000-000098740000}"/>
    <cellStyle name="SAPBEXHLevel3 3 12 3" xfId="8690" xr:uid="{00000000-0005-0000-0000-000099740000}"/>
    <cellStyle name="SAPBEXHLevel3 3 12 3 2" xfId="24719" xr:uid="{00000000-0005-0000-0000-00009A740000}"/>
    <cellStyle name="SAPBEXHLevel3 3 12 4" xfId="11517" xr:uid="{00000000-0005-0000-0000-00009B740000}"/>
    <cellStyle name="SAPBEXHLevel3 3 12 4 2" xfId="27384" xr:uid="{00000000-0005-0000-0000-00009C740000}"/>
    <cellStyle name="SAPBEXHLevel3 3 12 5" xfId="14615" xr:uid="{00000000-0005-0000-0000-00009D740000}"/>
    <cellStyle name="SAPBEXHLevel3 3 12 5 2" xfId="30116" xr:uid="{00000000-0005-0000-0000-00009E740000}"/>
    <cellStyle name="SAPBEXHLevel3 3 12 6" xfId="16869" xr:uid="{00000000-0005-0000-0000-00009F740000}"/>
    <cellStyle name="SAPBEXHLevel3 3 12 6 2" xfId="32007" xr:uid="{00000000-0005-0000-0000-0000A0740000}"/>
    <cellStyle name="SAPBEXHLevel3 3 12 7" xfId="19479" xr:uid="{00000000-0005-0000-0000-0000A1740000}"/>
    <cellStyle name="SAPBEXHLevel3 3 12 7 2" xfId="34426" xr:uid="{00000000-0005-0000-0000-0000A2740000}"/>
    <cellStyle name="SAPBEXHLevel3 3 13" xfId="3523" xr:uid="{00000000-0005-0000-0000-0000A3740000}"/>
    <cellStyle name="SAPBEXHLevel3 3 13 2" xfId="4036" xr:uid="{00000000-0005-0000-0000-0000A4740000}"/>
    <cellStyle name="SAPBEXHLevel3 3 13 2 2" xfId="9191" xr:uid="{00000000-0005-0000-0000-0000A5740000}"/>
    <cellStyle name="SAPBEXHLevel3 3 13 2 2 2" xfId="25187" xr:uid="{00000000-0005-0000-0000-0000A6740000}"/>
    <cellStyle name="SAPBEXHLevel3 3 13 2 3" xfId="12011" xr:uid="{00000000-0005-0000-0000-0000A7740000}"/>
    <cellStyle name="SAPBEXHLevel3 3 13 2 3 2" xfId="27855" xr:uid="{00000000-0005-0000-0000-0000A8740000}"/>
    <cellStyle name="SAPBEXHLevel3 3 13 2 4" xfId="14920" xr:uid="{00000000-0005-0000-0000-0000A9740000}"/>
    <cellStyle name="SAPBEXHLevel3 3 13 2 4 2" xfId="30371" xr:uid="{00000000-0005-0000-0000-0000AA740000}"/>
    <cellStyle name="SAPBEXHLevel3 3 13 2 5" xfId="17333" xr:uid="{00000000-0005-0000-0000-0000AB740000}"/>
    <cellStyle name="SAPBEXHLevel3 3 13 2 5 2" xfId="32454" xr:uid="{00000000-0005-0000-0000-0000AC740000}"/>
    <cellStyle name="SAPBEXHLevel3 3 13 2 6" xfId="19941" xr:uid="{00000000-0005-0000-0000-0000AD740000}"/>
    <cellStyle name="SAPBEXHLevel3 3 13 2 6 2" xfId="34882" xr:uid="{00000000-0005-0000-0000-0000AE740000}"/>
    <cellStyle name="SAPBEXHLevel3 3 13 2 7" xfId="21600" xr:uid="{00000000-0005-0000-0000-0000AF740000}"/>
    <cellStyle name="SAPBEXHLevel3 3 13 2 7 2" xfId="36526" xr:uid="{00000000-0005-0000-0000-0000B0740000}"/>
    <cellStyle name="SAPBEXHLevel3 3 13 3" xfId="8691" xr:uid="{00000000-0005-0000-0000-0000B1740000}"/>
    <cellStyle name="SAPBEXHLevel3 3 13 3 2" xfId="24720" xr:uid="{00000000-0005-0000-0000-0000B2740000}"/>
    <cellStyle name="SAPBEXHLevel3 3 13 4" xfId="11518" xr:uid="{00000000-0005-0000-0000-0000B3740000}"/>
    <cellStyle name="SAPBEXHLevel3 3 13 4 2" xfId="27385" xr:uid="{00000000-0005-0000-0000-0000B4740000}"/>
    <cellStyle name="SAPBEXHLevel3 3 13 5" xfId="13598" xr:uid="{00000000-0005-0000-0000-0000B5740000}"/>
    <cellStyle name="SAPBEXHLevel3 3 13 5 2" xfId="29222" xr:uid="{00000000-0005-0000-0000-0000B6740000}"/>
    <cellStyle name="SAPBEXHLevel3 3 13 6" xfId="16870" xr:uid="{00000000-0005-0000-0000-0000B7740000}"/>
    <cellStyle name="SAPBEXHLevel3 3 13 6 2" xfId="32008" xr:uid="{00000000-0005-0000-0000-0000B8740000}"/>
    <cellStyle name="SAPBEXHLevel3 3 13 7" xfId="19480" xr:uid="{00000000-0005-0000-0000-0000B9740000}"/>
    <cellStyle name="SAPBEXHLevel3 3 13 7 2" xfId="34427" xr:uid="{00000000-0005-0000-0000-0000BA740000}"/>
    <cellStyle name="SAPBEXHLevel3 3 14" xfId="3524" xr:uid="{00000000-0005-0000-0000-0000BB740000}"/>
    <cellStyle name="SAPBEXHLevel3 3 14 2" xfId="4035" xr:uid="{00000000-0005-0000-0000-0000BC740000}"/>
    <cellStyle name="SAPBEXHLevel3 3 14 2 2" xfId="9190" xr:uid="{00000000-0005-0000-0000-0000BD740000}"/>
    <cellStyle name="SAPBEXHLevel3 3 14 2 2 2" xfId="25186" xr:uid="{00000000-0005-0000-0000-0000BE740000}"/>
    <cellStyle name="SAPBEXHLevel3 3 14 2 3" xfId="12010" xr:uid="{00000000-0005-0000-0000-0000BF740000}"/>
    <cellStyle name="SAPBEXHLevel3 3 14 2 3 2" xfId="27854" xr:uid="{00000000-0005-0000-0000-0000C0740000}"/>
    <cellStyle name="SAPBEXHLevel3 3 14 2 4" xfId="14585" xr:uid="{00000000-0005-0000-0000-0000C1740000}"/>
    <cellStyle name="SAPBEXHLevel3 3 14 2 4 2" xfId="30087" xr:uid="{00000000-0005-0000-0000-0000C2740000}"/>
    <cellStyle name="SAPBEXHLevel3 3 14 2 5" xfId="17332" xr:uid="{00000000-0005-0000-0000-0000C3740000}"/>
    <cellStyle name="SAPBEXHLevel3 3 14 2 5 2" xfId="32453" xr:uid="{00000000-0005-0000-0000-0000C4740000}"/>
    <cellStyle name="SAPBEXHLevel3 3 14 2 6" xfId="19940" xr:uid="{00000000-0005-0000-0000-0000C5740000}"/>
    <cellStyle name="SAPBEXHLevel3 3 14 2 6 2" xfId="34881" xr:uid="{00000000-0005-0000-0000-0000C6740000}"/>
    <cellStyle name="SAPBEXHLevel3 3 14 2 7" xfId="21482" xr:uid="{00000000-0005-0000-0000-0000C7740000}"/>
    <cellStyle name="SAPBEXHLevel3 3 14 2 7 2" xfId="36408" xr:uid="{00000000-0005-0000-0000-0000C8740000}"/>
    <cellStyle name="SAPBEXHLevel3 3 14 3" xfId="8692" xr:uid="{00000000-0005-0000-0000-0000C9740000}"/>
    <cellStyle name="SAPBEXHLevel3 3 14 3 2" xfId="24721" xr:uid="{00000000-0005-0000-0000-0000CA740000}"/>
    <cellStyle name="SAPBEXHLevel3 3 14 4" xfId="11519" xr:uid="{00000000-0005-0000-0000-0000CB740000}"/>
    <cellStyle name="SAPBEXHLevel3 3 14 4 2" xfId="27386" xr:uid="{00000000-0005-0000-0000-0000CC740000}"/>
    <cellStyle name="SAPBEXHLevel3 3 14 5" xfId="14967" xr:uid="{00000000-0005-0000-0000-0000CD740000}"/>
    <cellStyle name="SAPBEXHLevel3 3 14 5 2" xfId="30414" xr:uid="{00000000-0005-0000-0000-0000CE740000}"/>
    <cellStyle name="SAPBEXHLevel3 3 14 6" xfId="16871" xr:uid="{00000000-0005-0000-0000-0000CF740000}"/>
    <cellStyle name="SAPBEXHLevel3 3 14 6 2" xfId="32009" xr:uid="{00000000-0005-0000-0000-0000D0740000}"/>
    <cellStyle name="SAPBEXHLevel3 3 14 7" xfId="19481" xr:uid="{00000000-0005-0000-0000-0000D1740000}"/>
    <cellStyle name="SAPBEXHLevel3 3 14 7 2" xfId="34428" xr:uid="{00000000-0005-0000-0000-0000D2740000}"/>
    <cellStyle name="SAPBEXHLevel3 3 15" xfId="3525" xr:uid="{00000000-0005-0000-0000-0000D3740000}"/>
    <cellStyle name="SAPBEXHLevel3 3 15 2" xfId="4034" xr:uid="{00000000-0005-0000-0000-0000D4740000}"/>
    <cellStyle name="SAPBEXHLevel3 3 15 2 2" xfId="9189" xr:uid="{00000000-0005-0000-0000-0000D5740000}"/>
    <cellStyle name="SAPBEXHLevel3 3 15 2 2 2" xfId="25185" xr:uid="{00000000-0005-0000-0000-0000D6740000}"/>
    <cellStyle name="SAPBEXHLevel3 3 15 2 3" xfId="12009" xr:uid="{00000000-0005-0000-0000-0000D7740000}"/>
    <cellStyle name="SAPBEXHLevel3 3 15 2 3 2" xfId="27853" xr:uid="{00000000-0005-0000-0000-0000D8740000}"/>
    <cellStyle name="SAPBEXHLevel3 3 15 2 4" xfId="14352" xr:uid="{00000000-0005-0000-0000-0000D9740000}"/>
    <cellStyle name="SAPBEXHLevel3 3 15 2 4 2" xfId="29873" xr:uid="{00000000-0005-0000-0000-0000DA740000}"/>
    <cellStyle name="SAPBEXHLevel3 3 15 2 5" xfId="17331" xr:uid="{00000000-0005-0000-0000-0000DB740000}"/>
    <cellStyle name="SAPBEXHLevel3 3 15 2 5 2" xfId="32452" xr:uid="{00000000-0005-0000-0000-0000DC740000}"/>
    <cellStyle name="SAPBEXHLevel3 3 15 2 6" xfId="19939" xr:uid="{00000000-0005-0000-0000-0000DD740000}"/>
    <cellStyle name="SAPBEXHLevel3 3 15 2 6 2" xfId="34880" xr:uid="{00000000-0005-0000-0000-0000DE740000}"/>
    <cellStyle name="SAPBEXHLevel3 3 15 2 7" xfId="21599" xr:uid="{00000000-0005-0000-0000-0000DF740000}"/>
    <cellStyle name="SAPBEXHLevel3 3 15 2 7 2" xfId="36525" xr:uid="{00000000-0005-0000-0000-0000E0740000}"/>
    <cellStyle name="SAPBEXHLevel3 3 15 3" xfId="8693" xr:uid="{00000000-0005-0000-0000-0000E1740000}"/>
    <cellStyle name="SAPBEXHLevel3 3 15 3 2" xfId="24722" xr:uid="{00000000-0005-0000-0000-0000E2740000}"/>
    <cellStyle name="SAPBEXHLevel3 3 15 4" xfId="11520" xr:uid="{00000000-0005-0000-0000-0000E3740000}"/>
    <cellStyle name="SAPBEXHLevel3 3 15 4 2" xfId="27387" xr:uid="{00000000-0005-0000-0000-0000E4740000}"/>
    <cellStyle name="SAPBEXHLevel3 3 15 5" xfId="14968" xr:uid="{00000000-0005-0000-0000-0000E5740000}"/>
    <cellStyle name="SAPBEXHLevel3 3 15 5 2" xfId="30415" xr:uid="{00000000-0005-0000-0000-0000E6740000}"/>
    <cellStyle name="SAPBEXHLevel3 3 15 6" xfId="16872" xr:uid="{00000000-0005-0000-0000-0000E7740000}"/>
    <cellStyle name="SAPBEXHLevel3 3 15 6 2" xfId="32010" xr:uid="{00000000-0005-0000-0000-0000E8740000}"/>
    <cellStyle name="SAPBEXHLevel3 3 15 7" xfId="19482" xr:uid="{00000000-0005-0000-0000-0000E9740000}"/>
    <cellStyle name="SAPBEXHLevel3 3 15 7 2" xfId="34429" xr:uid="{00000000-0005-0000-0000-0000EA740000}"/>
    <cellStyle name="SAPBEXHLevel3 3 16" xfId="4040" xr:uid="{00000000-0005-0000-0000-0000EB740000}"/>
    <cellStyle name="SAPBEXHLevel3 3 16 2" xfId="9195" xr:uid="{00000000-0005-0000-0000-0000EC740000}"/>
    <cellStyle name="SAPBEXHLevel3 3 16 2 2" xfId="25191" xr:uid="{00000000-0005-0000-0000-0000ED740000}"/>
    <cellStyle name="SAPBEXHLevel3 3 16 3" xfId="12015" xr:uid="{00000000-0005-0000-0000-0000EE740000}"/>
    <cellStyle name="SAPBEXHLevel3 3 16 3 2" xfId="27859" xr:uid="{00000000-0005-0000-0000-0000EF740000}"/>
    <cellStyle name="SAPBEXHLevel3 3 16 4" xfId="13956" xr:uid="{00000000-0005-0000-0000-0000F0740000}"/>
    <cellStyle name="SAPBEXHLevel3 3 16 4 2" xfId="29539" xr:uid="{00000000-0005-0000-0000-0000F1740000}"/>
    <cellStyle name="SAPBEXHLevel3 3 16 5" xfId="17337" xr:uid="{00000000-0005-0000-0000-0000F2740000}"/>
    <cellStyle name="SAPBEXHLevel3 3 16 5 2" xfId="32458" xr:uid="{00000000-0005-0000-0000-0000F3740000}"/>
    <cellStyle name="SAPBEXHLevel3 3 16 6" xfId="19945" xr:uid="{00000000-0005-0000-0000-0000F4740000}"/>
    <cellStyle name="SAPBEXHLevel3 3 16 6 2" xfId="34886" xr:uid="{00000000-0005-0000-0000-0000F5740000}"/>
    <cellStyle name="SAPBEXHLevel3 3 16 7" xfId="14519" xr:uid="{00000000-0005-0000-0000-0000F6740000}"/>
    <cellStyle name="SAPBEXHLevel3 3 16 7 2" xfId="30023" xr:uid="{00000000-0005-0000-0000-0000F7740000}"/>
    <cellStyle name="SAPBEXHLevel3 3 17" xfId="5363" xr:uid="{00000000-0005-0000-0000-0000F8740000}"/>
    <cellStyle name="SAPBEXHLevel3 3 17 2" xfId="22634" xr:uid="{00000000-0005-0000-0000-0000F9740000}"/>
    <cellStyle name="SAPBEXHLevel3 3 18" xfId="8999" xr:uid="{00000000-0005-0000-0000-0000FA740000}"/>
    <cellStyle name="SAPBEXHLevel3 3 18 2" xfId="25002" xr:uid="{00000000-0005-0000-0000-0000FB740000}"/>
    <cellStyle name="SAPBEXHLevel3 3 19" xfId="6600" xr:uid="{00000000-0005-0000-0000-0000FC740000}"/>
    <cellStyle name="SAPBEXHLevel3 3 19 2" xfId="23138" xr:uid="{00000000-0005-0000-0000-0000FD740000}"/>
    <cellStyle name="SAPBEXHLevel3 3 2" xfId="3526" xr:uid="{00000000-0005-0000-0000-0000FE740000}"/>
    <cellStyle name="SAPBEXHLevel3 3 2 2" xfId="4033" xr:uid="{00000000-0005-0000-0000-0000FF740000}"/>
    <cellStyle name="SAPBEXHLevel3 3 2 2 2" xfId="9188" xr:uid="{00000000-0005-0000-0000-000000750000}"/>
    <cellStyle name="SAPBEXHLevel3 3 2 2 2 2" xfId="25184" xr:uid="{00000000-0005-0000-0000-000001750000}"/>
    <cellStyle name="SAPBEXHLevel3 3 2 2 3" xfId="12008" xr:uid="{00000000-0005-0000-0000-000002750000}"/>
    <cellStyle name="SAPBEXHLevel3 3 2 2 3 2" xfId="27852" xr:uid="{00000000-0005-0000-0000-000003750000}"/>
    <cellStyle name="SAPBEXHLevel3 3 2 2 4" xfId="14586" xr:uid="{00000000-0005-0000-0000-000004750000}"/>
    <cellStyle name="SAPBEXHLevel3 3 2 2 4 2" xfId="30088" xr:uid="{00000000-0005-0000-0000-000005750000}"/>
    <cellStyle name="SAPBEXHLevel3 3 2 2 5" xfId="17330" xr:uid="{00000000-0005-0000-0000-000006750000}"/>
    <cellStyle name="SAPBEXHLevel3 3 2 2 5 2" xfId="32451" xr:uid="{00000000-0005-0000-0000-000007750000}"/>
    <cellStyle name="SAPBEXHLevel3 3 2 2 6" xfId="19938" xr:uid="{00000000-0005-0000-0000-000008750000}"/>
    <cellStyle name="SAPBEXHLevel3 3 2 2 6 2" xfId="34879" xr:uid="{00000000-0005-0000-0000-000009750000}"/>
    <cellStyle name="SAPBEXHLevel3 3 2 2 7" xfId="21481" xr:uid="{00000000-0005-0000-0000-00000A750000}"/>
    <cellStyle name="SAPBEXHLevel3 3 2 2 7 2" xfId="36407" xr:uid="{00000000-0005-0000-0000-00000B750000}"/>
    <cellStyle name="SAPBEXHLevel3 3 2 3" xfId="8694" xr:uid="{00000000-0005-0000-0000-00000C750000}"/>
    <cellStyle name="SAPBEXHLevel3 3 2 3 2" xfId="24723" xr:uid="{00000000-0005-0000-0000-00000D750000}"/>
    <cellStyle name="SAPBEXHLevel3 3 2 4" xfId="11521" xr:uid="{00000000-0005-0000-0000-00000E750000}"/>
    <cellStyle name="SAPBEXHLevel3 3 2 4 2" xfId="27388" xr:uid="{00000000-0005-0000-0000-00000F750000}"/>
    <cellStyle name="SAPBEXHLevel3 3 2 5" xfId="10329" xr:uid="{00000000-0005-0000-0000-000010750000}"/>
    <cellStyle name="SAPBEXHLevel3 3 2 5 2" xfId="26269" xr:uid="{00000000-0005-0000-0000-000011750000}"/>
    <cellStyle name="SAPBEXHLevel3 3 2 6" xfId="16873" xr:uid="{00000000-0005-0000-0000-000012750000}"/>
    <cellStyle name="SAPBEXHLevel3 3 2 6 2" xfId="32011" xr:uid="{00000000-0005-0000-0000-000013750000}"/>
    <cellStyle name="SAPBEXHLevel3 3 2 7" xfId="19483" xr:uid="{00000000-0005-0000-0000-000014750000}"/>
    <cellStyle name="SAPBEXHLevel3 3 2 7 2" xfId="34430" xr:uid="{00000000-0005-0000-0000-000015750000}"/>
    <cellStyle name="SAPBEXHLevel3 3 20" xfId="11781" xr:uid="{00000000-0005-0000-0000-000016750000}"/>
    <cellStyle name="SAPBEXHLevel3 3 20 2" xfId="27646" xr:uid="{00000000-0005-0000-0000-000017750000}"/>
    <cellStyle name="SAPBEXHLevel3 3 21" xfId="11776" xr:uid="{00000000-0005-0000-0000-000018750000}"/>
    <cellStyle name="SAPBEXHLevel3 3 21 2" xfId="27642" xr:uid="{00000000-0005-0000-0000-000019750000}"/>
    <cellStyle name="SAPBEXHLevel3 3 22" xfId="22212" xr:uid="{00000000-0005-0000-0000-00001A750000}"/>
    <cellStyle name="SAPBEXHLevel3 3 3" xfId="3527" xr:uid="{00000000-0005-0000-0000-00001B750000}"/>
    <cellStyle name="SAPBEXHLevel3 3 3 2" xfId="4032" xr:uid="{00000000-0005-0000-0000-00001C750000}"/>
    <cellStyle name="SAPBEXHLevel3 3 3 2 2" xfId="9187" xr:uid="{00000000-0005-0000-0000-00001D750000}"/>
    <cellStyle name="SAPBEXHLevel3 3 3 2 2 2" xfId="25183" xr:uid="{00000000-0005-0000-0000-00001E750000}"/>
    <cellStyle name="SAPBEXHLevel3 3 3 2 3" xfId="12007" xr:uid="{00000000-0005-0000-0000-00001F750000}"/>
    <cellStyle name="SAPBEXHLevel3 3 3 2 3 2" xfId="27851" xr:uid="{00000000-0005-0000-0000-000020750000}"/>
    <cellStyle name="SAPBEXHLevel3 3 3 2 4" xfId="14351" xr:uid="{00000000-0005-0000-0000-000021750000}"/>
    <cellStyle name="SAPBEXHLevel3 3 3 2 4 2" xfId="29872" xr:uid="{00000000-0005-0000-0000-000022750000}"/>
    <cellStyle name="SAPBEXHLevel3 3 3 2 5" xfId="17329" xr:uid="{00000000-0005-0000-0000-000023750000}"/>
    <cellStyle name="SAPBEXHLevel3 3 3 2 5 2" xfId="32450" xr:uid="{00000000-0005-0000-0000-000024750000}"/>
    <cellStyle name="SAPBEXHLevel3 3 3 2 6" xfId="19937" xr:uid="{00000000-0005-0000-0000-000025750000}"/>
    <cellStyle name="SAPBEXHLevel3 3 3 2 6 2" xfId="34878" xr:uid="{00000000-0005-0000-0000-000026750000}"/>
    <cellStyle name="SAPBEXHLevel3 3 3 2 7" xfId="21763" xr:uid="{00000000-0005-0000-0000-000027750000}"/>
    <cellStyle name="SAPBEXHLevel3 3 3 2 7 2" xfId="36685" xr:uid="{00000000-0005-0000-0000-000028750000}"/>
    <cellStyle name="SAPBEXHLevel3 3 3 3" xfId="8695" xr:uid="{00000000-0005-0000-0000-000029750000}"/>
    <cellStyle name="SAPBEXHLevel3 3 3 3 2" xfId="24724" xr:uid="{00000000-0005-0000-0000-00002A750000}"/>
    <cellStyle name="SAPBEXHLevel3 3 3 4" xfId="11522" xr:uid="{00000000-0005-0000-0000-00002B750000}"/>
    <cellStyle name="SAPBEXHLevel3 3 3 4 2" xfId="27389" xr:uid="{00000000-0005-0000-0000-00002C750000}"/>
    <cellStyle name="SAPBEXHLevel3 3 3 5" xfId="10328" xr:uid="{00000000-0005-0000-0000-00002D750000}"/>
    <cellStyle name="SAPBEXHLevel3 3 3 5 2" xfId="26268" xr:uid="{00000000-0005-0000-0000-00002E750000}"/>
    <cellStyle name="SAPBEXHLevel3 3 3 6" xfId="16874" xr:uid="{00000000-0005-0000-0000-00002F750000}"/>
    <cellStyle name="SAPBEXHLevel3 3 3 6 2" xfId="32012" xr:uid="{00000000-0005-0000-0000-000030750000}"/>
    <cellStyle name="SAPBEXHLevel3 3 3 7" xfId="19484" xr:uid="{00000000-0005-0000-0000-000031750000}"/>
    <cellStyle name="SAPBEXHLevel3 3 3 7 2" xfId="34431" xr:uid="{00000000-0005-0000-0000-000032750000}"/>
    <cellStyle name="SAPBEXHLevel3 3 4" xfId="3528" xr:uid="{00000000-0005-0000-0000-000033750000}"/>
    <cellStyle name="SAPBEXHLevel3 3 4 2" xfId="4031" xr:uid="{00000000-0005-0000-0000-000034750000}"/>
    <cellStyle name="SAPBEXHLevel3 3 4 2 2" xfId="9186" xr:uid="{00000000-0005-0000-0000-000035750000}"/>
    <cellStyle name="SAPBEXHLevel3 3 4 2 2 2" xfId="25182" xr:uid="{00000000-0005-0000-0000-000036750000}"/>
    <cellStyle name="SAPBEXHLevel3 3 4 2 3" xfId="12006" xr:uid="{00000000-0005-0000-0000-000037750000}"/>
    <cellStyle name="SAPBEXHLevel3 3 4 2 3 2" xfId="27850" xr:uid="{00000000-0005-0000-0000-000038750000}"/>
    <cellStyle name="SAPBEXHLevel3 3 4 2 4" xfId="14587" xr:uid="{00000000-0005-0000-0000-000039750000}"/>
    <cellStyle name="SAPBEXHLevel3 3 4 2 4 2" xfId="30089" xr:uid="{00000000-0005-0000-0000-00003A750000}"/>
    <cellStyle name="SAPBEXHLevel3 3 4 2 5" xfId="17328" xr:uid="{00000000-0005-0000-0000-00003B750000}"/>
    <cellStyle name="SAPBEXHLevel3 3 4 2 5 2" xfId="32449" xr:uid="{00000000-0005-0000-0000-00003C750000}"/>
    <cellStyle name="SAPBEXHLevel3 3 4 2 6" xfId="19936" xr:uid="{00000000-0005-0000-0000-00003D750000}"/>
    <cellStyle name="SAPBEXHLevel3 3 4 2 6 2" xfId="34877" xr:uid="{00000000-0005-0000-0000-00003E750000}"/>
    <cellStyle name="SAPBEXHLevel3 3 4 2 7" xfId="21480" xr:uid="{00000000-0005-0000-0000-00003F750000}"/>
    <cellStyle name="SAPBEXHLevel3 3 4 2 7 2" xfId="36406" xr:uid="{00000000-0005-0000-0000-000040750000}"/>
    <cellStyle name="SAPBEXHLevel3 3 4 3" xfId="8696" xr:uid="{00000000-0005-0000-0000-000041750000}"/>
    <cellStyle name="SAPBEXHLevel3 3 4 3 2" xfId="24725" xr:uid="{00000000-0005-0000-0000-000042750000}"/>
    <cellStyle name="SAPBEXHLevel3 3 4 4" xfId="11523" xr:uid="{00000000-0005-0000-0000-000043750000}"/>
    <cellStyle name="SAPBEXHLevel3 3 4 4 2" xfId="27390" xr:uid="{00000000-0005-0000-0000-000044750000}"/>
    <cellStyle name="SAPBEXHLevel3 3 4 5" xfId="7246" xr:uid="{00000000-0005-0000-0000-000045750000}"/>
    <cellStyle name="SAPBEXHLevel3 3 4 5 2" xfId="23502" xr:uid="{00000000-0005-0000-0000-000046750000}"/>
    <cellStyle name="SAPBEXHLevel3 3 4 6" xfId="16875" xr:uid="{00000000-0005-0000-0000-000047750000}"/>
    <cellStyle name="SAPBEXHLevel3 3 4 6 2" xfId="32013" xr:uid="{00000000-0005-0000-0000-000048750000}"/>
    <cellStyle name="SAPBEXHLevel3 3 4 7" xfId="19485" xr:uid="{00000000-0005-0000-0000-000049750000}"/>
    <cellStyle name="SAPBEXHLevel3 3 4 7 2" xfId="34432" xr:uid="{00000000-0005-0000-0000-00004A750000}"/>
    <cellStyle name="SAPBEXHLevel3 3 5" xfId="3529" xr:uid="{00000000-0005-0000-0000-00004B750000}"/>
    <cellStyle name="SAPBEXHLevel3 3 5 2" xfId="4030" xr:uid="{00000000-0005-0000-0000-00004C750000}"/>
    <cellStyle name="SAPBEXHLevel3 3 5 2 2" xfId="9185" xr:uid="{00000000-0005-0000-0000-00004D750000}"/>
    <cellStyle name="SAPBEXHLevel3 3 5 2 2 2" xfId="25181" xr:uid="{00000000-0005-0000-0000-00004E750000}"/>
    <cellStyle name="SAPBEXHLevel3 3 5 2 3" xfId="12005" xr:uid="{00000000-0005-0000-0000-00004F750000}"/>
    <cellStyle name="SAPBEXHLevel3 3 5 2 3 2" xfId="27849" xr:uid="{00000000-0005-0000-0000-000050750000}"/>
    <cellStyle name="SAPBEXHLevel3 3 5 2 4" xfId="14350" xr:uid="{00000000-0005-0000-0000-000051750000}"/>
    <cellStyle name="SAPBEXHLevel3 3 5 2 4 2" xfId="29871" xr:uid="{00000000-0005-0000-0000-000052750000}"/>
    <cellStyle name="SAPBEXHLevel3 3 5 2 5" xfId="17327" xr:uid="{00000000-0005-0000-0000-000053750000}"/>
    <cellStyle name="SAPBEXHLevel3 3 5 2 5 2" xfId="32448" xr:uid="{00000000-0005-0000-0000-000054750000}"/>
    <cellStyle name="SAPBEXHLevel3 3 5 2 6" xfId="19935" xr:uid="{00000000-0005-0000-0000-000055750000}"/>
    <cellStyle name="SAPBEXHLevel3 3 5 2 6 2" xfId="34876" xr:uid="{00000000-0005-0000-0000-000056750000}"/>
    <cellStyle name="SAPBEXHLevel3 3 5 2 7" xfId="21764" xr:uid="{00000000-0005-0000-0000-000057750000}"/>
    <cellStyle name="SAPBEXHLevel3 3 5 2 7 2" xfId="36686" xr:uid="{00000000-0005-0000-0000-000058750000}"/>
    <cellStyle name="SAPBEXHLevel3 3 5 3" xfId="8697" xr:uid="{00000000-0005-0000-0000-000059750000}"/>
    <cellStyle name="SAPBEXHLevel3 3 5 3 2" xfId="24726" xr:uid="{00000000-0005-0000-0000-00005A750000}"/>
    <cellStyle name="SAPBEXHLevel3 3 5 4" xfId="11524" xr:uid="{00000000-0005-0000-0000-00005B750000}"/>
    <cellStyle name="SAPBEXHLevel3 3 5 4 2" xfId="27391" xr:uid="{00000000-0005-0000-0000-00005C750000}"/>
    <cellStyle name="SAPBEXHLevel3 3 5 5" xfId="15276" xr:uid="{00000000-0005-0000-0000-00005D750000}"/>
    <cellStyle name="SAPBEXHLevel3 3 5 5 2" xfId="30685" xr:uid="{00000000-0005-0000-0000-00005E750000}"/>
    <cellStyle name="SAPBEXHLevel3 3 5 6" xfId="16876" xr:uid="{00000000-0005-0000-0000-00005F750000}"/>
    <cellStyle name="SAPBEXHLevel3 3 5 6 2" xfId="32014" xr:uid="{00000000-0005-0000-0000-000060750000}"/>
    <cellStyle name="SAPBEXHLevel3 3 5 7" xfId="19486" xr:uid="{00000000-0005-0000-0000-000061750000}"/>
    <cellStyle name="SAPBEXHLevel3 3 5 7 2" xfId="34433" xr:uid="{00000000-0005-0000-0000-000062750000}"/>
    <cellStyle name="SAPBEXHLevel3 3 6" xfId="3530" xr:uid="{00000000-0005-0000-0000-000063750000}"/>
    <cellStyle name="SAPBEXHLevel3 3 6 2" xfId="2140" xr:uid="{00000000-0005-0000-0000-000064750000}"/>
    <cellStyle name="SAPBEXHLevel3 3 6 2 2" xfId="7380" xr:uid="{00000000-0005-0000-0000-000065750000}"/>
    <cellStyle name="SAPBEXHLevel3 3 6 2 2 2" xfId="23582" xr:uid="{00000000-0005-0000-0000-000066750000}"/>
    <cellStyle name="SAPBEXHLevel3 3 6 2 3" xfId="10221" xr:uid="{00000000-0005-0000-0000-000067750000}"/>
    <cellStyle name="SAPBEXHLevel3 3 6 2 3 2" xfId="26185" xr:uid="{00000000-0005-0000-0000-000068750000}"/>
    <cellStyle name="SAPBEXHLevel3 3 6 2 4" xfId="15085" xr:uid="{00000000-0005-0000-0000-000069750000}"/>
    <cellStyle name="SAPBEXHLevel3 3 6 2 4 2" xfId="30528" xr:uid="{00000000-0005-0000-0000-00006A750000}"/>
    <cellStyle name="SAPBEXHLevel3 3 6 2 5" xfId="15669" xr:uid="{00000000-0005-0000-0000-00006B750000}"/>
    <cellStyle name="SAPBEXHLevel3 3 6 2 5 2" xfId="30966" xr:uid="{00000000-0005-0000-0000-00006C750000}"/>
    <cellStyle name="SAPBEXHLevel3 3 6 2 6" xfId="18355" xr:uid="{00000000-0005-0000-0000-00006D750000}"/>
    <cellStyle name="SAPBEXHLevel3 3 6 2 6 2" xfId="33418" xr:uid="{00000000-0005-0000-0000-00006E750000}"/>
    <cellStyle name="SAPBEXHLevel3 3 6 2 7" xfId="18459" xr:uid="{00000000-0005-0000-0000-00006F750000}"/>
    <cellStyle name="SAPBEXHLevel3 3 6 2 7 2" xfId="33495" xr:uid="{00000000-0005-0000-0000-000070750000}"/>
    <cellStyle name="SAPBEXHLevel3 3 6 3" xfId="8698" xr:uid="{00000000-0005-0000-0000-000071750000}"/>
    <cellStyle name="SAPBEXHLevel3 3 6 3 2" xfId="24727" xr:uid="{00000000-0005-0000-0000-000072750000}"/>
    <cellStyle name="SAPBEXHLevel3 3 6 4" xfId="11525" xr:uid="{00000000-0005-0000-0000-000073750000}"/>
    <cellStyle name="SAPBEXHLevel3 3 6 4 2" xfId="27392" xr:uid="{00000000-0005-0000-0000-000074750000}"/>
    <cellStyle name="SAPBEXHLevel3 3 6 5" xfId="10327" xr:uid="{00000000-0005-0000-0000-000075750000}"/>
    <cellStyle name="SAPBEXHLevel3 3 6 5 2" xfId="26267" xr:uid="{00000000-0005-0000-0000-000076750000}"/>
    <cellStyle name="SAPBEXHLevel3 3 6 6" xfId="16877" xr:uid="{00000000-0005-0000-0000-000077750000}"/>
    <cellStyle name="SAPBEXHLevel3 3 6 6 2" xfId="32015" xr:uid="{00000000-0005-0000-0000-000078750000}"/>
    <cellStyle name="SAPBEXHLevel3 3 6 7" xfId="19487" xr:uid="{00000000-0005-0000-0000-000079750000}"/>
    <cellStyle name="SAPBEXHLevel3 3 6 7 2" xfId="34434" xr:uid="{00000000-0005-0000-0000-00007A750000}"/>
    <cellStyle name="SAPBEXHLevel3 3 7" xfId="3531" xr:uid="{00000000-0005-0000-0000-00007B750000}"/>
    <cellStyle name="SAPBEXHLevel3 3 7 2" xfId="4029" xr:uid="{00000000-0005-0000-0000-00007C750000}"/>
    <cellStyle name="SAPBEXHLevel3 3 7 2 2" xfId="9184" xr:uid="{00000000-0005-0000-0000-00007D750000}"/>
    <cellStyle name="SAPBEXHLevel3 3 7 2 2 2" xfId="25180" xr:uid="{00000000-0005-0000-0000-00007E750000}"/>
    <cellStyle name="SAPBEXHLevel3 3 7 2 3" xfId="12004" xr:uid="{00000000-0005-0000-0000-00007F750000}"/>
    <cellStyle name="SAPBEXHLevel3 3 7 2 3 2" xfId="27848" xr:uid="{00000000-0005-0000-0000-000080750000}"/>
    <cellStyle name="SAPBEXHLevel3 3 7 2 4" xfId="14588" xr:uid="{00000000-0005-0000-0000-000081750000}"/>
    <cellStyle name="SAPBEXHLevel3 3 7 2 4 2" xfId="30090" xr:uid="{00000000-0005-0000-0000-000082750000}"/>
    <cellStyle name="SAPBEXHLevel3 3 7 2 5" xfId="17326" xr:uid="{00000000-0005-0000-0000-000083750000}"/>
    <cellStyle name="SAPBEXHLevel3 3 7 2 5 2" xfId="32447" xr:uid="{00000000-0005-0000-0000-000084750000}"/>
    <cellStyle name="SAPBEXHLevel3 3 7 2 6" xfId="19934" xr:uid="{00000000-0005-0000-0000-000085750000}"/>
    <cellStyle name="SAPBEXHLevel3 3 7 2 6 2" xfId="34875" xr:uid="{00000000-0005-0000-0000-000086750000}"/>
    <cellStyle name="SAPBEXHLevel3 3 7 2 7" xfId="21479" xr:uid="{00000000-0005-0000-0000-000087750000}"/>
    <cellStyle name="SAPBEXHLevel3 3 7 2 7 2" xfId="36405" xr:uid="{00000000-0005-0000-0000-000088750000}"/>
    <cellStyle name="SAPBEXHLevel3 3 7 3" xfId="8699" xr:uid="{00000000-0005-0000-0000-000089750000}"/>
    <cellStyle name="SAPBEXHLevel3 3 7 3 2" xfId="24728" xr:uid="{00000000-0005-0000-0000-00008A750000}"/>
    <cellStyle name="SAPBEXHLevel3 3 7 4" xfId="11526" xr:uid="{00000000-0005-0000-0000-00008B750000}"/>
    <cellStyle name="SAPBEXHLevel3 3 7 4 2" xfId="27393" xr:uid="{00000000-0005-0000-0000-00008C750000}"/>
    <cellStyle name="SAPBEXHLevel3 3 7 5" xfId="6479" xr:uid="{00000000-0005-0000-0000-00008D750000}"/>
    <cellStyle name="SAPBEXHLevel3 3 7 5 2" xfId="23090" xr:uid="{00000000-0005-0000-0000-00008E750000}"/>
    <cellStyle name="SAPBEXHLevel3 3 7 6" xfId="16878" xr:uid="{00000000-0005-0000-0000-00008F750000}"/>
    <cellStyle name="SAPBEXHLevel3 3 7 6 2" xfId="32016" xr:uid="{00000000-0005-0000-0000-000090750000}"/>
    <cellStyle name="SAPBEXHLevel3 3 7 7" xfId="19488" xr:uid="{00000000-0005-0000-0000-000091750000}"/>
    <cellStyle name="SAPBEXHLevel3 3 7 7 2" xfId="34435" xr:uid="{00000000-0005-0000-0000-000092750000}"/>
    <cellStyle name="SAPBEXHLevel3 3 8" xfId="3532" xr:uid="{00000000-0005-0000-0000-000093750000}"/>
    <cellStyle name="SAPBEXHLevel3 3 8 2" xfId="4028" xr:uid="{00000000-0005-0000-0000-000094750000}"/>
    <cellStyle name="SAPBEXHLevel3 3 8 2 2" xfId="9183" xr:uid="{00000000-0005-0000-0000-000095750000}"/>
    <cellStyle name="SAPBEXHLevel3 3 8 2 2 2" xfId="25179" xr:uid="{00000000-0005-0000-0000-000096750000}"/>
    <cellStyle name="SAPBEXHLevel3 3 8 2 3" xfId="12003" xr:uid="{00000000-0005-0000-0000-000097750000}"/>
    <cellStyle name="SAPBEXHLevel3 3 8 2 3 2" xfId="27847" xr:uid="{00000000-0005-0000-0000-000098750000}"/>
    <cellStyle name="SAPBEXHLevel3 3 8 2 4" xfId="13954" xr:uid="{00000000-0005-0000-0000-000099750000}"/>
    <cellStyle name="SAPBEXHLevel3 3 8 2 4 2" xfId="29537" xr:uid="{00000000-0005-0000-0000-00009A750000}"/>
    <cellStyle name="SAPBEXHLevel3 3 8 2 5" xfId="17325" xr:uid="{00000000-0005-0000-0000-00009B750000}"/>
    <cellStyle name="SAPBEXHLevel3 3 8 2 5 2" xfId="32446" xr:uid="{00000000-0005-0000-0000-00009C750000}"/>
    <cellStyle name="SAPBEXHLevel3 3 8 2 6" xfId="19933" xr:uid="{00000000-0005-0000-0000-00009D750000}"/>
    <cellStyle name="SAPBEXHLevel3 3 8 2 6 2" xfId="34874" xr:uid="{00000000-0005-0000-0000-00009E750000}"/>
    <cellStyle name="SAPBEXHLevel3 3 8 2 7" xfId="18617" xr:uid="{00000000-0005-0000-0000-00009F750000}"/>
    <cellStyle name="SAPBEXHLevel3 3 8 2 7 2" xfId="33565" xr:uid="{00000000-0005-0000-0000-0000A0750000}"/>
    <cellStyle name="SAPBEXHLevel3 3 8 3" xfId="8700" xr:uid="{00000000-0005-0000-0000-0000A1750000}"/>
    <cellStyle name="SAPBEXHLevel3 3 8 3 2" xfId="24729" xr:uid="{00000000-0005-0000-0000-0000A2750000}"/>
    <cellStyle name="SAPBEXHLevel3 3 8 4" xfId="11527" xr:uid="{00000000-0005-0000-0000-0000A3750000}"/>
    <cellStyle name="SAPBEXHLevel3 3 8 4 2" xfId="27394" xr:uid="{00000000-0005-0000-0000-0000A4750000}"/>
    <cellStyle name="SAPBEXHLevel3 3 8 5" xfId="5780" xr:uid="{00000000-0005-0000-0000-0000A5750000}"/>
    <cellStyle name="SAPBEXHLevel3 3 8 5 2" xfId="22815" xr:uid="{00000000-0005-0000-0000-0000A6750000}"/>
    <cellStyle name="SAPBEXHLevel3 3 8 6" xfId="16879" xr:uid="{00000000-0005-0000-0000-0000A7750000}"/>
    <cellStyle name="SAPBEXHLevel3 3 8 6 2" xfId="32017" xr:uid="{00000000-0005-0000-0000-0000A8750000}"/>
    <cellStyle name="SAPBEXHLevel3 3 8 7" xfId="19489" xr:uid="{00000000-0005-0000-0000-0000A9750000}"/>
    <cellStyle name="SAPBEXHLevel3 3 8 7 2" xfId="34436" xr:uid="{00000000-0005-0000-0000-0000AA750000}"/>
    <cellStyle name="SAPBEXHLevel3 3 9" xfId="3533" xr:uid="{00000000-0005-0000-0000-0000AB750000}"/>
    <cellStyle name="SAPBEXHLevel3 3 9 2" xfId="4027" xr:uid="{00000000-0005-0000-0000-0000AC750000}"/>
    <cellStyle name="SAPBEXHLevel3 3 9 2 2" xfId="9182" xr:uid="{00000000-0005-0000-0000-0000AD750000}"/>
    <cellStyle name="SAPBEXHLevel3 3 9 2 2 2" xfId="25178" xr:uid="{00000000-0005-0000-0000-0000AE750000}"/>
    <cellStyle name="SAPBEXHLevel3 3 9 2 3" xfId="12002" xr:uid="{00000000-0005-0000-0000-0000AF750000}"/>
    <cellStyle name="SAPBEXHLevel3 3 9 2 3 2" xfId="27846" xr:uid="{00000000-0005-0000-0000-0000B0750000}"/>
    <cellStyle name="SAPBEXHLevel3 3 9 2 4" xfId="14921" xr:uid="{00000000-0005-0000-0000-0000B1750000}"/>
    <cellStyle name="SAPBEXHLevel3 3 9 2 4 2" xfId="30372" xr:uid="{00000000-0005-0000-0000-0000B2750000}"/>
    <cellStyle name="SAPBEXHLevel3 3 9 2 5" xfId="17324" xr:uid="{00000000-0005-0000-0000-0000B3750000}"/>
    <cellStyle name="SAPBEXHLevel3 3 9 2 5 2" xfId="32445" xr:uid="{00000000-0005-0000-0000-0000B4750000}"/>
    <cellStyle name="SAPBEXHLevel3 3 9 2 6" xfId="19932" xr:uid="{00000000-0005-0000-0000-0000B5750000}"/>
    <cellStyle name="SAPBEXHLevel3 3 9 2 6 2" xfId="34873" xr:uid="{00000000-0005-0000-0000-0000B6750000}"/>
    <cellStyle name="SAPBEXHLevel3 3 9 2 7" xfId="21593" xr:uid="{00000000-0005-0000-0000-0000B7750000}"/>
    <cellStyle name="SAPBEXHLevel3 3 9 2 7 2" xfId="36519" xr:uid="{00000000-0005-0000-0000-0000B8750000}"/>
    <cellStyle name="SAPBEXHLevel3 3 9 3" xfId="8701" xr:uid="{00000000-0005-0000-0000-0000B9750000}"/>
    <cellStyle name="SAPBEXHLevel3 3 9 3 2" xfId="24730" xr:uid="{00000000-0005-0000-0000-0000BA750000}"/>
    <cellStyle name="SAPBEXHLevel3 3 9 4" xfId="11528" xr:uid="{00000000-0005-0000-0000-0000BB750000}"/>
    <cellStyle name="SAPBEXHLevel3 3 9 4 2" xfId="27395" xr:uid="{00000000-0005-0000-0000-0000BC750000}"/>
    <cellStyle name="SAPBEXHLevel3 3 9 5" xfId="10363" xr:uid="{00000000-0005-0000-0000-0000BD750000}"/>
    <cellStyle name="SAPBEXHLevel3 3 9 5 2" xfId="26301" xr:uid="{00000000-0005-0000-0000-0000BE750000}"/>
    <cellStyle name="SAPBEXHLevel3 3 9 6" xfId="16880" xr:uid="{00000000-0005-0000-0000-0000BF750000}"/>
    <cellStyle name="SAPBEXHLevel3 3 9 6 2" xfId="32018" xr:uid="{00000000-0005-0000-0000-0000C0750000}"/>
    <cellStyle name="SAPBEXHLevel3 3 9 7" xfId="19490" xr:uid="{00000000-0005-0000-0000-0000C1750000}"/>
    <cellStyle name="SAPBEXHLevel3 3 9 7 2" xfId="34437" xr:uid="{00000000-0005-0000-0000-0000C2750000}"/>
    <cellStyle name="SAPBEXHLevel3 4" xfId="907" xr:uid="{00000000-0005-0000-0000-0000C3750000}"/>
    <cellStyle name="SAPBEXHLevel3 4 10" xfId="3535" xr:uid="{00000000-0005-0000-0000-0000C4750000}"/>
    <cellStyle name="SAPBEXHLevel3 4 10 2" xfId="4025" xr:uid="{00000000-0005-0000-0000-0000C5750000}"/>
    <cellStyle name="SAPBEXHLevel3 4 10 2 2" xfId="9180" xr:uid="{00000000-0005-0000-0000-0000C6750000}"/>
    <cellStyle name="SAPBEXHLevel3 4 10 2 2 2" xfId="25176" xr:uid="{00000000-0005-0000-0000-0000C7750000}"/>
    <cellStyle name="SAPBEXHLevel3 4 10 2 3" xfId="12000" xr:uid="{00000000-0005-0000-0000-0000C8750000}"/>
    <cellStyle name="SAPBEXHLevel3 4 10 2 3 2" xfId="27844" xr:uid="{00000000-0005-0000-0000-0000C9750000}"/>
    <cellStyle name="SAPBEXHLevel3 4 10 2 4" xfId="14349" xr:uid="{00000000-0005-0000-0000-0000CA750000}"/>
    <cellStyle name="SAPBEXHLevel3 4 10 2 4 2" xfId="29870" xr:uid="{00000000-0005-0000-0000-0000CB750000}"/>
    <cellStyle name="SAPBEXHLevel3 4 10 2 5" xfId="17322" xr:uid="{00000000-0005-0000-0000-0000CC750000}"/>
    <cellStyle name="SAPBEXHLevel3 4 10 2 5 2" xfId="32443" xr:uid="{00000000-0005-0000-0000-0000CD750000}"/>
    <cellStyle name="SAPBEXHLevel3 4 10 2 6" xfId="19930" xr:uid="{00000000-0005-0000-0000-0000CE750000}"/>
    <cellStyle name="SAPBEXHLevel3 4 10 2 6 2" xfId="34871" xr:uid="{00000000-0005-0000-0000-0000CF750000}"/>
    <cellStyle name="SAPBEXHLevel3 4 10 2 7" xfId="21587" xr:uid="{00000000-0005-0000-0000-0000D0750000}"/>
    <cellStyle name="SAPBEXHLevel3 4 10 2 7 2" xfId="36513" xr:uid="{00000000-0005-0000-0000-0000D1750000}"/>
    <cellStyle name="SAPBEXHLevel3 4 10 3" xfId="8703" xr:uid="{00000000-0005-0000-0000-0000D2750000}"/>
    <cellStyle name="SAPBEXHLevel3 4 10 3 2" xfId="24732" xr:uid="{00000000-0005-0000-0000-0000D3750000}"/>
    <cellStyle name="SAPBEXHLevel3 4 10 4" xfId="11530" xr:uid="{00000000-0005-0000-0000-0000D4750000}"/>
    <cellStyle name="SAPBEXHLevel3 4 10 4 2" xfId="27397" xr:uid="{00000000-0005-0000-0000-0000D5750000}"/>
    <cellStyle name="SAPBEXHLevel3 4 10 5" xfId="10326" xr:uid="{00000000-0005-0000-0000-0000D6750000}"/>
    <cellStyle name="SAPBEXHLevel3 4 10 5 2" xfId="26266" xr:uid="{00000000-0005-0000-0000-0000D7750000}"/>
    <cellStyle name="SAPBEXHLevel3 4 10 6" xfId="16882" xr:uid="{00000000-0005-0000-0000-0000D8750000}"/>
    <cellStyle name="SAPBEXHLevel3 4 10 6 2" xfId="32020" xr:uid="{00000000-0005-0000-0000-0000D9750000}"/>
    <cellStyle name="SAPBEXHLevel3 4 10 7" xfId="19492" xr:uid="{00000000-0005-0000-0000-0000DA750000}"/>
    <cellStyle name="SAPBEXHLevel3 4 10 7 2" xfId="34439" xr:uid="{00000000-0005-0000-0000-0000DB750000}"/>
    <cellStyle name="SAPBEXHLevel3 4 11" xfId="3536" xr:uid="{00000000-0005-0000-0000-0000DC750000}"/>
    <cellStyle name="SAPBEXHLevel3 4 11 2" xfId="4024" xr:uid="{00000000-0005-0000-0000-0000DD750000}"/>
    <cellStyle name="SAPBEXHLevel3 4 11 2 2" xfId="9179" xr:uid="{00000000-0005-0000-0000-0000DE750000}"/>
    <cellStyle name="SAPBEXHLevel3 4 11 2 2 2" xfId="25175" xr:uid="{00000000-0005-0000-0000-0000DF750000}"/>
    <cellStyle name="SAPBEXHLevel3 4 11 2 3" xfId="11999" xr:uid="{00000000-0005-0000-0000-0000E0750000}"/>
    <cellStyle name="SAPBEXHLevel3 4 11 2 3 2" xfId="27843" xr:uid="{00000000-0005-0000-0000-0000E1750000}"/>
    <cellStyle name="SAPBEXHLevel3 4 11 2 4" xfId="14589" xr:uid="{00000000-0005-0000-0000-0000E2750000}"/>
    <cellStyle name="SAPBEXHLevel3 4 11 2 4 2" xfId="30091" xr:uid="{00000000-0005-0000-0000-0000E3750000}"/>
    <cellStyle name="SAPBEXHLevel3 4 11 2 5" xfId="17321" xr:uid="{00000000-0005-0000-0000-0000E4750000}"/>
    <cellStyle name="SAPBEXHLevel3 4 11 2 5 2" xfId="32442" xr:uid="{00000000-0005-0000-0000-0000E5750000}"/>
    <cellStyle name="SAPBEXHLevel3 4 11 2 6" xfId="19929" xr:uid="{00000000-0005-0000-0000-0000E6750000}"/>
    <cellStyle name="SAPBEXHLevel3 4 11 2 6 2" xfId="34870" xr:uid="{00000000-0005-0000-0000-0000E7750000}"/>
    <cellStyle name="SAPBEXHLevel3 4 11 2 7" xfId="21476" xr:uid="{00000000-0005-0000-0000-0000E8750000}"/>
    <cellStyle name="SAPBEXHLevel3 4 11 2 7 2" xfId="36402" xr:uid="{00000000-0005-0000-0000-0000E9750000}"/>
    <cellStyle name="SAPBEXHLevel3 4 11 3" xfId="8704" xr:uid="{00000000-0005-0000-0000-0000EA750000}"/>
    <cellStyle name="SAPBEXHLevel3 4 11 3 2" xfId="24733" xr:uid="{00000000-0005-0000-0000-0000EB750000}"/>
    <cellStyle name="SAPBEXHLevel3 4 11 4" xfId="11531" xr:uid="{00000000-0005-0000-0000-0000EC750000}"/>
    <cellStyle name="SAPBEXHLevel3 4 11 4 2" xfId="27398" xr:uid="{00000000-0005-0000-0000-0000ED750000}"/>
    <cellStyle name="SAPBEXHLevel3 4 11 5" xfId="10260" xr:uid="{00000000-0005-0000-0000-0000EE750000}"/>
    <cellStyle name="SAPBEXHLevel3 4 11 5 2" xfId="26216" xr:uid="{00000000-0005-0000-0000-0000EF750000}"/>
    <cellStyle name="SAPBEXHLevel3 4 11 6" xfId="16883" xr:uid="{00000000-0005-0000-0000-0000F0750000}"/>
    <cellStyle name="SAPBEXHLevel3 4 11 6 2" xfId="32021" xr:uid="{00000000-0005-0000-0000-0000F1750000}"/>
    <cellStyle name="SAPBEXHLevel3 4 11 7" xfId="19493" xr:uid="{00000000-0005-0000-0000-0000F2750000}"/>
    <cellStyle name="SAPBEXHLevel3 4 11 7 2" xfId="34440" xr:uid="{00000000-0005-0000-0000-0000F3750000}"/>
    <cellStyle name="SAPBEXHLevel3 4 12" xfId="3537" xr:uid="{00000000-0005-0000-0000-0000F4750000}"/>
    <cellStyle name="SAPBEXHLevel3 4 12 2" xfId="4023" xr:uid="{00000000-0005-0000-0000-0000F5750000}"/>
    <cellStyle name="SAPBEXHLevel3 4 12 2 2" xfId="9178" xr:uid="{00000000-0005-0000-0000-0000F6750000}"/>
    <cellStyle name="SAPBEXHLevel3 4 12 2 2 2" xfId="25174" xr:uid="{00000000-0005-0000-0000-0000F7750000}"/>
    <cellStyle name="SAPBEXHLevel3 4 12 2 3" xfId="11998" xr:uid="{00000000-0005-0000-0000-0000F8750000}"/>
    <cellStyle name="SAPBEXHLevel3 4 12 2 3 2" xfId="27842" xr:uid="{00000000-0005-0000-0000-0000F9750000}"/>
    <cellStyle name="SAPBEXHLevel3 4 12 2 4" xfId="14348" xr:uid="{00000000-0005-0000-0000-0000FA750000}"/>
    <cellStyle name="SAPBEXHLevel3 4 12 2 4 2" xfId="29869" xr:uid="{00000000-0005-0000-0000-0000FB750000}"/>
    <cellStyle name="SAPBEXHLevel3 4 12 2 5" xfId="17320" xr:uid="{00000000-0005-0000-0000-0000FC750000}"/>
    <cellStyle name="SAPBEXHLevel3 4 12 2 5 2" xfId="32441" xr:uid="{00000000-0005-0000-0000-0000FD750000}"/>
    <cellStyle name="SAPBEXHLevel3 4 12 2 6" xfId="19928" xr:uid="{00000000-0005-0000-0000-0000FE750000}"/>
    <cellStyle name="SAPBEXHLevel3 4 12 2 6 2" xfId="34869" xr:uid="{00000000-0005-0000-0000-0000FF750000}"/>
    <cellStyle name="SAPBEXHLevel3 4 12 2 7" xfId="21765" xr:uid="{00000000-0005-0000-0000-000000760000}"/>
    <cellStyle name="SAPBEXHLevel3 4 12 2 7 2" xfId="36687" xr:uid="{00000000-0005-0000-0000-000001760000}"/>
    <cellStyle name="SAPBEXHLevel3 4 12 3" xfId="8705" xr:uid="{00000000-0005-0000-0000-000002760000}"/>
    <cellStyle name="SAPBEXHLevel3 4 12 3 2" xfId="24734" xr:uid="{00000000-0005-0000-0000-000003760000}"/>
    <cellStyle name="SAPBEXHLevel3 4 12 4" xfId="11532" xr:uid="{00000000-0005-0000-0000-000004760000}"/>
    <cellStyle name="SAPBEXHLevel3 4 12 4 2" xfId="27399" xr:uid="{00000000-0005-0000-0000-000005760000}"/>
    <cellStyle name="SAPBEXHLevel3 4 12 5" xfId="5495" xr:uid="{00000000-0005-0000-0000-000006760000}"/>
    <cellStyle name="SAPBEXHLevel3 4 12 5 2" xfId="22704" xr:uid="{00000000-0005-0000-0000-000007760000}"/>
    <cellStyle name="SAPBEXHLevel3 4 12 6" xfId="16884" xr:uid="{00000000-0005-0000-0000-000008760000}"/>
    <cellStyle name="SAPBEXHLevel3 4 12 6 2" xfId="32022" xr:uid="{00000000-0005-0000-0000-000009760000}"/>
    <cellStyle name="SAPBEXHLevel3 4 12 7" xfId="19494" xr:uid="{00000000-0005-0000-0000-00000A760000}"/>
    <cellStyle name="SAPBEXHLevel3 4 12 7 2" xfId="34441" xr:uid="{00000000-0005-0000-0000-00000B760000}"/>
    <cellStyle name="SAPBEXHLevel3 4 13" xfId="3538" xr:uid="{00000000-0005-0000-0000-00000C760000}"/>
    <cellStyle name="SAPBEXHLevel3 4 13 2" xfId="4022" xr:uid="{00000000-0005-0000-0000-00000D760000}"/>
    <cellStyle name="SAPBEXHLevel3 4 13 2 2" xfId="9177" xr:uid="{00000000-0005-0000-0000-00000E760000}"/>
    <cellStyle name="SAPBEXHLevel3 4 13 2 2 2" xfId="25173" xr:uid="{00000000-0005-0000-0000-00000F760000}"/>
    <cellStyle name="SAPBEXHLevel3 4 13 2 3" xfId="11997" xr:uid="{00000000-0005-0000-0000-000010760000}"/>
    <cellStyle name="SAPBEXHLevel3 4 13 2 3 2" xfId="27841" xr:uid="{00000000-0005-0000-0000-000011760000}"/>
    <cellStyle name="SAPBEXHLevel3 4 13 2 4" xfId="14590" xr:uid="{00000000-0005-0000-0000-000012760000}"/>
    <cellStyle name="SAPBEXHLevel3 4 13 2 4 2" xfId="30092" xr:uid="{00000000-0005-0000-0000-000013760000}"/>
    <cellStyle name="SAPBEXHLevel3 4 13 2 5" xfId="17319" xr:uid="{00000000-0005-0000-0000-000014760000}"/>
    <cellStyle name="SAPBEXHLevel3 4 13 2 5 2" xfId="32440" xr:uid="{00000000-0005-0000-0000-000015760000}"/>
    <cellStyle name="SAPBEXHLevel3 4 13 2 6" xfId="19927" xr:uid="{00000000-0005-0000-0000-000016760000}"/>
    <cellStyle name="SAPBEXHLevel3 4 13 2 6 2" xfId="34868" xr:uid="{00000000-0005-0000-0000-000017760000}"/>
    <cellStyle name="SAPBEXHLevel3 4 13 2 7" xfId="21475" xr:uid="{00000000-0005-0000-0000-000018760000}"/>
    <cellStyle name="SAPBEXHLevel3 4 13 2 7 2" xfId="36401" xr:uid="{00000000-0005-0000-0000-000019760000}"/>
    <cellStyle name="SAPBEXHLevel3 4 13 3" xfId="8706" xr:uid="{00000000-0005-0000-0000-00001A760000}"/>
    <cellStyle name="SAPBEXHLevel3 4 13 3 2" xfId="24735" xr:uid="{00000000-0005-0000-0000-00001B760000}"/>
    <cellStyle name="SAPBEXHLevel3 4 13 4" xfId="11533" xr:uid="{00000000-0005-0000-0000-00001C760000}"/>
    <cellStyle name="SAPBEXHLevel3 4 13 4 2" xfId="27400" xr:uid="{00000000-0005-0000-0000-00001D760000}"/>
    <cellStyle name="SAPBEXHLevel3 4 13 5" xfId="10323" xr:uid="{00000000-0005-0000-0000-00001E760000}"/>
    <cellStyle name="SAPBEXHLevel3 4 13 5 2" xfId="26265" xr:uid="{00000000-0005-0000-0000-00001F760000}"/>
    <cellStyle name="SAPBEXHLevel3 4 13 6" xfId="16885" xr:uid="{00000000-0005-0000-0000-000020760000}"/>
    <cellStyle name="SAPBEXHLevel3 4 13 6 2" xfId="32023" xr:uid="{00000000-0005-0000-0000-000021760000}"/>
    <cellStyle name="SAPBEXHLevel3 4 13 7" xfId="19495" xr:uid="{00000000-0005-0000-0000-000022760000}"/>
    <cellStyle name="SAPBEXHLevel3 4 13 7 2" xfId="34442" xr:uid="{00000000-0005-0000-0000-000023760000}"/>
    <cellStyle name="SAPBEXHLevel3 4 14" xfId="3539" xr:uid="{00000000-0005-0000-0000-000024760000}"/>
    <cellStyle name="SAPBEXHLevel3 4 14 2" xfId="4021" xr:uid="{00000000-0005-0000-0000-000025760000}"/>
    <cellStyle name="SAPBEXHLevel3 4 14 2 2" xfId="9176" xr:uid="{00000000-0005-0000-0000-000026760000}"/>
    <cellStyle name="SAPBEXHLevel3 4 14 2 2 2" xfId="25172" xr:uid="{00000000-0005-0000-0000-000027760000}"/>
    <cellStyle name="SAPBEXHLevel3 4 14 2 3" xfId="11996" xr:uid="{00000000-0005-0000-0000-000028760000}"/>
    <cellStyle name="SAPBEXHLevel3 4 14 2 3 2" xfId="27840" xr:uid="{00000000-0005-0000-0000-000029760000}"/>
    <cellStyle name="SAPBEXHLevel3 4 14 2 4" xfId="14347" xr:uid="{00000000-0005-0000-0000-00002A760000}"/>
    <cellStyle name="SAPBEXHLevel3 4 14 2 4 2" xfId="29868" xr:uid="{00000000-0005-0000-0000-00002B760000}"/>
    <cellStyle name="SAPBEXHLevel3 4 14 2 5" xfId="17318" xr:uid="{00000000-0005-0000-0000-00002C760000}"/>
    <cellStyle name="SAPBEXHLevel3 4 14 2 5 2" xfId="32439" xr:uid="{00000000-0005-0000-0000-00002D760000}"/>
    <cellStyle name="SAPBEXHLevel3 4 14 2 6" xfId="19926" xr:uid="{00000000-0005-0000-0000-00002E760000}"/>
    <cellStyle name="SAPBEXHLevel3 4 14 2 6 2" xfId="34867" xr:uid="{00000000-0005-0000-0000-00002F760000}"/>
    <cellStyle name="SAPBEXHLevel3 4 14 2 7" xfId="21766" xr:uid="{00000000-0005-0000-0000-000030760000}"/>
    <cellStyle name="SAPBEXHLevel3 4 14 2 7 2" xfId="36688" xr:uid="{00000000-0005-0000-0000-000031760000}"/>
    <cellStyle name="SAPBEXHLevel3 4 14 3" xfId="8707" xr:uid="{00000000-0005-0000-0000-000032760000}"/>
    <cellStyle name="SAPBEXHLevel3 4 14 3 2" xfId="24736" xr:uid="{00000000-0005-0000-0000-000033760000}"/>
    <cellStyle name="SAPBEXHLevel3 4 14 4" xfId="11534" xr:uid="{00000000-0005-0000-0000-000034760000}"/>
    <cellStyle name="SAPBEXHLevel3 4 14 4 2" xfId="27401" xr:uid="{00000000-0005-0000-0000-000035760000}"/>
    <cellStyle name="SAPBEXHLevel3 4 14 5" xfId="6052" xr:uid="{00000000-0005-0000-0000-000036760000}"/>
    <cellStyle name="SAPBEXHLevel3 4 14 5 2" xfId="23002" xr:uid="{00000000-0005-0000-0000-000037760000}"/>
    <cellStyle name="SAPBEXHLevel3 4 14 6" xfId="16886" xr:uid="{00000000-0005-0000-0000-000038760000}"/>
    <cellStyle name="SAPBEXHLevel3 4 14 6 2" xfId="32024" xr:uid="{00000000-0005-0000-0000-000039760000}"/>
    <cellStyle name="SAPBEXHLevel3 4 14 7" xfId="19496" xr:uid="{00000000-0005-0000-0000-00003A760000}"/>
    <cellStyle name="SAPBEXHLevel3 4 14 7 2" xfId="34443" xr:uid="{00000000-0005-0000-0000-00003B760000}"/>
    <cellStyle name="SAPBEXHLevel3 4 15" xfId="3540" xr:uid="{00000000-0005-0000-0000-00003C760000}"/>
    <cellStyle name="SAPBEXHLevel3 4 15 2" xfId="3701" xr:uid="{00000000-0005-0000-0000-00003D760000}"/>
    <cellStyle name="SAPBEXHLevel3 4 15 2 2" xfId="8869" xr:uid="{00000000-0005-0000-0000-00003E760000}"/>
    <cellStyle name="SAPBEXHLevel3 4 15 2 2 2" xfId="24898" xr:uid="{00000000-0005-0000-0000-00003F760000}"/>
    <cellStyle name="SAPBEXHLevel3 4 15 2 3" xfId="11696" xr:uid="{00000000-0005-0000-0000-000040760000}"/>
    <cellStyle name="SAPBEXHLevel3 4 15 2 3 2" xfId="27563" xr:uid="{00000000-0005-0000-0000-000041760000}"/>
    <cellStyle name="SAPBEXHLevel3 4 15 2 4" xfId="13725" xr:uid="{00000000-0005-0000-0000-000042760000}"/>
    <cellStyle name="SAPBEXHLevel3 4 15 2 4 2" xfId="29338" xr:uid="{00000000-0005-0000-0000-000043760000}"/>
    <cellStyle name="SAPBEXHLevel3 4 15 2 5" xfId="17048" xr:uid="{00000000-0005-0000-0000-000044760000}"/>
    <cellStyle name="SAPBEXHLevel3 4 15 2 5 2" xfId="32186" xr:uid="{00000000-0005-0000-0000-000045760000}"/>
    <cellStyle name="SAPBEXHLevel3 4 15 2 6" xfId="19658" xr:uid="{00000000-0005-0000-0000-000046760000}"/>
    <cellStyle name="SAPBEXHLevel3 4 15 2 6 2" xfId="34605" xr:uid="{00000000-0005-0000-0000-000047760000}"/>
    <cellStyle name="SAPBEXHLevel3 4 15 2 7" xfId="18382" xr:uid="{00000000-0005-0000-0000-000048760000}"/>
    <cellStyle name="SAPBEXHLevel3 4 15 2 7 2" xfId="33443" xr:uid="{00000000-0005-0000-0000-000049760000}"/>
    <cellStyle name="SAPBEXHLevel3 4 15 3" xfId="8708" xr:uid="{00000000-0005-0000-0000-00004A760000}"/>
    <cellStyle name="SAPBEXHLevel3 4 15 3 2" xfId="24737" xr:uid="{00000000-0005-0000-0000-00004B760000}"/>
    <cellStyle name="SAPBEXHLevel3 4 15 4" xfId="11535" xr:uid="{00000000-0005-0000-0000-00004C760000}"/>
    <cellStyle name="SAPBEXHLevel3 4 15 4 2" xfId="27402" xr:uid="{00000000-0005-0000-0000-00004D760000}"/>
    <cellStyle name="SAPBEXHLevel3 4 15 5" xfId="10362" xr:uid="{00000000-0005-0000-0000-00004E760000}"/>
    <cellStyle name="SAPBEXHLevel3 4 15 5 2" xfId="26300" xr:uid="{00000000-0005-0000-0000-00004F760000}"/>
    <cellStyle name="SAPBEXHLevel3 4 15 6" xfId="16887" xr:uid="{00000000-0005-0000-0000-000050760000}"/>
    <cellStyle name="SAPBEXHLevel3 4 15 6 2" xfId="32025" xr:uid="{00000000-0005-0000-0000-000051760000}"/>
    <cellStyle name="SAPBEXHLevel3 4 15 7" xfId="19497" xr:uid="{00000000-0005-0000-0000-000052760000}"/>
    <cellStyle name="SAPBEXHLevel3 4 15 7 2" xfId="34444" xr:uid="{00000000-0005-0000-0000-000053760000}"/>
    <cellStyle name="SAPBEXHLevel3 4 16" xfId="3534" xr:uid="{00000000-0005-0000-0000-000054760000}"/>
    <cellStyle name="SAPBEXHLevel3 4 16 2" xfId="8702" xr:uid="{00000000-0005-0000-0000-000055760000}"/>
    <cellStyle name="SAPBEXHLevel3 4 16 2 2" xfId="24731" xr:uid="{00000000-0005-0000-0000-000056760000}"/>
    <cellStyle name="SAPBEXHLevel3 4 16 3" xfId="11529" xr:uid="{00000000-0005-0000-0000-000057760000}"/>
    <cellStyle name="SAPBEXHLevel3 4 16 3 2" xfId="27396" xr:uid="{00000000-0005-0000-0000-000058760000}"/>
    <cellStyle name="SAPBEXHLevel3 4 16 4" xfId="10216" xr:uid="{00000000-0005-0000-0000-000059760000}"/>
    <cellStyle name="SAPBEXHLevel3 4 16 4 2" xfId="26180" xr:uid="{00000000-0005-0000-0000-00005A760000}"/>
    <cellStyle name="SAPBEXHLevel3 4 16 5" xfId="16881" xr:uid="{00000000-0005-0000-0000-00005B760000}"/>
    <cellStyle name="SAPBEXHLevel3 4 16 5 2" xfId="32019" xr:uid="{00000000-0005-0000-0000-00005C760000}"/>
    <cellStyle name="SAPBEXHLevel3 4 16 6" xfId="19491" xr:uid="{00000000-0005-0000-0000-00005D760000}"/>
    <cellStyle name="SAPBEXHLevel3 4 16 6 2" xfId="34438" xr:uid="{00000000-0005-0000-0000-00005E760000}"/>
    <cellStyle name="SAPBEXHLevel3 4 16 7" xfId="21448" xr:uid="{00000000-0005-0000-0000-00005F760000}"/>
    <cellStyle name="SAPBEXHLevel3 4 16 7 2" xfId="36374" xr:uid="{00000000-0005-0000-0000-000060760000}"/>
    <cellStyle name="SAPBEXHLevel3 4 16 8" xfId="6392" xr:uid="{00000000-0005-0000-0000-000061760000}"/>
    <cellStyle name="SAPBEXHLevel3 4 17" xfId="4026" xr:uid="{00000000-0005-0000-0000-000062760000}"/>
    <cellStyle name="SAPBEXHLevel3 4 17 2" xfId="9181" xr:uid="{00000000-0005-0000-0000-000063760000}"/>
    <cellStyle name="SAPBEXHLevel3 4 17 2 2" xfId="25177" xr:uid="{00000000-0005-0000-0000-000064760000}"/>
    <cellStyle name="SAPBEXHLevel3 4 17 3" xfId="12001" xr:uid="{00000000-0005-0000-0000-000065760000}"/>
    <cellStyle name="SAPBEXHLevel3 4 17 3 2" xfId="27845" xr:uid="{00000000-0005-0000-0000-000066760000}"/>
    <cellStyle name="SAPBEXHLevel3 4 17 4" xfId="13634" xr:uid="{00000000-0005-0000-0000-000067760000}"/>
    <cellStyle name="SAPBEXHLevel3 4 17 4 2" xfId="29255" xr:uid="{00000000-0005-0000-0000-000068760000}"/>
    <cellStyle name="SAPBEXHLevel3 4 17 5" xfId="17323" xr:uid="{00000000-0005-0000-0000-000069760000}"/>
    <cellStyle name="SAPBEXHLevel3 4 17 5 2" xfId="32444" xr:uid="{00000000-0005-0000-0000-00006A760000}"/>
    <cellStyle name="SAPBEXHLevel3 4 17 6" xfId="19931" xr:uid="{00000000-0005-0000-0000-00006B760000}"/>
    <cellStyle name="SAPBEXHLevel3 4 17 6 2" xfId="34872" xr:uid="{00000000-0005-0000-0000-00006C760000}"/>
    <cellStyle name="SAPBEXHLevel3 4 17 7" xfId="21477" xr:uid="{00000000-0005-0000-0000-00006D760000}"/>
    <cellStyle name="SAPBEXHLevel3 4 17 7 2" xfId="36403" xr:uid="{00000000-0005-0000-0000-00006E760000}"/>
    <cellStyle name="SAPBEXHLevel3 4 18" xfId="5362" xr:uid="{00000000-0005-0000-0000-00006F760000}"/>
    <cellStyle name="SAPBEXHLevel3 4 18 2" xfId="22633" xr:uid="{00000000-0005-0000-0000-000070760000}"/>
    <cellStyle name="SAPBEXHLevel3 4 19" xfId="6846" xr:uid="{00000000-0005-0000-0000-000071760000}"/>
    <cellStyle name="SAPBEXHLevel3 4 19 2" xfId="23291" xr:uid="{00000000-0005-0000-0000-000072760000}"/>
    <cellStyle name="SAPBEXHLevel3 4 2" xfId="908" xr:uid="{00000000-0005-0000-0000-000073760000}"/>
    <cellStyle name="SAPBEXHLevel3 4 2 10" xfId="5093" xr:uid="{00000000-0005-0000-0000-000074760000}"/>
    <cellStyle name="SAPBEXHLevel3 4 2 11" xfId="38056" xr:uid="{00000000-0005-0000-0000-000075760000}"/>
    <cellStyle name="SAPBEXHLevel3 4 2 2" xfId="3541" xr:uid="{00000000-0005-0000-0000-000076760000}"/>
    <cellStyle name="SAPBEXHLevel3 4 2 2 2" xfId="8709" xr:uid="{00000000-0005-0000-0000-000077760000}"/>
    <cellStyle name="SAPBEXHLevel3 4 2 2 2 2" xfId="24738" xr:uid="{00000000-0005-0000-0000-000078760000}"/>
    <cellStyle name="SAPBEXHLevel3 4 2 2 3" xfId="11536" xr:uid="{00000000-0005-0000-0000-000079760000}"/>
    <cellStyle name="SAPBEXHLevel3 4 2 2 3 2" xfId="27403" xr:uid="{00000000-0005-0000-0000-00007A760000}"/>
    <cellStyle name="SAPBEXHLevel3 4 2 2 4" xfId="13901" xr:uid="{00000000-0005-0000-0000-00007B760000}"/>
    <cellStyle name="SAPBEXHLevel3 4 2 2 4 2" xfId="29489" xr:uid="{00000000-0005-0000-0000-00007C760000}"/>
    <cellStyle name="SAPBEXHLevel3 4 2 2 5" xfId="16888" xr:uid="{00000000-0005-0000-0000-00007D760000}"/>
    <cellStyle name="SAPBEXHLevel3 4 2 2 5 2" xfId="32026" xr:uid="{00000000-0005-0000-0000-00007E760000}"/>
    <cellStyle name="SAPBEXHLevel3 4 2 2 6" xfId="19498" xr:uid="{00000000-0005-0000-0000-00007F760000}"/>
    <cellStyle name="SAPBEXHLevel3 4 2 2 6 2" xfId="34445" xr:uid="{00000000-0005-0000-0000-000080760000}"/>
    <cellStyle name="SAPBEXHLevel3 4 2 2 7" xfId="21449" xr:uid="{00000000-0005-0000-0000-000081760000}"/>
    <cellStyle name="SAPBEXHLevel3 4 2 2 7 2" xfId="36375" xr:uid="{00000000-0005-0000-0000-000082760000}"/>
    <cellStyle name="SAPBEXHLevel3 4 2 2 8" xfId="6394" xr:uid="{00000000-0005-0000-0000-000083760000}"/>
    <cellStyle name="SAPBEXHLevel3 4 2 3" xfId="4020" xr:uid="{00000000-0005-0000-0000-000084760000}"/>
    <cellStyle name="SAPBEXHLevel3 4 2 3 2" xfId="9175" xr:uid="{00000000-0005-0000-0000-000085760000}"/>
    <cellStyle name="SAPBEXHLevel3 4 2 3 2 2" xfId="25171" xr:uid="{00000000-0005-0000-0000-000086760000}"/>
    <cellStyle name="SAPBEXHLevel3 4 2 3 3" xfId="11995" xr:uid="{00000000-0005-0000-0000-000087760000}"/>
    <cellStyle name="SAPBEXHLevel3 4 2 3 3 2" xfId="27839" xr:uid="{00000000-0005-0000-0000-000088760000}"/>
    <cellStyle name="SAPBEXHLevel3 4 2 3 4" xfId="7575" xr:uid="{00000000-0005-0000-0000-000089760000}"/>
    <cellStyle name="SAPBEXHLevel3 4 2 3 4 2" xfId="23725" xr:uid="{00000000-0005-0000-0000-00008A760000}"/>
    <cellStyle name="SAPBEXHLevel3 4 2 3 5" xfId="17317" xr:uid="{00000000-0005-0000-0000-00008B760000}"/>
    <cellStyle name="SAPBEXHLevel3 4 2 3 5 2" xfId="32438" xr:uid="{00000000-0005-0000-0000-00008C760000}"/>
    <cellStyle name="SAPBEXHLevel3 4 2 3 6" xfId="19925" xr:uid="{00000000-0005-0000-0000-00008D760000}"/>
    <cellStyle name="SAPBEXHLevel3 4 2 3 6 2" xfId="34866" xr:uid="{00000000-0005-0000-0000-00008E760000}"/>
    <cellStyle name="SAPBEXHLevel3 4 2 3 7" xfId="21474" xr:uid="{00000000-0005-0000-0000-00008F760000}"/>
    <cellStyle name="SAPBEXHLevel3 4 2 3 7 2" xfId="36400" xr:uid="{00000000-0005-0000-0000-000090760000}"/>
    <cellStyle name="SAPBEXHLevel3 4 2 4" xfId="5361" xr:uid="{00000000-0005-0000-0000-000091760000}"/>
    <cellStyle name="SAPBEXHLevel3 4 2 4 2" xfId="22632" xr:uid="{00000000-0005-0000-0000-000092760000}"/>
    <cellStyle name="SAPBEXHLevel3 4 2 5" xfId="6845" xr:uid="{00000000-0005-0000-0000-000093760000}"/>
    <cellStyle name="SAPBEXHLevel3 4 2 5 2" xfId="23290" xr:uid="{00000000-0005-0000-0000-000094760000}"/>
    <cellStyle name="SAPBEXHLevel3 4 2 6" xfId="10608" xr:uid="{00000000-0005-0000-0000-000095760000}"/>
    <cellStyle name="SAPBEXHLevel3 4 2 6 2" xfId="26503" xr:uid="{00000000-0005-0000-0000-000096760000}"/>
    <cellStyle name="SAPBEXHLevel3 4 2 7" xfId="13769" xr:uid="{00000000-0005-0000-0000-000097760000}"/>
    <cellStyle name="SAPBEXHLevel3 4 2 7 2" xfId="29368" xr:uid="{00000000-0005-0000-0000-000098760000}"/>
    <cellStyle name="SAPBEXHLevel3 4 2 8" xfId="6564" xr:uid="{00000000-0005-0000-0000-000099760000}"/>
    <cellStyle name="SAPBEXHLevel3 4 2 8 2" xfId="23120" xr:uid="{00000000-0005-0000-0000-00009A760000}"/>
    <cellStyle name="SAPBEXHLevel3 4 2 9" xfId="13040" xr:uid="{00000000-0005-0000-0000-00009B760000}"/>
    <cellStyle name="SAPBEXHLevel3 4 2 9 2" xfId="28834" xr:uid="{00000000-0005-0000-0000-00009C760000}"/>
    <cellStyle name="SAPBEXHLevel3 4 20" xfId="6667" xr:uid="{00000000-0005-0000-0000-00009D760000}"/>
    <cellStyle name="SAPBEXHLevel3 4 20 2" xfId="23170" xr:uid="{00000000-0005-0000-0000-00009E760000}"/>
    <cellStyle name="SAPBEXHLevel3 4 21" xfId="6545" xr:uid="{00000000-0005-0000-0000-00009F760000}"/>
    <cellStyle name="SAPBEXHLevel3 4 21 2" xfId="23109" xr:uid="{00000000-0005-0000-0000-0000A0760000}"/>
    <cellStyle name="SAPBEXHLevel3 4 22" xfId="7553" xr:uid="{00000000-0005-0000-0000-0000A1760000}"/>
    <cellStyle name="SAPBEXHLevel3 4 22 2" xfId="23713" xr:uid="{00000000-0005-0000-0000-0000A2760000}"/>
    <cellStyle name="SAPBEXHLevel3 4 23" xfId="14723" xr:uid="{00000000-0005-0000-0000-0000A3760000}"/>
    <cellStyle name="SAPBEXHLevel3 4 23 2" xfId="30198" xr:uid="{00000000-0005-0000-0000-0000A4760000}"/>
    <cellStyle name="SAPBEXHLevel3 4 24" xfId="5092" xr:uid="{00000000-0005-0000-0000-0000A5760000}"/>
    <cellStyle name="SAPBEXHLevel3 4 25" xfId="38055" xr:uid="{00000000-0005-0000-0000-0000A6760000}"/>
    <cellStyle name="SAPBEXHLevel3 4 3" xfId="909" xr:uid="{00000000-0005-0000-0000-0000A7760000}"/>
    <cellStyle name="SAPBEXHLevel3 4 3 10" xfId="5094" xr:uid="{00000000-0005-0000-0000-0000A8760000}"/>
    <cellStyle name="SAPBEXHLevel3 4 3 11" xfId="38057" xr:uid="{00000000-0005-0000-0000-0000A9760000}"/>
    <cellStyle name="SAPBEXHLevel3 4 3 2" xfId="3542" xr:uid="{00000000-0005-0000-0000-0000AA760000}"/>
    <cellStyle name="SAPBEXHLevel3 4 3 2 2" xfId="8710" xr:uid="{00000000-0005-0000-0000-0000AB760000}"/>
    <cellStyle name="SAPBEXHLevel3 4 3 2 2 2" xfId="24739" xr:uid="{00000000-0005-0000-0000-0000AC760000}"/>
    <cellStyle name="SAPBEXHLevel3 4 3 2 3" xfId="11537" xr:uid="{00000000-0005-0000-0000-0000AD760000}"/>
    <cellStyle name="SAPBEXHLevel3 4 3 2 3 2" xfId="27404" xr:uid="{00000000-0005-0000-0000-0000AE760000}"/>
    <cellStyle name="SAPBEXHLevel3 4 3 2 4" xfId="10322" xr:uid="{00000000-0005-0000-0000-0000AF760000}"/>
    <cellStyle name="SAPBEXHLevel3 4 3 2 4 2" xfId="26264" xr:uid="{00000000-0005-0000-0000-0000B0760000}"/>
    <cellStyle name="SAPBEXHLevel3 4 3 2 5" xfId="16889" xr:uid="{00000000-0005-0000-0000-0000B1760000}"/>
    <cellStyle name="SAPBEXHLevel3 4 3 2 5 2" xfId="32027" xr:uid="{00000000-0005-0000-0000-0000B2760000}"/>
    <cellStyle name="SAPBEXHLevel3 4 3 2 6" xfId="19499" xr:uid="{00000000-0005-0000-0000-0000B3760000}"/>
    <cellStyle name="SAPBEXHLevel3 4 3 2 6 2" xfId="34446" xr:uid="{00000000-0005-0000-0000-0000B4760000}"/>
    <cellStyle name="SAPBEXHLevel3 4 3 2 7" xfId="21450" xr:uid="{00000000-0005-0000-0000-0000B5760000}"/>
    <cellStyle name="SAPBEXHLevel3 4 3 2 7 2" xfId="36376" xr:uid="{00000000-0005-0000-0000-0000B6760000}"/>
    <cellStyle name="SAPBEXHLevel3 4 3 2 8" xfId="6395" xr:uid="{00000000-0005-0000-0000-0000B7760000}"/>
    <cellStyle name="SAPBEXHLevel3 4 3 3" xfId="4019" xr:uid="{00000000-0005-0000-0000-0000B8760000}"/>
    <cellStyle name="SAPBEXHLevel3 4 3 3 2" xfId="9174" xr:uid="{00000000-0005-0000-0000-0000B9760000}"/>
    <cellStyle name="SAPBEXHLevel3 4 3 3 2 2" xfId="25170" xr:uid="{00000000-0005-0000-0000-0000BA760000}"/>
    <cellStyle name="SAPBEXHLevel3 4 3 3 3" xfId="11994" xr:uid="{00000000-0005-0000-0000-0000BB760000}"/>
    <cellStyle name="SAPBEXHLevel3 4 3 3 3 2" xfId="27838" xr:uid="{00000000-0005-0000-0000-0000BC760000}"/>
    <cellStyle name="SAPBEXHLevel3 4 3 3 4" xfId="14591" xr:uid="{00000000-0005-0000-0000-0000BD760000}"/>
    <cellStyle name="SAPBEXHLevel3 4 3 3 4 2" xfId="30093" xr:uid="{00000000-0005-0000-0000-0000BE760000}"/>
    <cellStyle name="SAPBEXHLevel3 4 3 3 5" xfId="17316" xr:uid="{00000000-0005-0000-0000-0000BF760000}"/>
    <cellStyle name="SAPBEXHLevel3 4 3 3 5 2" xfId="32437" xr:uid="{00000000-0005-0000-0000-0000C0760000}"/>
    <cellStyle name="SAPBEXHLevel3 4 3 3 6" xfId="19924" xr:uid="{00000000-0005-0000-0000-0000C1760000}"/>
    <cellStyle name="SAPBEXHLevel3 4 3 3 6 2" xfId="34865" xr:uid="{00000000-0005-0000-0000-0000C2760000}"/>
    <cellStyle name="SAPBEXHLevel3 4 3 3 7" xfId="21767" xr:uid="{00000000-0005-0000-0000-0000C3760000}"/>
    <cellStyle name="SAPBEXHLevel3 4 3 3 7 2" xfId="36689" xr:uid="{00000000-0005-0000-0000-0000C4760000}"/>
    <cellStyle name="SAPBEXHLevel3 4 3 4" xfId="5360" xr:uid="{00000000-0005-0000-0000-0000C5760000}"/>
    <cellStyle name="SAPBEXHLevel3 4 3 4 2" xfId="22631" xr:uid="{00000000-0005-0000-0000-0000C6760000}"/>
    <cellStyle name="SAPBEXHLevel3 4 3 5" xfId="7631" xr:uid="{00000000-0005-0000-0000-0000C7760000}"/>
    <cellStyle name="SAPBEXHLevel3 4 3 5 2" xfId="23769" xr:uid="{00000000-0005-0000-0000-0000C8760000}"/>
    <cellStyle name="SAPBEXHLevel3 4 3 6" xfId="13374" xr:uid="{00000000-0005-0000-0000-0000C9760000}"/>
    <cellStyle name="SAPBEXHLevel3 4 3 6 2" xfId="29060" xr:uid="{00000000-0005-0000-0000-0000CA760000}"/>
    <cellStyle name="SAPBEXHLevel3 4 3 7" xfId="5831" xr:uid="{00000000-0005-0000-0000-0000CB760000}"/>
    <cellStyle name="SAPBEXHLevel3 4 3 7 2" xfId="22848" xr:uid="{00000000-0005-0000-0000-0000CC760000}"/>
    <cellStyle name="SAPBEXHLevel3 4 3 8" xfId="6674" xr:uid="{00000000-0005-0000-0000-0000CD760000}"/>
    <cellStyle name="SAPBEXHLevel3 4 3 8 2" xfId="23173" xr:uid="{00000000-0005-0000-0000-0000CE760000}"/>
    <cellStyle name="SAPBEXHLevel3 4 3 9" xfId="17133" xr:uid="{00000000-0005-0000-0000-0000CF760000}"/>
    <cellStyle name="SAPBEXHLevel3 4 3 9 2" xfId="32267" xr:uid="{00000000-0005-0000-0000-0000D0760000}"/>
    <cellStyle name="SAPBEXHLevel3 4 4" xfId="3543" xr:uid="{00000000-0005-0000-0000-0000D1760000}"/>
    <cellStyle name="SAPBEXHLevel3 4 4 2" xfId="4018" xr:uid="{00000000-0005-0000-0000-0000D2760000}"/>
    <cellStyle name="SAPBEXHLevel3 4 4 2 2" xfId="9173" xr:uid="{00000000-0005-0000-0000-0000D3760000}"/>
    <cellStyle name="SAPBEXHLevel3 4 4 2 2 2" xfId="25169" xr:uid="{00000000-0005-0000-0000-0000D4760000}"/>
    <cellStyle name="SAPBEXHLevel3 4 4 2 3" xfId="11993" xr:uid="{00000000-0005-0000-0000-0000D5760000}"/>
    <cellStyle name="SAPBEXHLevel3 4 4 2 3 2" xfId="27837" xr:uid="{00000000-0005-0000-0000-0000D6760000}"/>
    <cellStyle name="SAPBEXHLevel3 4 4 2 4" xfId="10237" xr:uid="{00000000-0005-0000-0000-0000D7760000}"/>
    <cellStyle name="SAPBEXHLevel3 4 4 2 4 2" xfId="26199" xr:uid="{00000000-0005-0000-0000-0000D8760000}"/>
    <cellStyle name="SAPBEXHLevel3 4 4 2 5" xfId="17315" xr:uid="{00000000-0005-0000-0000-0000D9760000}"/>
    <cellStyle name="SAPBEXHLevel3 4 4 2 5 2" xfId="32436" xr:uid="{00000000-0005-0000-0000-0000DA760000}"/>
    <cellStyle name="SAPBEXHLevel3 4 4 2 6" xfId="19923" xr:uid="{00000000-0005-0000-0000-0000DB760000}"/>
    <cellStyle name="SAPBEXHLevel3 4 4 2 6 2" xfId="34864" xr:uid="{00000000-0005-0000-0000-0000DC760000}"/>
    <cellStyle name="SAPBEXHLevel3 4 4 2 7" xfId="21473" xr:uid="{00000000-0005-0000-0000-0000DD760000}"/>
    <cellStyle name="SAPBEXHLevel3 4 4 2 7 2" xfId="36399" xr:uid="{00000000-0005-0000-0000-0000DE760000}"/>
    <cellStyle name="SAPBEXHLevel3 4 4 3" xfId="8711" xr:uid="{00000000-0005-0000-0000-0000DF760000}"/>
    <cellStyle name="SAPBEXHLevel3 4 4 3 2" xfId="24740" xr:uid="{00000000-0005-0000-0000-0000E0760000}"/>
    <cellStyle name="SAPBEXHLevel3 4 4 4" xfId="11538" xr:uid="{00000000-0005-0000-0000-0000E1760000}"/>
    <cellStyle name="SAPBEXHLevel3 4 4 4 2" xfId="27405" xr:uid="{00000000-0005-0000-0000-0000E2760000}"/>
    <cellStyle name="SAPBEXHLevel3 4 4 5" xfId="10321" xr:uid="{00000000-0005-0000-0000-0000E3760000}"/>
    <cellStyle name="SAPBEXHLevel3 4 4 5 2" xfId="26263" xr:uid="{00000000-0005-0000-0000-0000E4760000}"/>
    <cellStyle name="SAPBEXHLevel3 4 4 6" xfId="16890" xr:uid="{00000000-0005-0000-0000-0000E5760000}"/>
    <cellStyle name="SAPBEXHLevel3 4 4 6 2" xfId="32028" xr:uid="{00000000-0005-0000-0000-0000E6760000}"/>
    <cellStyle name="SAPBEXHLevel3 4 4 7" xfId="19500" xr:uid="{00000000-0005-0000-0000-0000E7760000}"/>
    <cellStyle name="SAPBEXHLevel3 4 4 7 2" xfId="34447" xr:uid="{00000000-0005-0000-0000-0000E8760000}"/>
    <cellStyle name="SAPBEXHLevel3 4 5" xfId="3544" xr:uid="{00000000-0005-0000-0000-0000E9760000}"/>
    <cellStyle name="SAPBEXHLevel3 4 5 2" xfId="3708" xr:uid="{00000000-0005-0000-0000-0000EA760000}"/>
    <cellStyle name="SAPBEXHLevel3 4 5 2 2" xfId="8876" xr:uid="{00000000-0005-0000-0000-0000EB760000}"/>
    <cellStyle name="SAPBEXHLevel3 4 5 2 2 2" xfId="24905" xr:uid="{00000000-0005-0000-0000-0000EC760000}"/>
    <cellStyle name="SAPBEXHLevel3 4 5 2 3" xfId="11703" xr:uid="{00000000-0005-0000-0000-0000ED760000}"/>
    <cellStyle name="SAPBEXHLevel3 4 5 2 3 2" xfId="27570" xr:uid="{00000000-0005-0000-0000-0000EE760000}"/>
    <cellStyle name="SAPBEXHLevel3 4 5 2 4" xfId="13618" xr:uid="{00000000-0005-0000-0000-0000EF760000}"/>
    <cellStyle name="SAPBEXHLevel3 4 5 2 4 2" xfId="29242" xr:uid="{00000000-0005-0000-0000-0000F0760000}"/>
    <cellStyle name="SAPBEXHLevel3 4 5 2 5" xfId="17055" xr:uid="{00000000-0005-0000-0000-0000F1760000}"/>
    <cellStyle name="SAPBEXHLevel3 4 5 2 5 2" xfId="32193" xr:uid="{00000000-0005-0000-0000-0000F2760000}"/>
    <cellStyle name="SAPBEXHLevel3 4 5 2 6" xfId="19665" xr:uid="{00000000-0005-0000-0000-0000F3760000}"/>
    <cellStyle name="SAPBEXHLevel3 4 5 2 6 2" xfId="34612" xr:uid="{00000000-0005-0000-0000-0000F4760000}"/>
    <cellStyle name="SAPBEXHLevel3 4 5 2 7" xfId="15720" xr:uid="{00000000-0005-0000-0000-0000F5760000}"/>
    <cellStyle name="SAPBEXHLevel3 4 5 2 7 2" xfId="30997" xr:uid="{00000000-0005-0000-0000-0000F6760000}"/>
    <cellStyle name="SAPBEXHLevel3 4 5 3" xfId="8712" xr:uid="{00000000-0005-0000-0000-0000F7760000}"/>
    <cellStyle name="SAPBEXHLevel3 4 5 3 2" xfId="24741" xr:uid="{00000000-0005-0000-0000-0000F8760000}"/>
    <cellStyle name="SAPBEXHLevel3 4 5 4" xfId="11539" xr:uid="{00000000-0005-0000-0000-0000F9760000}"/>
    <cellStyle name="SAPBEXHLevel3 4 5 4 2" xfId="27406" xr:uid="{00000000-0005-0000-0000-0000FA760000}"/>
    <cellStyle name="SAPBEXHLevel3 4 5 5" xfId="13599" xr:uid="{00000000-0005-0000-0000-0000FB760000}"/>
    <cellStyle name="SAPBEXHLevel3 4 5 5 2" xfId="29223" xr:uid="{00000000-0005-0000-0000-0000FC760000}"/>
    <cellStyle name="SAPBEXHLevel3 4 5 6" xfId="16891" xr:uid="{00000000-0005-0000-0000-0000FD760000}"/>
    <cellStyle name="SAPBEXHLevel3 4 5 6 2" xfId="32029" xr:uid="{00000000-0005-0000-0000-0000FE760000}"/>
    <cellStyle name="SAPBEXHLevel3 4 5 7" xfId="19501" xr:uid="{00000000-0005-0000-0000-0000FF760000}"/>
    <cellStyle name="SAPBEXHLevel3 4 5 7 2" xfId="34448" xr:uid="{00000000-0005-0000-0000-000000770000}"/>
    <cellStyle name="SAPBEXHLevel3 4 6" xfId="3545" xr:uid="{00000000-0005-0000-0000-000001770000}"/>
    <cellStyle name="SAPBEXHLevel3 4 6 2" xfId="4932" xr:uid="{00000000-0005-0000-0000-000002770000}"/>
    <cellStyle name="SAPBEXHLevel3 4 6 2 2" xfId="10086" xr:uid="{00000000-0005-0000-0000-000003770000}"/>
    <cellStyle name="SAPBEXHLevel3 4 6 2 2 2" xfId="26064" xr:uid="{00000000-0005-0000-0000-000004770000}"/>
    <cellStyle name="SAPBEXHLevel3 4 6 2 3" xfId="12904" xr:uid="{00000000-0005-0000-0000-000005770000}"/>
    <cellStyle name="SAPBEXHLevel3 4 6 2 3 2" xfId="28743" xr:uid="{00000000-0005-0000-0000-000006770000}"/>
    <cellStyle name="SAPBEXHLevel3 4 6 2 4" xfId="10139" xr:uid="{00000000-0005-0000-0000-000007770000}"/>
    <cellStyle name="SAPBEXHLevel3 4 6 2 4 2" xfId="26108" xr:uid="{00000000-0005-0000-0000-000008770000}"/>
    <cellStyle name="SAPBEXHLevel3 4 6 2 5" xfId="18221" xr:uid="{00000000-0005-0000-0000-000009770000}"/>
    <cellStyle name="SAPBEXHLevel3 4 6 2 5 2" xfId="33326" xr:uid="{00000000-0005-0000-0000-00000A770000}"/>
    <cellStyle name="SAPBEXHLevel3 4 6 2 6" xfId="20829" xr:uid="{00000000-0005-0000-0000-00000B770000}"/>
    <cellStyle name="SAPBEXHLevel3 4 6 2 6 2" xfId="35760" xr:uid="{00000000-0005-0000-0000-00000C770000}"/>
    <cellStyle name="SAPBEXHLevel3 4 6 2 7" xfId="20969" xr:uid="{00000000-0005-0000-0000-00000D770000}"/>
    <cellStyle name="SAPBEXHLevel3 4 6 2 7 2" xfId="35895" xr:uid="{00000000-0005-0000-0000-00000E770000}"/>
    <cellStyle name="SAPBEXHLevel3 4 6 3" xfId="8713" xr:uid="{00000000-0005-0000-0000-00000F770000}"/>
    <cellStyle name="SAPBEXHLevel3 4 6 3 2" xfId="24742" xr:uid="{00000000-0005-0000-0000-000010770000}"/>
    <cellStyle name="SAPBEXHLevel3 4 6 4" xfId="11540" xr:uid="{00000000-0005-0000-0000-000011770000}"/>
    <cellStyle name="SAPBEXHLevel3 4 6 4 2" xfId="27407" xr:uid="{00000000-0005-0000-0000-000012770000}"/>
    <cellStyle name="SAPBEXHLevel3 4 6 5" xfId="10320" xr:uid="{00000000-0005-0000-0000-000013770000}"/>
    <cellStyle name="SAPBEXHLevel3 4 6 5 2" xfId="26262" xr:uid="{00000000-0005-0000-0000-000014770000}"/>
    <cellStyle name="SAPBEXHLevel3 4 6 6" xfId="16892" xr:uid="{00000000-0005-0000-0000-000015770000}"/>
    <cellStyle name="SAPBEXHLevel3 4 6 6 2" xfId="32030" xr:uid="{00000000-0005-0000-0000-000016770000}"/>
    <cellStyle name="SAPBEXHLevel3 4 6 7" xfId="19502" xr:uid="{00000000-0005-0000-0000-000017770000}"/>
    <cellStyle name="SAPBEXHLevel3 4 6 7 2" xfId="34449" xr:uid="{00000000-0005-0000-0000-000018770000}"/>
    <cellStyle name="SAPBEXHLevel3 4 7" xfId="3546" xr:uid="{00000000-0005-0000-0000-000019770000}"/>
    <cellStyle name="SAPBEXHLevel3 4 7 2" xfId="4017" xr:uid="{00000000-0005-0000-0000-00001A770000}"/>
    <cellStyle name="SAPBEXHLevel3 4 7 2 2" xfId="9172" xr:uid="{00000000-0005-0000-0000-00001B770000}"/>
    <cellStyle name="SAPBEXHLevel3 4 7 2 2 2" xfId="25168" xr:uid="{00000000-0005-0000-0000-00001C770000}"/>
    <cellStyle name="SAPBEXHLevel3 4 7 2 3" xfId="11992" xr:uid="{00000000-0005-0000-0000-00001D770000}"/>
    <cellStyle name="SAPBEXHLevel3 4 7 2 3 2" xfId="27836" xr:uid="{00000000-0005-0000-0000-00001E770000}"/>
    <cellStyle name="SAPBEXHLevel3 4 7 2 4" xfId="6486" xr:uid="{00000000-0005-0000-0000-00001F770000}"/>
    <cellStyle name="SAPBEXHLevel3 4 7 2 4 2" xfId="23094" xr:uid="{00000000-0005-0000-0000-000020770000}"/>
    <cellStyle name="SAPBEXHLevel3 4 7 2 5" xfId="17314" xr:uid="{00000000-0005-0000-0000-000021770000}"/>
    <cellStyle name="SAPBEXHLevel3 4 7 2 5 2" xfId="32435" xr:uid="{00000000-0005-0000-0000-000022770000}"/>
    <cellStyle name="SAPBEXHLevel3 4 7 2 6" xfId="19922" xr:uid="{00000000-0005-0000-0000-000023770000}"/>
    <cellStyle name="SAPBEXHLevel3 4 7 2 6 2" xfId="34863" xr:uid="{00000000-0005-0000-0000-000024770000}"/>
    <cellStyle name="SAPBEXHLevel3 4 7 2 7" xfId="21768" xr:uid="{00000000-0005-0000-0000-000025770000}"/>
    <cellStyle name="SAPBEXHLevel3 4 7 2 7 2" xfId="36690" xr:uid="{00000000-0005-0000-0000-000026770000}"/>
    <cellStyle name="SAPBEXHLevel3 4 7 3" xfId="8714" xr:uid="{00000000-0005-0000-0000-000027770000}"/>
    <cellStyle name="SAPBEXHLevel3 4 7 3 2" xfId="24743" xr:uid="{00000000-0005-0000-0000-000028770000}"/>
    <cellStyle name="SAPBEXHLevel3 4 7 4" xfId="11541" xr:uid="{00000000-0005-0000-0000-000029770000}"/>
    <cellStyle name="SAPBEXHLevel3 4 7 4 2" xfId="27408" xr:uid="{00000000-0005-0000-0000-00002A770000}"/>
    <cellStyle name="SAPBEXHLevel3 4 7 5" xfId="15275" xr:uid="{00000000-0005-0000-0000-00002B770000}"/>
    <cellStyle name="SAPBEXHLevel3 4 7 5 2" xfId="30684" xr:uid="{00000000-0005-0000-0000-00002C770000}"/>
    <cellStyle name="SAPBEXHLevel3 4 7 6" xfId="16893" xr:uid="{00000000-0005-0000-0000-00002D770000}"/>
    <cellStyle name="SAPBEXHLevel3 4 7 6 2" xfId="32031" xr:uid="{00000000-0005-0000-0000-00002E770000}"/>
    <cellStyle name="SAPBEXHLevel3 4 7 7" xfId="19503" xr:uid="{00000000-0005-0000-0000-00002F770000}"/>
    <cellStyle name="SAPBEXHLevel3 4 7 7 2" xfId="34450" xr:uid="{00000000-0005-0000-0000-000030770000}"/>
    <cellStyle name="SAPBEXHLevel3 4 8" xfId="3547" xr:uid="{00000000-0005-0000-0000-000031770000}"/>
    <cellStyle name="SAPBEXHLevel3 4 8 2" xfId="4016" xr:uid="{00000000-0005-0000-0000-000032770000}"/>
    <cellStyle name="SAPBEXHLevel3 4 8 2 2" xfId="9171" xr:uid="{00000000-0005-0000-0000-000033770000}"/>
    <cellStyle name="SAPBEXHLevel3 4 8 2 2 2" xfId="25167" xr:uid="{00000000-0005-0000-0000-000034770000}"/>
    <cellStyle name="SAPBEXHLevel3 4 8 2 3" xfId="11991" xr:uid="{00000000-0005-0000-0000-000035770000}"/>
    <cellStyle name="SAPBEXHLevel3 4 8 2 3 2" xfId="27835" xr:uid="{00000000-0005-0000-0000-000036770000}"/>
    <cellStyle name="SAPBEXHLevel3 4 8 2 4" xfId="14592" xr:uid="{00000000-0005-0000-0000-000037770000}"/>
    <cellStyle name="SAPBEXHLevel3 4 8 2 4 2" xfId="30094" xr:uid="{00000000-0005-0000-0000-000038770000}"/>
    <cellStyle name="SAPBEXHLevel3 4 8 2 5" xfId="17313" xr:uid="{00000000-0005-0000-0000-000039770000}"/>
    <cellStyle name="SAPBEXHLevel3 4 8 2 5 2" xfId="32434" xr:uid="{00000000-0005-0000-0000-00003A770000}"/>
    <cellStyle name="SAPBEXHLevel3 4 8 2 6" xfId="19921" xr:uid="{00000000-0005-0000-0000-00003B770000}"/>
    <cellStyle name="SAPBEXHLevel3 4 8 2 6 2" xfId="34862" xr:uid="{00000000-0005-0000-0000-00003C770000}"/>
    <cellStyle name="SAPBEXHLevel3 4 8 2 7" xfId="21472" xr:uid="{00000000-0005-0000-0000-00003D770000}"/>
    <cellStyle name="SAPBEXHLevel3 4 8 2 7 2" xfId="36398" xr:uid="{00000000-0005-0000-0000-00003E770000}"/>
    <cellStyle name="SAPBEXHLevel3 4 8 3" xfId="8715" xr:uid="{00000000-0005-0000-0000-00003F770000}"/>
    <cellStyle name="SAPBEXHLevel3 4 8 3 2" xfId="24744" xr:uid="{00000000-0005-0000-0000-000040770000}"/>
    <cellStyle name="SAPBEXHLevel3 4 8 4" xfId="11542" xr:uid="{00000000-0005-0000-0000-000041770000}"/>
    <cellStyle name="SAPBEXHLevel3 4 8 4 2" xfId="27409" xr:uid="{00000000-0005-0000-0000-000042770000}"/>
    <cellStyle name="SAPBEXHLevel3 4 8 5" xfId="14965" xr:uid="{00000000-0005-0000-0000-000043770000}"/>
    <cellStyle name="SAPBEXHLevel3 4 8 5 2" xfId="30412" xr:uid="{00000000-0005-0000-0000-000044770000}"/>
    <cellStyle name="SAPBEXHLevel3 4 8 6" xfId="16894" xr:uid="{00000000-0005-0000-0000-000045770000}"/>
    <cellStyle name="SAPBEXHLevel3 4 8 6 2" xfId="32032" xr:uid="{00000000-0005-0000-0000-000046770000}"/>
    <cellStyle name="SAPBEXHLevel3 4 8 7" xfId="19504" xr:uid="{00000000-0005-0000-0000-000047770000}"/>
    <cellStyle name="SAPBEXHLevel3 4 8 7 2" xfId="34451" xr:uid="{00000000-0005-0000-0000-000048770000}"/>
    <cellStyle name="SAPBEXHLevel3 4 9" xfId="3548" xr:uid="{00000000-0005-0000-0000-000049770000}"/>
    <cellStyle name="SAPBEXHLevel3 4 9 2" xfId="3711" xr:uid="{00000000-0005-0000-0000-00004A770000}"/>
    <cellStyle name="SAPBEXHLevel3 4 9 2 2" xfId="8879" xr:uid="{00000000-0005-0000-0000-00004B770000}"/>
    <cellStyle name="SAPBEXHLevel3 4 9 2 2 2" xfId="24908" xr:uid="{00000000-0005-0000-0000-00004C770000}"/>
    <cellStyle name="SAPBEXHLevel3 4 9 2 3" xfId="11706" xr:uid="{00000000-0005-0000-0000-00004D770000}"/>
    <cellStyle name="SAPBEXHLevel3 4 9 2 3 2" xfId="27573" xr:uid="{00000000-0005-0000-0000-00004E770000}"/>
    <cellStyle name="SAPBEXHLevel3 4 9 2 4" xfId="7440" xr:uid="{00000000-0005-0000-0000-00004F770000}"/>
    <cellStyle name="SAPBEXHLevel3 4 9 2 4 2" xfId="23631" xr:uid="{00000000-0005-0000-0000-000050770000}"/>
    <cellStyle name="SAPBEXHLevel3 4 9 2 5" xfId="17058" xr:uid="{00000000-0005-0000-0000-000051770000}"/>
    <cellStyle name="SAPBEXHLevel3 4 9 2 5 2" xfId="32196" xr:uid="{00000000-0005-0000-0000-000052770000}"/>
    <cellStyle name="SAPBEXHLevel3 4 9 2 6" xfId="19668" xr:uid="{00000000-0005-0000-0000-000053770000}"/>
    <cellStyle name="SAPBEXHLevel3 4 9 2 6 2" xfId="34615" xr:uid="{00000000-0005-0000-0000-000054770000}"/>
    <cellStyle name="SAPBEXHLevel3 4 9 2 7" xfId="21641" xr:uid="{00000000-0005-0000-0000-000055770000}"/>
    <cellStyle name="SAPBEXHLevel3 4 9 2 7 2" xfId="36567" xr:uid="{00000000-0005-0000-0000-000056770000}"/>
    <cellStyle name="SAPBEXHLevel3 4 9 3" xfId="8716" xr:uid="{00000000-0005-0000-0000-000057770000}"/>
    <cellStyle name="SAPBEXHLevel3 4 9 3 2" xfId="24745" xr:uid="{00000000-0005-0000-0000-000058770000}"/>
    <cellStyle name="SAPBEXHLevel3 4 9 4" xfId="11543" xr:uid="{00000000-0005-0000-0000-000059770000}"/>
    <cellStyle name="SAPBEXHLevel3 4 9 4 2" xfId="27410" xr:uid="{00000000-0005-0000-0000-00005A770000}"/>
    <cellStyle name="SAPBEXHLevel3 4 9 5" xfId="13900" xr:uid="{00000000-0005-0000-0000-00005B770000}"/>
    <cellStyle name="SAPBEXHLevel3 4 9 5 2" xfId="29488" xr:uid="{00000000-0005-0000-0000-00005C770000}"/>
    <cellStyle name="SAPBEXHLevel3 4 9 6" xfId="16895" xr:uid="{00000000-0005-0000-0000-00005D770000}"/>
    <cellStyle name="SAPBEXHLevel3 4 9 6 2" xfId="32033" xr:uid="{00000000-0005-0000-0000-00005E770000}"/>
    <cellStyle name="SAPBEXHLevel3 4 9 7" xfId="19505" xr:uid="{00000000-0005-0000-0000-00005F770000}"/>
    <cellStyle name="SAPBEXHLevel3 4 9 7 2" xfId="34452" xr:uid="{00000000-0005-0000-0000-000060770000}"/>
    <cellStyle name="SAPBEXHLevel3 5" xfId="910" xr:uid="{00000000-0005-0000-0000-000061770000}"/>
    <cellStyle name="SAPBEXHLevel3 5 10" xfId="3550" xr:uid="{00000000-0005-0000-0000-000062770000}"/>
    <cellStyle name="SAPBEXHLevel3 5 10 2" xfId="4014" xr:uid="{00000000-0005-0000-0000-000063770000}"/>
    <cellStyle name="SAPBEXHLevel3 5 10 2 2" xfId="9169" xr:uid="{00000000-0005-0000-0000-000064770000}"/>
    <cellStyle name="SAPBEXHLevel3 5 10 2 2 2" xfId="25165" xr:uid="{00000000-0005-0000-0000-000065770000}"/>
    <cellStyle name="SAPBEXHLevel3 5 10 2 3" xfId="11989" xr:uid="{00000000-0005-0000-0000-000066770000}"/>
    <cellStyle name="SAPBEXHLevel3 5 10 2 3 2" xfId="27833" xr:uid="{00000000-0005-0000-0000-000067770000}"/>
    <cellStyle name="SAPBEXHLevel3 5 10 2 4" xfId="15236" xr:uid="{00000000-0005-0000-0000-000068770000}"/>
    <cellStyle name="SAPBEXHLevel3 5 10 2 4 2" xfId="30649" xr:uid="{00000000-0005-0000-0000-000069770000}"/>
    <cellStyle name="SAPBEXHLevel3 5 10 2 5" xfId="17311" xr:uid="{00000000-0005-0000-0000-00006A770000}"/>
    <cellStyle name="SAPBEXHLevel3 5 10 2 5 2" xfId="32432" xr:uid="{00000000-0005-0000-0000-00006B770000}"/>
    <cellStyle name="SAPBEXHLevel3 5 10 2 6" xfId="19919" xr:uid="{00000000-0005-0000-0000-00006C770000}"/>
    <cellStyle name="SAPBEXHLevel3 5 10 2 6 2" xfId="34860" xr:uid="{00000000-0005-0000-0000-00006D770000}"/>
    <cellStyle name="SAPBEXHLevel3 5 10 2 7" xfId="18371" xr:uid="{00000000-0005-0000-0000-00006E770000}"/>
    <cellStyle name="SAPBEXHLevel3 5 10 2 7 2" xfId="33432" xr:uid="{00000000-0005-0000-0000-00006F770000}"/>
    <cellStyle name="SAPBEXHLevel3 5 10 3" xfId="8718" xr:uid="{00000000-0005-0000-0000-000070770000}"/>
    <cellStyle name="SAPBEXHLevel3 5 10 3 2" xfId="24747" xr:uid="{00000000-0005-0000-0000-000071770000}"/>
    <cellStyle name="SAPBEXHLevel3 5 10 4" xfId="11545" xr:uid="{00000000-0005-0000-0000-000072770000}"/>
    <cellStyle name="SAPBEXHLevel3 5 10 4 2" xfId="27412" xr:uid="{00000000-0005-0000-0000-000073770000}"/>
    <cellStyle name="SAPBEXHLevel3 5 10 5" xfId="5779" xr:uid="{00000000-0005-0000-0000-000074770000}"/>
    <cellStyle name="SAPBEXHLevel3 5 10 5 2" xfId="22814" xr:uid="{00000000-0005-0000-0000-000075770000}"/>
    <cellStyle name="SAPBEXHLevel3 5 10 6" xfId="16897" xr:uid="{00000000-0005-0000-0000-000076770000}"/>
    <cellStyle name="SAPBEXHLevel3 5 10 6 2" xfId="32035" xr:uid="{00000000-0005-0000-0000-000077770000}"/>
    <cellStyle name="SAPBEXHLevel3 5 10 7" xfId="19507" xr:uid="{00000000-0005-0000-0000-000078770000}"/>
    <cellStyle name="SAPBEXHLevel3 5 10 7 2" xfId="34454" xr:uid="{00000000-0005-0000-0000-000079770000}"/>
    <cellStyle name="SAPBEXHLevel3 5 11" xfId="3551" xr:uid="{00000000-0005-0000-0000-00007A770000}"/>
    <cellStyle name="SAPBEXHLevel3 5 11 2" xfId="4013" xr:uid="{00000000-0005-0000-0000-00007B770000}"/>
    <cellStyle name="SAPBEXHLevel3 5 11 2 2" xfId="9168" xr:uid="{00000000-0005-0000-0000-00007C770000}"/>
    <cellStyle name="SAPBEXHLevel3 5 11 2 2 2" xfId="25164" xr:uid="{00000000-0005-0000-0000-00007D770000}"/>
    <cellStyle name="SAPBEXHLevel3 5 11 2 3" xfId="11988" xr:uid="{00000000-0005-0000-0000-00007E770000}"/>
    <cellStyle name="SAPBEXHLevel3 5 11 2 3 2" xfId="27832" xr:uid="{00000000-0005-0000-0000-00007F770000}"/>
    <cellStyle name="SAPBEXHLevel3 5 11 2 4" xfId="8981" xr:uid="{00000000-0005-0000-0000-000080770000}"/>
    <cellStyle name="SAPBEXHLevel3 5 11 2 4 2" xfId="24995" xr:uid="{00000000-0005-0000-0000-000081770000}"/>
    <cellStyle name="SAPBEXHLevel3 5 11 2 5" xfId="17310" xr:uid="{00000000-0005-0000-0000-000082770000}"/>
    <cellStyle name="SAPBEXHLevel3 5 11 2 5 2" xfId="32431" xr:uid="{00000000-0005-0000-0000-000083770000}"/>
    <cellStyle name="SAPBEXHLevel3 5 11 2 6" xfId="19918" xr:uid="{00000000-0005-0000-0000-000084770000}"/>
    <cellStyle name="SAPBEXHLevel3 5 11 2 6 2" xfId="34859" xr:uid="{00000000-0005-0000-0000-000085770000}"/>
    <cellStyle name="SAPBEXHLevel3 5 11 2 7" xfId="21770" xr:uid="{00000000-0005-0000-0000-000086770000}"/>
    <cellStyle name="SAPBEXHLevel3 5 11 2 7 2" xfId="36692" xr:uid="{00000000-0005-0000-0000-000087770000}"/>
    <cellStyle name="SAPBEXHLevel3 5 11 3" xfId="8719" xr:uid="{00000000-0005-0000-0000-000088770000}"/>
    <cellStyle name="SAPBEXHLevel3 5 11 3 2" xfId="24748" xr:uid="{00000000-0005-0000-0000-000089770000}"/>
    <cellStyle name="SAPBEXHLevel3 5 11 4" xfId="11546" xr:uid="{00000000-0005-0000-0000-00008A770000}"/>
    <cellStyle name="SAPBEXHLevel3 5 11 4 2" xfId="27413" xr:uid="{00000000-0005-0000-0000-00008B770000}"/>
    <cellStyle name="SAPBEXHLevel3 5 11 5" xfId="13600" xr:uid="{00000000-0005-0000-0000-00008C770000}"/>
    <cellStyle name="SAPBEXHLevel3 5 11 5 2" xfId="29224" xr:uid="{00000000-0005-0000-0000-00008D770000}"/>
    <cellStyle name="SAPBEXHLevel3 5 11 6" xfId="16898" xr:uid="{00000000-0005-0000-0000-00008E770000}"/>
    <cellStyle name="SAPBEXHLevel3 5 11 6 2" xfId="32036" xr:uid="{00000000-0005-0000-0000-00008F770000}"/>
    <cellStyle name="SAPBEXHLevel3 5 11 7" xfId="19508" xr:uid="{00000000-0005-0000-0000-000090770000}"/>
    <cellStyle name="SAPBEXHLevel3 5 11 7 2" xfId="34455" xr:uid="{00000000-0005-0000-0000-000091770000}"/>
    <cellStyle name="SAPBEXHLevel3 5 12" xfId="3552" xr:uid="{00000000-0005-0000-0000-000092770000}"/>
    <cellStyle name="SAPBEXHLevel3 5 12 2" xfId="3713" xr:uid="{00000000-0005-0000-0000-000093770000}"/>
    <cellStyle name="SAPBEXHLevel3 5 12 2 2" xfId="8881" xr:uid="{00000000-0005-0000-0000-000094770000}"/>
    <cellStyle name="SAPBEXHLevel3 5 12 2 2 2" xfId="24910" xr:uid="{00000000-0005-0000-0000-000095770000}"/>
    <cellStyle name="SAPBEXHLevel3 5 12 2 3" xfId="11708" xr:uid="{00000000-0005-0000-0000-000096770000}"/>
    <cellStyle name="SAPBEXHLevel3 5 12 2 3 2" xfId="27575" xr:uid="{00000000-0005-0000-0000-000097770000}"/>
    <cellStyle name="SAPBEXHLevel3 5 12 2 4" xfId="13713" xr:uid="{00000000-0005-0000-0000-000098770000}"/>
    <cellStyle name="SAPBEXHLevel3 5 12 2 4 2" xfId="29326" xr:uid="{00000000-0005-0000-0000-000099770000}"/>
    <cellStyle name="SAPBEXHLevel3 5 12 2 5" xfId="17060" xr:uid="{00000000-0005-0000-0000-00009A770000}"/>
    <cellStyle name="SAPBEXHLevel3 5 12 2 5 2" xfId="32198" xr:uid="{00000000-0005-0000-0000-00009B770000}"/>
    <cellStyle name="SAPBEXHLevel3 5 12 2 6" xfId="19670" xr:uid="{00000000-0005-0000-0000-00009C770000}"/>
    <cellStyle name="SAPBEXHLevel3 5 12 2 6 2" xfId="34617" xr:uid="{00000000-0005-0000-0000-00009D770000}"/>
    <cellStyle name="SAPBEXHLevel3 5 12 2 7" xfId="22034" xr:uid="{00000000-0005-0000-0000-00009E770000}"/>
    <cellStyle name="SAPBEXHLevel3 5 12 2 7 2" xfId="36953" xr:uid="{00000000-0005-0000-0000-00009F770000}"/>
    <cellStyle name="SAPBEXHLevel3 5 12 3" xfId="8720" xr:uid="{00000000-0005-0000-0000-0000A0770000}"/>
    <cellStyle name="SAPBEXHLevel3 5 12 3 2" xfId="24749" xr:uid="{00000000-0005-0000-0000-0000A1770000}"/>
    <cellStyle name="SAPBEXHLevel3 5 12 4" xfId="11547" xr:uid="{00000000-0005-0000-0000-0000A2770000}"/>
    <cellStyle name="SAPBEXHLevel3 5 12 4 2" xfId="27414" xr:uid="{00000000-0005-0000-0000-0000A3770000}"/>
    <cellStyle name="SAPBEXHLevel3 5 12 5" xfId="15274" xr:uid="{00000000-0005-0000-0000-0000A4770000}"/>
    <cellStyle name="SAPBEXHLevel3 5 12 5 2" xfId="30683" xr:uid="{00000000-0005-0000-0000-0000A5770000}"/>
    <cellStyle name="SAPBEXHLevel3 5 12 6" xfId="16899" xr:uid="{00000000-0005-0000-0000-0000A6770000}"/>
    <cellStyle name="SAPBEXHLevel3 5 12 6 2" xfId="32037" xr:uid="{00000000-0005-0000-0000-0000A7770000}"/>
    <cellStyle name="SAPBEXHLevel3 5 12 7" xfId="19509" xr:uid="{00000000-0005-0000-0000-0000A8770000}"/>
    <cellStyle name="SAPBEXHLevel3 5 12 7 2" xfId="34456" xr:uid="{00000000-0005-0000-0000-0000A9770000}"/>
    <cellStyle name="SAPBEXHLevel3 5 13" xfId="3553" xr:uid="{00000000-0005-0000-0000-0000AA770000}"/>
    <cellStyle name="SAPBEXHLevel3 5 13 2" xfId="4012" xr:uid="{00000000-0005-0000-0000-0000AB770000}"/>
    <cellStyle name="SAPBEXHLevel3 5 13 2 2" xfId="9167" xr:uid="{00000000-0005-0000-0000-0000AC770000}"/>
    <cellStyle name="SAPBEXHLevel3 5 13 2 2 2" xfId="25163" xr:uid="{00000000-0005-0000-0000-0000AD770000}"/>
    <cellStyle name="SAPBEXHLevel3 5 13 2 3" xfId="11987" xr:uid="{00000000-0005-0000-0000-0000AE770000}"/>
    <cellStyle name="SAPBEXHLevel3 5 13 2 3 2" xfId="27831" xr:uid="{00000000-0005-0000-0000-0000AF770000}"/>
    <cellStyle name="SAPBEXHLevel3 5 13 2 4" xfId="15452" xr:uid="{00000000-0005-0000-0000-0000B0770000}"/>
    <cellStyle name="SAPBEXHLevel3 5 13 2 4 2" xfId="30822" xr:uid="{00000000-0005-0000-0000-0000B1770000}"/>
    <cellStyle name="SAPBEXHLevel3 5 13 2 5" xfId="17309" xr:uid="{00000000-0005-0000-0000-0000B2770000}"/>
    <cellStyle name="SAPBEXHLevel3 5 13 2 5 2" xfId="32430" xr:uid="{00000000-0005-0000-0000-0000B3770000}"/>
    <cellStyle name="SAPBEXHLevel3 5 13 2 6" xfId="19917" xr:uid="{00000000-0005-0000-0000-0000B4770000}"/>
    <cellStyle name="SAPBEXHLevel3 5 13 2 6 2" xfId="34858" xr:uid="{00000000-0005-0000-0000-0000B5770000}"/>
    <cellStyle name="SAPBEXHLevel3 5 13 2 7" xfId="21776" xr:uid="{00000000-0005-0000-0000-0000B6770000}"/>
    <cellStyle name="SAPBEXHLevel3 5 13 2 7 2" xfId="36698" xr:uid="{00000000-0005-0000-0000-0000B7770000}"/>
    <cellStyle name="SAPBEXHLevel3 5 13 3" xfId="8721" xr:uid="{00000000-0005-0000-0000-0000B8770000}"/>
    <cellStyle name="SAPBEXHLevel3 5 13 3 2" xfId="24750" xr:uid="{00000000-0005-0000-0000-0000B9770000}"/>
    <cellStyle name="SAPBEXHLevel3 5 13 4" xfId="11548" xr:uid="{00000000-0005-0000-0000-0000BA770000}"/>
    <cellStyle name="SAPBEXHLevel3 5 13 4 2" xfId="27415" xr:uid="{00000000-0005-0000-0000-0000BB770000}"/>
    <cellStyle name="SAPBEXHLevel3 5 13 5" xfId="13601" xr:uid="{00000000-0005-0000-0000-0000BC770000}"/>
    <cellStyle name="SAPBEXHLevel3 5 13 5 2" xfId="29225" xr:uid="{00000000-0005-0000-0000-0000BD770000}"/>
    <cellStyle name="SAPBEXHLevel3 5 13 6" xfId="16900" xr:uid="{00000000-0005-0000-0000-0000BE770000}"/>
    <cellStyle name="SAPBEXHLevel3 5 13 6 2" xfId="32038" xr:uid="{00000000-0005-0000-0000-0000BF770000}"/>
    <cellStyle name="SAPBEXHLevel3 5 13 7" xfId="19510" xr:uid="{00000000-0005-0000-0000-0000C0770000}"/>
    <cellStyle name="SAPBEXHLevel3 5 13 7 2" xfId="34457" xr:uid="{00000000-0005-0000-0000-0000C1770000}"/>
    <cellStyle name="SAPBEXHLevel3 5 14" xfId="3554" xr:uid="{00000000-0005-0000-0000-0000C2770000}"/>
    <cellStyle name="SAPBEXHLevel3 5 14 2" xfId="4011" xr:uid="{00000000-0005-0000-0000-0000C3770000}"/>
    <cellStyle name="SAPBEXHLevel3 5 14 2 2" xfId="9166" xr:uid="{00000000-0005-0000-0000-0000C4770000}"/>
    <cellStyle name="SAPBEXHLevel3 5 14 2 2 2" xfId="25162" xr:uid="{00000000-0005-0000-0000-0000C5770000}"/>
    <cellStyle name="SAPBEXHLevel3 5 14 2 3" xfId="11986" xr:uid="{00000000-0005-0000-0000-0000C6770000}"/>
    <cellStyle name="SAPBEXHLevel3 5 14 2 3 2" xfId="27830" xr:uid="{00000000-0005-0000-0000-0000C7770000}"/>
    <cellStyle name="SAPBEXHLevel3 5 14 2 4" xfId="14593" xr:uid="{00000000-0005-0000-0000-0000C8770000}"/>
    <cellStyle name="SAPBEXHLevel3 5 14 2 4 2" xfId="30095" xr:uid="{00000000-0005-0000-0000-0000C9770000}"/>
    <cellStyle name="SAPBEXHLevel3 5 14 2 5" xfId="17308" xr:uid="{00000000-0005-0000-0000-0000CA770000}"/>
    <cellStyle name="SAPBEXHLevel3 5 14 2 5 2" xfId="32429" xr:uid="{00000000-0005-0000-0000-0000CB770000}"/>
    <cellStyle name="SAPBEXHLevel3 5 14 2 6" xfId="19916" xr:uid="{00000000-0005-0000-0000-0000CC770000}"/>
    <cellStyle name="SAPBEXHLevel3 5 14 2 6 2" xfId="34857" xr:uid="{00000000-0005-0000-0000-0000CD770000}"/>
    <cellStyle name="SAPBEXHLevel3 5 14 2 7" xfId="21771" xr:uid="{00000000-0005-0000-0000-0000CE770000}"/>
    <cellStyle name="SAPBEXHLevel3 5 14 2 7 2" xfId="36693" xr:uid="{00000000-0005-0000-0000-0000CF770000}"/>
    <cellStyle name="SAPBEXHLevel3 5 14 3" xfId="8722" xr:uid="{00000000-0005-0000-0000-0000D0770000}"/>
    <cellStyle name="SAPBEXHLevel3 5 14 3 2" xfId="24751" xr:uid="{00000000-0005-0000-0000-0000D1770000}"/>
    <cellStyle name="SAPBEXHLevel3 5 14 4" xfId="11549" xr:uid="{00000000-0005-0000-0000-0000D2770000}"/>
    <cellStyle name="SAPBEXHLevel3 5 14 4 2" xfId="27416" xr:uid="{00000000-0005-0000-0000-0000D3770000}"/>
    <cellStyle name="SAPBEXHLevel3 5 14 5" xfId="14966" xr:uid="{00000000-0005-0000-0000-0000D4770000}"/>
    <cellStyle name="SAPBEXHLevel3 5 14 5 2" xfId="30413" xr:uid="{00000000-0005-0000-0000-0000D5770000}"/>
    <cellStyle name="SAPBEXHLevel3 5 14 6" xfId="16901" xr:uid="{00000000-0005-0000-0000-0000D6770000}"/>
    <cellStyle name="SAPBEXHLevel3 5 14 6 2" xfId="32039" xr:uid="{00000000-0005-0000-0000-0000D7770000}"/>
    <cellStyle name="SAPBEXHLevel3 5 14 7" xfId="19511" xr:uid="{00000000-0005-0000-0000-0000D8770000}"/>
    <cellStyle name="SAPBEXHLevel3 5 14 7 2" xfId="34458" xr:uid="{00000000-0005-0000-0000-0000D9770000}"/>
    <cellStyle name="SAPBEXHLevel3 5 15" xfId="3555" xr:uid="{00000000-0005-0000-0000-0000DA770000}"/>
    <cellStyle name="SAPBEXHLevel3 5 15 2" xfId="4010" xr:uid="{00000000-0005-0000-0000-0000DB770000}"/>
    <cellStyle name="SAPBEXHLevel3 5 15 2 2" xfId="9165" xr:uid="{00000000-0005-0000-0000-0000DC770000}"/>
    <cellStyle name="SAPBEXHLevel3 5 15 2 2 2" xfId="25161" xr:uid="{00000000-0005-0000-0000-0000DD770000}"/>
    <cellStyle name="SAPBEXHLevel3 5 15 2 3" xfId="11985" xr:uid="{00000000-0005-0000-0000-0000DE770000}"/>
    <cellStyle name="SAPBEXHLevel3 5 15 2 3 2" xfId="27829" xr:uid="{00000000-0005-0000-0000-0000DF770000}"/>
    <cellStyle name="SAPBEXHLevel3 5 15 2 4" xfId="14344" xr:uid="{00000000-0005-0000-0000-0000E0770000}"/>
    <cellStyle name="SAPBEXHLevel3 5 15 2 4 2" xfId="29866" xr:uid="{00000000-0005-0000-0000-0000E1770000}"/>
    <cellStyle name="SAPBEXHLevel3 5 15 2 5" xfId="17307" xr:uid="{00000000-0005-0000-0000-0000E2770000}"/>
    <cellStyle name="SAPBEXHLevel3 5 15 2 5 2" xfId="32428" xr:uid="{00000000-0005-0000-0000-0000E3770000}"/>
    <cellStyle name="SAPBEXHLevel3 5 15 2 6" xfId="19915" xr:uid="{00000000-0005-0000-0000-0000E4770000}"/>
    <cellStyle name="SAPBEXHLevel3 5 15 2 6 2" xfId="34856" xr:uid="{00000000-0005-0000-0000-0000E5770000}"/>
    <cellStyle name="SAPBEXHLevel3 5 15 2 7" xfId="21470" xr:uid="{00000000-0005-0000-0000-0000E6770000}"/>
    <cellStyle name="SAPBEXHLevel3 5 15 2 7 2" xfId="36396" xr:uid="{00000000-0005-0000-0000-0000E7770000}"/>
    <cellStyle name="SAPBEXHLevel3 5 15 3" xfId="8723" xr:uid="{00000000-0005-0000-0000-0000E8770000}"/>
    <cellStyle name="SAPBEXHLevel3 5 15 3 2" xfId="24752" xr:uid="{00000000-0005-0000-0000-0000E9770000}"/>
    <cellStyle name="SAPBEXHLevel3 5 15 4" xfId="11550" xr:uid="{00000000-0005-0000-0000-0000EA770000}"/>
    <cellStyle name="SAPBEXHLevel3 5 15 4 2" xfId="27417" xr:uid="{00000000-0005-0000-0000-0000EB770000}"/>
    <cellStyle name="SAPBEXHLevel3 5 15 5" xfId="15454" xr:uid="{00000000-0005-0000-0000-0000EC770000}"/>
    <cellStyle name="SAPBEXHLevel3 5 15 5 2" xfId="30823" xr:uid="{00000000-0005-0000-0000-0000ED770000}"/>
    <cellStyle name="SAPBEXHLevel3 5 15 6" xfId="16902" xr:uid="{00000000-0005-0000-0000-0000EE770000}"/>
    <cellStyle name="SAPBEXHLevel3 5 15 6 2" xfId="32040" xr:uid="{00000000-0005-0000-0000-0000EF770000}"/>
    <cellStyle name="SAPBEXHLevel3 5 15 7" xfId="19512" xr:uid="{00000000-0005-0000-0000-0000F0770000}"/>
    <cellStyle name="SAPBEXHLevel3 5 15 7 2" xfId="34459" xr:uid="{00000000-0005-0000-0000-0000F1770000}"/>
    <cellStyle name="SAPBEXHLevel3 5 16" xfId="3549" xr:uid="{00000000-0005-0000-0000-0000F2770000}"/>
    <cellStyle name="SAPBEXHLevel3 5 16 2" xfId="8717" xr:uid="{00000000-0005-0000-0000-0000F3770000}"/>
    <cellStyle name="SAPBEXHLevel3 5 16 2 2" xfId="24746" xr:uid="{00000000-0005-0000-0000-0000F4770000}"/>
    <cellStyle name="SAPBEXHLevel3 5 16 3" xfId="11544" xr:uid="{00000000-0005-0000-0000-0000F5770000}"/>
    <cellStyle name="SAPBEXHLevel3 5 16 3 2" xfId="27411" xr:uid="{00000000-0005-0000-0000-0000F6770000}"/>
    <cellStyle name="SAPBEXHLevel3 5 16 4" xfId="10943" xr:uid="{00000000-0005-0000-0000-0000F7770000}"/>
    <cellStyle name="SAPBEXHLevel3 5 16 4 2" xfId="26810" xr:uid="{00000000-0005-0000-0000-0000F8770000}"/>
    <cellStyle name="SAPBEXHLevel3 5 16 5" xfId="16896" xr:uid="{00000000-0005-0000-0000-0000F9770000}"/>
    <cellStyle name="SAPBEXHLevel3 5 16 5 2" xfId="32034" xr:uid="{00000000-0005-0000-0000-0000FA770000}"/>
    <cellStyle name="SAPBEXHLevel3 5 16 6" xfId="19506" xr:uid="{00000000-0005-0000-0000-0000FB770000}"/>
    <cellStyle name="SAPBEXHLevel3 5 16 6 2" xfId="34453" xr:uid="{00000000-0005-0000-0000-0000FC770000}"/>
    <cellStyle name="SAPBEXHLevel3 5 16 7" xfId="21452" xr:uid="{00000000-0005-0000-0000-0000FD770000}"/>
    <cellStyle name="SAPBEXHLevel3 5 16 7 2" xfId="36378" xr:uid="{00000000-0005-0000-0000-0000FE770000}"/>
    <cellStyle name="SAPBEXHLevel3 5 16 8" xfId="6396" xr:uid="{00000000-0005-0000-0000-0000FF770000}"/>
    <cellStyle name="SAPBEXHLevel3 5 17" xfId="4015" xr:uid="{00000000-0005-0000-0000-000000780000}"/>
    <cellStyle name="SAPBEXHLevel3 5 17 2" xfId="9170" xr:uid="{00000000-0005-0000-0000-000001780000}"/>
    <cellStyle name="SAPBEXHLevel3 5 17 2 2" xfId="25166" xr:uid="{00000000-0005-0000-0000-000002780000}"/>
    <cellStyle name="SAPBEXHLevel3 5 17 3" xfId="11990" xr:uid="{00000000-0005-0000-0000-000003780000}"/>
    <cellStyle name="SAPBEXHLevel3 5 17 3 2" xfId="27834" xr:uid="{00000000-0005-0000-0000-000004780000}"/>
    <cellStyle name="SAPBEXHLevel3 5 17 4" xfId="14345" xr:uid="{00000000-0005-0000-0000-000005780000}"/>
    <cellStyle name="SAPBEXHLevel3 5 17 4 2" xfId="29867" xr:uid="{00000000-0005-0000-0000-000006780000}"/>
    <cellStyle name="SAPBEXHLevel3 5 17 5" xfId="17312" xr:uid="{00000000-0005-0000-0000-000007780000}"/>
    <cellStyle name="SAPBEXHLevel3 5 17 5 2" xfId="32433" xr:uid="{00000000-0005-0000-0000-000008780000}"/>
    <cellStyle name="SAPBEXHLevel3 5 17 6" xfId="19920" xr:uid="{00000000-0005-0000-0000-000009780000}"/>
    <cellStyle name="SAPBEXHLevel3 5 17 6 2" xfId="34861" xr:uid="{00000000-0005-0000-0000-00000A780000}"/>
    <cellStyle name="SAPBEXHLevel3 5 17 7" xfId="21769" xr:uid="{00000000-0005-0000-0000-00000B780000}"/>
    <cellStyle name="SAPBEXHLevel3 5 17 7 2" xfId="36691" xr:uid="{00000000-0005-0000-0000-00000C780000}"/>
    <cellStyle name="SAPBEXHLevel3 5 18" xfId="5359" xr:uid="{00000000-0005-0000-0000-00000D780000}"/>
    <cellStyle name="SAPBEXHLevel3 5 18 2" xfId="37108" xr:uid="{00000000-0005-0000-0000-00000E780000}"/>
    <cellStyle name="SAPBEXHLevel3 5 19" xfId="6844" xr:uid="{00000000-0005-0000-0000-00000F780000}"/>
    <cellStyle name="SAPBEXHLevel3 5 2" xfId="911" xr:uid="{00000000-0005-0000-0000-000010780000}"/>
    <cellStyle name="SAPBEXHLevel3 5 2 10" xfId="22484" xr:uid="{00000000-0005-0000-0000-000011780000}"/>
    <cellStyle name="SAPBEXHLevel3 5 2 2" xfId="3556" xr:uid="{00000000-0005-0000-0000-000012780000}"/>
    <cellStyle name="SAPBEXHLevel3 5 2 2 2" xfId="8724" xr:uid="{00000000-0005-0000-0000-000013780000}"/>
    <cellStyle name="SAPBEXHLevel3 5 2 2 2 2" xfId="24753" xr:uid="{00000000-0005-0000-0000-000014780000}"/>
    <cellStyle name="SAPBEXHLevel3 5 2 2 3" xfId="11551" xr:uid="{00000000-0005-0000-0000-000015780000}"/>
    <cellStyle name="SAPBEXHLevel3 5 2 2 3 2" xfId="27418" xr:uid="{00000000-0005-0000-0000-000016780000}"/>
    <cellStyle name="SAPBEXHLevel3 5 2 2 4" xfId="7206" xr:uid="{00000000-0005-0000-0000-000017780000}"/>
    <cellStyle name="SAPBEXHLevel3 5 2 2 4 2" xfId="23479" xr:uid="{00000000-0005-0000-0000-000018780000}"/>
    <cellStyle name="SAPBEXHLevel3 5 2 2 5" xfId="16903" xr:uid="{00000000-0005-0000-0000-000019780000}"/>
    <cellStyle name="SAPBEXHLevel3 5 2 2 5 2" xfId="32041" xr:uid="{00000000-0005-0000-0000-00001A780000}"/>
    <cellStyle name="SAPBEXHLevel3 5 2 2 6" xfId="19513" xr:uid="{00000000-0005-0000-0000-00001B780000}"/>
    <cellStyle name="SAPBEXHLevel3 5 2 2 6 2" xfId="34460" xr:uid="{00000000-0005-0000-0000-00001C780000}"/>
    <cellStyle name="SAPBEXHLevel3 5 2 2 7" xfId="21453" xr:uid="{00000000-0005-0000-0000-00001D780000}"/>
    <cellStyle name="SAPBEXHLevel3 5 2 2 7 2" xfId="36379" xr:uid="{00000000-0005-0000-0000-00001E780000}"/>
    <cellStyle name="SAPBEXHLevel3 5 2 2 8" xfId="6397" xr:uid="{00000000-0005-0000-0000-00001F780000}"/>
    <cellStyle name="SAPBEXHLevel3 5 2 3" xfId="4009" xr:uid="{00000000-0005-0000-0000-000020780000}"/>
    <cellStyle name="SAPBEXHLevel3 5 2 3 2" xfId="9164" xr:uid="{00000000-0005-0000-0000-000021780000}"/>
    <cellStyle name="SAPBEXHLevel3 5 2 3 2 2" xfId="25160" xr:uid="{00000000-0005-0000-0000-000022780000}"/>
    <cellStyle name="SAPBEXHLevel3 5 2 3 3" xfId="11984" xr:uid="{00000000-0005-0000-0000-000023780000}"/>
    <cellStyle name="SAPBEXHLevel3 5 2 3 3 2" xfId="27828" xr:uid="{00000000-0005-0000-0000-000024780000}"/>
    <cellStyle name="SAPBEXHLevel3 5 2 3 4" xfId="14594" xr:uid="{00000000-0005-0000-0000-000025780000}"/>
    <cellStyle name="SAPBEXHLevel3 5 2 3 4 2" xfId="30096" xr:uid="{00000000-0005-0000-0000-000026780000}"/>
    <cellStyle name="SAPBEXHLevel3 5 2 3 5" xfId="17306" xr:uid="{00000000-0005-0000-0000-000027780000}"/>
    <cellStyle name="SAPBEXHLevel3 5 2 3 5 2" xfId="32427" xr:uid="{00000000-0005-0000-0000-000028780000}"/>
    <cellStyle name="SAPBEXHLevel3 5 2 3 6" xfId="19914" xr:uid="{00000000-0005-0000-0000-000029780000}"/>
    <cellStyle name="SAPBEXHLevel3 5 2 3 6 2" xfId="34855" xr:uid="{00000000-0005-0000-0000-00002A780000}"/>
    <cellStyle name="SAPBEXHLevel3 5 2 3 7" xfId="21772" xr:uid="{00000000-0005-0000-0000-00002B780000}"/>
    <cellStyle name="SAPBEXHLevel3 5 2 3 7 2" xfId="36694" xr:uid="{00000000-0005-0000-0000-00002C780000}"/>
    <cellStyle name="SAPBEXHLevel3 5 2 4" xfId="5358" xr:uid="{00000000-0005-0000-0000-00002D780000}"/>
    <cellStyle name="SAPBEXHLevel3 5 2 4 2" xfId="37107" xr:uid="{00000000-0005-0000-0000-00002E780000}"/>
    <cellStyle name="SAPBEXHLevel3 5 2 5" xfId="6843" xr:uid="{00000000-0005-0000-0000-00002F780000}"/>
    <cellStyle name="SAPBEXHLevel3 5 2 6" xfId="6668" xr:uid="{00000000-0005-0000-0000-000030780000}"/>
    <cellStyle name="SAPBEXHLevel3 5 2 7" xfId="13419" xr:uid="{00000000-0005-0000-0000-000031780000}"/>
    <cellStyle name="SAPBEXHLevel3 5 2 8" xfId="6562" xr:uid="{00000000-0005-0000-0000-000032780000}"/>
    <cellStyle name="SAPBEXHLevel3 5 2 9" xfId="12953" xr:uid="{00000000-0005-0000-0000-000033780000}"/>
    <cellStyle name="SAPBEXHLevel3 5 20" xfId="8971" xr:uid="{00000000-0005-0000-0000-000034780000}"/>
    <cellStyle name="SAPBEXHLevel3 5 21" xfId="6546" xr:uid="{00000000-0005-0000-0000-000035780000}"/>
    <cellStyle name="SAPBEXHLevel3 5 22" xfId="6675" xr:uid="{00000000-0005-0000-0000-000036780000}"/>
    <cellStyle name="SAPBEXHLevel3 5 23" xfId="13263" xr:uid="{00000000-0005-0000-0000-000037780000}"/>
    <cellStyle name="SAPBEXHLevel3 5 24" xfId="22172" xr:uid="{00000000-0005-0000-0000-000038780000}"/>
    <cellStyle name="SAPBEXHLevel3 5 25" xfId="22483" xr:uid="{00000000-0005-0000-0000-000039780000}"/>
    <cellStyle name="SAPBEXHLevel3 5 3" xfId="3557" xr:uid="{00000000-0005-0000-0000-00003A780000}"/>
    <cellStyle name="SAPBEXHLevel3 5 3 2" xfId="4008" xr:uid="{00000000-0005-0000-0000-00003B780000}"/>
    <cellStyle name="SAPBEXHLevel3 5 3 2 2" xfId="9163" xr:uid="{00000000-0005-0000-0000-00003C780000}"/>
    <cellStyle name="SAPBEXHLevel3 5 3 2 2 2" xfId="25159" xr:uid="{00000000-0005-0000-0000-00003D780000}"/>
    <cellStyle name="SAPBEXHLevel3 5 3 2 3" xfId="11983" xr:uid="{00000000-0005-0000-0000-00003E780000}"/>
    <cellStyle name="SAPBEXHLevel3 5 3 2 3 2" xfId="27827" xr:uid="{00000000-0005-0000-0000-00003F780000}"/>
    <cellStyle name="SAPBEXHLevel3 5 3 2 4" xfId="14343" xr:uid="{00000000-0005-0000-0000-000040780000}"/>
    <cellStyle name="SAPBEXHLevel3 5 3 2 4 2" xfId="29865" xr:uid="{00000000-0005-0000-0000-000041780000}"/>
    <cellStyle name="SAPBEXHLevel3 5 3 2 5" xfId="17305" xr:uid="{00000000-0005-0000-0000-000042780000}"/>
    <cellStyle name="SAPBEXHLevel3 5 3 2 5 2" xfId="32426" xr:uid="{00000000-0005-0000-0000-000043780000}"/>
    <cellStyle name="SAPBEXHLevel3 5 3 2 6" xfId="19913" xr:uid="{00000000-0005-0000-0000-000044780000}"/>
    <cellStyle name="SAPBEXHLevel3 5 3 2 6 2" xfId="34854" xr:uid="{00000000-0005-0000-0000-000045780000}"/>
    <cellStyle name="SAPBEXHLevel3 5 3 2 7" xfId="21469" xr:uid="{00000000-0005-0000-0000-000046780000}"/>
    <cellStyle name="SAPBEXHLevel3 5 3 2 7 2" xfId="36395" xr:uid="{00000000-0005-0000-0000-000047780000}"/>
    <cellStyle name="SAPBEXHLevel3 5 3 3" xfId="8725" xr:uid="{00000000-0005-0000-0000-000048780000}"/>
    <cellStyle name="SAPBEXHLevel3 5 3 3 2" xfId="24754" xr:uid="{00000000-0005-0000-0000-000049780000}"/>
    <cellStyle name="SAPBEXHLevel3 5 3 4" xfId="11552" xr:uid="{00000000-0005-0000-0000-00004A780000}"/>
    <cellStyle name="SAPBEXHLevel3 5 3 4 2" xfId="27419" xr:uid="{00000000-0005-0000-0000-00004B780000}"/>
    <cellStyle name="SAPBEXHLevel3 5 3 5" xfId="14323" xr:uid="{00000000-0005-0000-0000-00004C780000}"/>
    <cellStyle name="SAPBEXHLevel3 5 3 5 2" xfId="29846" xr:uid="{00000000-0005-0000-0000-00004D780000}"/>
    <cellStyle name="SAPBEXHLevel3 5 3 6" xfId="16904" xr:uid="{00000000-0005-0000-0000-00004E780000}"/>
    <cellStyle name="SAPBEXHLevel3 5 3 6 2" xfId="32042" xr:uid="{00000000-0005-0000-0000-00004F780000}"/>
    <cellStyle name="SAPBEXHLevel3 5 3 7" xfId="19514" xr:uid="{00000000-0005-0000-0000-000050780000}"/>
    <cellStyle name="SAPBEXHLevel3 5 3 7 2" xfId="34461" xr:uid="{00000000-0005-0000-0000-000051780000}"/>
    <cellStyle name="SAPBEXHLevel3 5 3 8" xfId="22161" xr:uid="{00000000-0005-0000-0000-000052780000}"/>
    <cellStyle name="SAPBEXHLevel3 5 3 9" xfId="37917" xr:uid="{00000000-0005-0000-0000-000053780000}"/>
    <cellStyle name="SAPBEXHLevel3 5 4" xfId="3558" xr:uid="{00000000-0005-0000-0000-000054780000}"/>
    <cellStyle name="SAPBEXHLevel3 5 4 2" xfId="4007" xr:uid="{00000000-0005-0000-0000-000055780000}"/>
    <cellStyle name="SAPBEXHLevel3 5 4 2 2" xfId="9162" xr:uid="{00000000-0005-0000-0000-000056780000}"/>
    <cellStyle name="SAPBEXHLevel3 5 4 2 2 2" xfId="25158" xr:uid="{00000000-0005-0000-0000-000057780000}"/>
    <cellStyle name="SAPBEXHLevel3 5 4 2 3" xfId="11982" xr:uid="{00000000-0005-0000-0000-000058780000}"/>
    <cellStyle name="SAPBEXHLevel3 5 4 2 3 2" xfId="27826" xr:uid="{00000000-0005-0000-0000-000059780000}"/>
    <cellStyle name="SAPBEXHLevel3 5 4 2 4" xfId="14595" xr:uid="{00000000-0005-0000-0000-00005A780000}"/>
    <cellStyle name="SAPBEXHLevel3 5 4 2 4 2" xfId="30097" xr:uid="{00000000-0005-0000-0000-00005B780000}"/>
    <cellStyle name="SAPBEXHLevel3 5 4 2 5" xfId="17304" xr:uid="{00000000-0005-0000-0000-00005C780000}"/>
    <cellStyle name="SAPBEXHLevel3 5 4 2 5 2" xfId="32425" xr:uid="{00000000-0005-0000-0000-00005D780000}"/>
    <cellStyle name="SAPBEXHLevel3 5 4 2 6" xfId="19912" xr:uid="{00000000-0005-0000-0000-00005E780000}"/>
    <cellStyle name="SAPBEXHLevel3 5 4 2 6 2" xfId="34853" xr:uid="{00000000-0005-0000-0000-00005F780000}"/>
    <cellStyle name="SAPBEXHLevel3 5 4 2 7" xfId="21773" xr:uid="{00000000-0005-0000-0000-000060780000}"/>
    <cellStyle name="SAPBEXHLevel3 5 4 2 7 2" xfId="36695" xr:uid="{00000000-0005-0000-0000-000061780000}"/>
    <cellStyle name="SAPBEXHLevel3 5 4 3" xfId="8726" xr:uid="{00000000-0005-0000-0000-000062780000}"/>
    <cellStyle name="SAPBEXHLevel3 5 4 3 2" xfId="24755" xr:uid="{00000000-0005-0000-0000-000063780000}"/>
    <cellStyle name="SAPBEXHLevel3 5 4 4" xfId="11553" xr:uid="{00000000-0005-0000-0000-000064780000}"/>
    <cellStyle name="SAPBEXHLevel3 5 4 4 2" xfId="27420" xr:uid="{00000000-0005-0000-0000-000065780000}"/>
    <cellStyle name="SAPBEXHLevel3 5 4 5" xfId="14614" xr:uid="{00000000-0005-0000-0000-000066780000}"/>
    <cellStyle name="SAPBEXHLevel3 5 4 5 2" xfId="30115" xr:uid="{00000000-0005-0000-0000-000067780000}"/>
    <cellStyle name="SAPBEXHLevel3 5 4 6" xfId="16905" xr:uid="{00000000-0005-0000-0000-000068780000}"/>
    <cellStyle name="SAPBEXHLevel3 5 4 6 2" xfId="32043" xr:uid="{00000000-0005-0000-0000-000069780000}"/>
    <cellStyle name="SAPBEXHLevel3 5 4 7" xfId="19515" xr:uid="{00000000-0005-0000-0000-00006A780000}"/>
    <cellStyle name="SAPBEXHLevel3 5 4 7 2" xfId="34462" xr:uid="{00000000-0005-0000-0000-00006B780000}"/>
    <cellStyle name="SAPBEXHLevel3 5 5" xfId="3559" xr:uid="{00000000-0005-0000-0000-00006C780000}"/>
    <cellStyle name="SAPBEXHLevel3 5 5 2" xfId="4931" xr:uid="{00000000-0005-0000-0000-00006D780000}"/>
    <cellStyle name="SAPBEXHLevel3 5 5 2 2" xfId="10085" xr:uid="{00000000-0005-0000-0000-00006E780000}"/>
    <cellStyle name="SAPBEXHLevel3 5 5 2 2 2" xfId="26063" xr:uid="{00000000-0005-0000-0000-00006F780000}"/>
    <cellStyle name="SAPBEXHLevel3 5 5 2 3" xfId="12903" xr:uid="{00000000-0005-0000-0000-000070780000}"/>
    <cellStyle name="SAPBEXHLevel3 5 5 2 3 2" xfId="28742" xr:uid="{00000000-0005-0000-0000-000071780000}"/>
    <cellStyle name="SAPBEXHLevel3 5 5 2 4" xfId="10127" xr:uid="{00000000-0005-0000-0000-000072780000}"/>
    <cellStyle name="SAPBEXHLevel3 5 5 2 4 2" xfId="26099" xr:uid="{00000000-0005-0000-0000-000073780000}"/>
    <cellStyle name="SAPBEXHLevel3 5 5 2 5" xfId="18220" xr:uid="{00000000-0005-0000-0000-000074780000}"/>
    <cellStyle name="SAPBEXHLevel3 5 5 2 5 2" xfId="33325" xr:uid="{00000000-0005-0000-0000-000075780000}"/>
    <cellStyle name="SAPBEXHLevel3 5 5 2 6" xfId="20828" xr:uid="{00000000-0005-0000-0000-000076780000}"/>
    <cellStyle name="SAPBEXHLevel3 5 5 2 6 2" xfId="35759" xr:uid="{00000000-0005-0000-0000-000077780000}"/>
    <cellStyle name="SAPBEXHLevel3 5 5 2 7" xfId="22064" xr:uid="{00000000-0005-0000-0000-000078780000}"/>
    <cellStyle name="SAPBEXHLevel3 5 5 2 7 2" xfId="36981" xr:uid="{00000000-0005-0000-0000-000079780000}"/>
    <cellStyle name="SAPBEXHLevel3 5 5 3" xfId="8727" xr:uid="{00000000-0005-0000-0000-00007A780000}"/>
    <cellStyle name="SAPBEXHLevel3 5 5 3 2" xfId="24756" xr:uid="{00000000-0005-0000-0000-00007B780000}"/>
    <cellStyle name="SAPBEXHLevel3 5 5 4" xfId="11554" xr:uid="{00000000-0005-0000-0000-00007C780000}"/>
    <cellStyle name="SAPBEXHLevel3 5 5 4 2" xfId="27421" xr:uid="{00000000-0005-0000-0000-00007D780000}"/>
    <cellStyle name="SAPBEXHLevel3 5 5 5" xfId="14324" xr:uid="{00000000-0005-0000-0000-00007E780000}"/>
    <cellStyle name="SAPBEXHLevel3 5 5 5 2" xfId="29847" xr:uid="{00000000-0005-0000-0000-00007F780000}"/>
    <cellStyle name="SAPBEXHLevel3 5 5 6" xfId="16906" xr:uid="{00000000-0005-0000-0000-000080780000}"/>
    <cellStyle name="SAPBEXHLevel3 5 5 6 2" xfId="32044" xr:uid="{00000000-0005-0000-0000-000081780000}"/>
    <cellStyle name="SAPBEXHLevel3 5 5 7" xfId="19516" xr:uid="{00000000-0005-0000-0000-000082780000}"/>
    <cellStyle name="SAPBEXHLevel3 5 5 7 2" xfId="34463" xr:uid="{00000000-0005-0000-0000-000083780000}"/>
    <cellStyle name="SAPBEXHLevel3 5 6" xfId="3560" xr:uid="{00000000-0005-0000-0000-000084780000}"/>
    <cellStyle name="SAPBEXHLevel3 5 6 2" xfId="4006" xr:uid="{00000000-0005-0000-0000-000085780000}"/>
    <cellStyle name="SAPBEXHLevel3 5 6 2 2" xfId="9161" xr:uid="{00000000-0005-0000-0000-000086780000}"/>
    <cellStyle name="SAPBEXHLevel3 5 6 2 2 2" xfId="25157" xr:uid="{00000000-0005-0000-0000-000087780000}"/>
    <cellStyle name="SAPBEXHLevel3 5 6 2 3" xfId="11981" xr:uid="{00000000-0005-0000-0000-000088780000}"/>
    <cellStyle name="SAPBEXHLevel3 5 6 2 3 2" xfId="27825" xr:uid="{00000000-0005-0000-0000-000089780000}"/>
    <cellStyle name="SAPBEXHLevel3 5 6 2 4" xfId="14342" xr:uid="{00000000-0005-0000-0000-00008A780000}"/>
    <cellStyle name="SAPBEXHLevel3 5 6 2 4 2" xfId="29864" xr:uid="{00000000-0005-0000-0000-00008B780000}"/>
    <cellStyle name="SAPBEXHLevel3 5 6 2 5" xfId="17303" xr:uid="{00000000-0005-0000-0000-00008C780000}"/>
    <cellStyle name="SAPBEXHLevel3 5 6 2 5 2" xfId="32424" xr:uid="{00000000-0005-0000-0000-00008D780000}"/>
    <cellStyle name="SAPBEXHLevel3 5 6 2 6" xfId="19911" xr:uid="{00000000-0005-0000-0000-00008E780000}"/>
    <cellStyle name="SAPBEXHLevel3 5 6 2 6 2" xfId="34852" xr:uid="{00000000-0005-0000-0000-00008F780000}"/>
    <cellStyle name="SAPBEXHLevel3 5 6 2 7" xfId="21468" xr:uid="{00000000-0005-0000-0000-000090780000}"/>
    <cellStyle name="SAPBEXHLevel3 5 6 2 7 2" xfId="36394" xr:uid="{00000000-0005-0000-0000-000091780000}"/>
    <cellStyle name="SAPBEXHLevel3 5 6 3" xfId="8728" xr:uid="{00000000-0005-0000-0000-000092780000}"/>
    <cellStyle name="SAPBEXHLevel3 5 6 3 2" xfId="24757" xr:uid="{00000000-0005-0000-0000-000093780000}"/>
    <cellStyle name="SAPBEXHLevel3 5 6 4" xfId="11555" xr:uid="{00000000-0005-0000-0000-000094780000}"/>
    <cellStyle name="SAPBEXHLevel3 5 6 4 2" xfId="27422" xr:uid="{00000000-0005-0000-0000-000095780000}"/>
    <cellStyle name="SAPBEXHLevel3 5 6 5" xfId="15273" xr:uid="{00000000-0005-0000-0000-000096780000}"/>
    <cellStyle name="SAPBEXHLevel3 5 6 5 2" xfId="30682" xr:uid="{00000000-0005-0000-0000-000097780000}"/>
    <cellStyle name="SAPBEXHLevel3 5 6 6" xfId="16907" xr:uid="{00000000-0005-0000-0000-000098780000}"/>
    <cellStyle name="SAPBEXHLevel3 5 6 6 2" xfId="32045" xr:uid="{00000000-0005-0000-0000-000099780000}"/>
    <cellStyle name="SAPBEXHLevel3 5 6 7" xfId="19517" xr:uid="{00000000-0005-0000-0000-00009A780000}"/>
    <cellStyle name="SAPBEXHLevel3 5 6 7 2" xfId="34464" xr:uid="{00000000-0005-0000-0000-00009B780000}"/>
    <cellStyle name="SAPBEXHLevel3 5 7" xfId="3561" xr:uid="{00000000-0005-0000-0000-00009C780000}"/>
    <cellStyle name="SAPBEXHLevel3 5 7 2" xfId="4005" xr:uid="{00000000-0005-0000-0000-00009D780000}"/>
    <cellStyle name="SAPBEXHLevel3 5 7 2 2" xfId="9160" xr:uid="{00000000-0005-0000-0000-00009E780000}"/>
    <cellStyle name="SAPBEXHLevel3 5 7 2 2 2" xfId="25156" xr:uid="{00000000-0005-0000-0000-00009F780000}"/>
    <cellStyle name="SAPBEXHLevel3 5 7 2 3" xfId="11980" xr:uid="{00000000-0005-0000-0000-0000A0780000}"/>
    <cellStyle name="SAPBEXHLevel3 5 7 2 3 2" xfId="27824" xr:uid="{00000000-0005-0000-0000-0000A1780000}"/>
    <cellStyle name="SAPBEXHLevel3 5 7 2 4" xfId="14596" xr:uid="{00000000-0005-0000-0000-0000A2780000}"/>
    <cellStyle name="SAPBEXHLevel3 5 7 2 4 2" xfId="30098" xr:uid="{00000000-0005-0000-0000-0000A3780000}"/>
    <cellStyle name="SAPBEXHLevel3 5 7 2 5" xfId="17302" xr:uid="{00000000-0005-0000-0000-0000A4780000}"/>
    <cellStyle name="SAPBEXHLevel3 5 7 2 5 2" xfId="32423" xr:uid="{00000000-0005-0000-0000-0000A5780000}"/>
    <cellStyle name="SAPBEXHLevel3 5 7 2 6" xfId="19910" xr:uid="{00000000-0005-0000-0000-0000A6780000}"/>
    <cellStyle name="SAPBEXHLevel3 5 7 2 6 2" xfId="34851" xr:uid="{00000000-0005-0000-0000-0000A7780000}"/>
    <cellStyle name="SAPBEXHLevel3 5 7 2 7" xfId="21774" xr:uid="{00000000-0005-0000-0000-0000A8780000}"/>
    <cellStyle name="SAPBEXHLevel3 5 7 2 7 2" xfId="36696" xr:uid="{00000000-0005-0000-0000-0000A9780000}"/>
    <cellStyle name="SAPBEXHLevel3 5 7 3" xfId="8729" xr:uid="{00000000-0005-0000-0000-0000AA780000}"/>
    <cellStyle name="SAPBEXHLevel3 5 7 3 2" xfId="24758" xr:uid="{00000000-0005-0000-0000-0000AB780000}"/>
    <cellStyle name="SAPBEXHLevel3 5 7 4" xfId="11556" xr:uid="{00000000-0005-0000-0000-0000AC780000}"/>
    <cellStyle name="SAPBEXHLevel3 5 7 4 2" xfId="27423" xr:uid="{00000000-0005-0000-0000-0000AD780000}"/>
    <cellStyle name="SAPBEXHLevel3 5 7 5" xfId="14613" xr:uid="{00000000-0005-0000-0000-0000AE780000}"/>
    <cellStyle name="SAPBEXHLevel3 5 7 5 2" xfId="30114" xr:uid="{00000000-0005-0000-0000-0000AF780000}"/>
    <cellStyle name="SAPBEXHLevel3 5 7 6" xfId="16908" xr:uid="{00000000-0005-0000-0000-0000B0780000}"/>
    <cellStyle name="SAPBEXHLevel3 5 7 6 2" xfId="32046" xr:uid="{00000000-0005-0000-0000-0000B1780000}"/>
    <cellStyle name="SAPBEXHLevel3 5 7 7" xfId="19518" xr:uid="{00000000-0005-0000-0000-0000B2780000}"/>
    <cellStyle name="SAPBEXHLevel3 5 7 7 2" xfId="34465" xr:uid="{00000000-0005-0000-0000-0000B3780000}"/>
    <cellStyle name="SAPBEXHLevel3 5 8" xfId="3562" xr:uid="{00000000-0005-0000-0000-0000B4780000}"/>
    <cellStyle name="SAPBEXHLevel3 5 8 2" xfId="4930" xr:uid="{00000000-0005-0000-0000-0000B5780000}"/>
    <cellStyle name="SAPBEXHLevel3 5 8 2 2" xfId="10084" xr:uid="{00000000-0005-0000-0000-0000B6780000}"/>
    <cellStyle name="SAPBEXHLevel3 5 8 2 2 2" xfId="26062" xr:uid="{00000000-0005-0000-0000-0000B7780000}"/>
    <cellStyle name="SAPBEXHLevel3 5 8 2 3" xfId="12902" xr:uid="{00000000-0005-0000-0000-0000B8780000}"/>
    <cellStyle name="SAPBEXHLevel3 5 8 2 3 2" xfId="28741" xr:uid="{00000000-0005-0000-0000-0000B9780000}"/>
    <cellStyle name="SAPBEXHLevel3 5 8 2 4" xfId="7191" xr:uid="{00000000-0005-0000-0000-0000BA780000}"/>
    <cellStyle name="SAPBEXHLevel3 5 8 2 4 2" xfId="23467" xr:uid="{00000000-0005-0000-0000-0000BB780000}"/>
    <cellStyle name="SAPBEXHLevel3 5 8 2 5" xfId="18219" xr:uid="{00000000-0005-0000-0000-0000BC780000}"/>
    <cellStyle name="SAPBEXHLevel3 5 8 2 5 2" xfId="33324" xr:uid="{00000000-0005-0000-0000-0000BD780000}"/>
    <cellStyle name="SAPBEXHLevel3 5 8 2 6" xfId="20827" xr:uid="{00000000-0005-0000-0000-0000BE780000}"/>
    <cellStyle name="SAPBEXHLevel3 5 8 2 6 2" xfId="35758" xr:uid="{00000000-0005-0000-0000-0000BF780000}"/>
    <cellStyle name="SAPBEXHLevel3 5 8 2 7" xfId="22065" xr:uid="{00000000-0005-0000-0000-0000C0780000}"/>
    <cellStyle name="SAPBEXHLevel3 5 8 2 7 2" xfId="36982" xr:uid="{00000000-0005-0000-0000-0000C1780000}"/>
    <cellStyle name="SAPBEXHLevel3 5 8 3" xfId="8730" xr:uid="{00000000-0005-0000-0000-0000C2780000}"/>
    <cellStyle name="SAPBEXHLevel3 5 8 3 2" xfId="24759" xr:uid="{00000000-0005-0000-0000-0000C3780000}"/>
    <cellStyle name="SAPBEXHLevel3 5 8 4" xfId="11557" xr:uid="{00000000-0005-0000-0000-0000C4780000}"/>
    <cellStyle name="SAPBEXHLevel3 5 8 4 2" xfId="27424" xr:uid="{00000000-0005-0000-0000-0000C5780000}"/>
    <cellStyle name="SAPBEXHLevel3 5 8 5" xfId="13602" xr:uid="{00000000-0005-0000-0000-0000C6780000}"/>
    <cellStyle name="SAPBEXHLevel3 5 8 5 2" xfId="29226" xr:uid="{00000000-0005-0000-0000-0000C7780000}"/>
    <cellStyle name="SAPBEXHLevel3 5 8 6" xfId="16909" xr:uid="{00000000-0005-0000-0000-0000C8780000}"/>
    <cellStyle name="SAPBEXHLevel3 5 8 6 2" xfId="32047" xr:uid="{00000000-0005-0000-0000-0000C9780000}"/>
    <cellStyle name="SAPBEXHLevel3 5 8 7" xfId="19519" xr:uid="{00000000-0005-0000-0000-0000CA780000}"/>
    <cellStyle name="SAPBEXHLevel3 5 8 7 2" xfId="34466" xr:uid="{00000000-0005-0000-0000-0000CB780000}"/>
    <cellStyle name="SAPBEXHLevel3 5 9" xfId="3563" xr:uid="{00000000-0005-0000-0000-0000CC780000}"/>
    <cellStyle name="SAPBEXHLevel3 5 9 2" xfId="2141" xr:uid="{00000000-0005-0000-0000-0000CD780000}"/>
    <cellStyle name="SAPBEXHLevel3 5 9 2 2" xfId="7381" xr:uid="{00000000-0005-0000-0000-0000CE780000}"/>
    <cellStyle name="SAPBEXHLevel3 5 9 2 2 2" xfId="23583" xr:uid="{00000000-0005-0000-0000-0000CF780000}"/>
    <cellStyle name="SAPBEXHLevel3 5 9 2 3" xfId="10222" xr:uid="{00000000-0005-0000-0000-0000D0780000}"/>
    <cellStyle name="SAPBEXHLevel3 5 9 2 3 2" xfId="26186" xr:uid="{00000000-0005-0000-0000-0000D1780000}"/>
    <cellStyle name="SAPBEXHLevel3 5 9 2 4" xfId="13782" xr:uid="{00000000-0005-0000-0000-0000D2780000}"/>
    <cellStyle name="SAPBEXHLevel3 5 9 2 4 2" xfId="29375" xr:uid="{00000000-0005-0000-0000-0000D3780000}"/>
    <cellStyle name="SAPBEXHLevel3 5 9 2 5" xfId="15670" xr:uid="{00000000-0005-0000-0000-0000D4780000}"/>
    <cellStyle name="SAPBEXHLevel3 5 9 2 5 2" xfId="30967" xr:uid="{00000000-0005-0000-0000-0000D5780000}"/>
    <cellStyle name="SAPBEXHLevel3 5 9 2 6" xfId="18356" xr:uid="{00000000-0005-0000-0000-0000D6780000}"/>
    <cellStyle name="SAPBEXHLevel3 5 9 2 6 2" xfId="33419" xr:uid="{00000000-0005-0000-0000-0000D7780000}"/>
    <cellStyle name="SAPBEXHLevel3 5 9 2 7" xfId="22105" xr:uid="{00000000-0005-0000-0000-0000D8780000}"/>
    <cellStyle name="SAPBEXHLevel3 5 9 2 7 2" xfId="37018" xr:uid="{00000000-0005-0000-0000-0000D9780000}"/>
    <cellStyle name="SAPBEXHLevel3 5 9 3" xfId="8731" xr:uid="{00000000-0005-0000-0000-0000DA780000}"/>
    <cellStyle name="SAPBEXHLevel3 5 9 3 2" xfId="24760" xr:uid="{00000000-0005-0000-0000-0000DB780000}"/>
    <cellStyle name="SAPBEXHLevel3 5 9 4" xfId="11558" xr:uid="{00000000-0005-0000-0000-0000DC780000}"/>
    <cellStyle name="SAPBEXHLevel3 5 9 4 2" xfId="27425" xr:uid="{00000000-0005-0000-0000-0000DD780000}"/>
    <cellStyle name="SAPBEXHLevel3 5 9 5" xfId="10361" xr:uid="{00000000-0005-0000-0000-0000DE780000}"/>
    <cellStyle name="SAPBEXHLevel3 5 9 5 2" xfId="26299" xr:uid="{00000000-0005-0000-0000-0000DF780000}"/>
    <cellStyle name="SAPBEXHLevel3 5 9 6" xfId="16910" xr:uid="{00000000-0005-0000-0000-0000E0780000}"/>
    <cellStyle name="SAPBEXHLevel3 5 9 6 2" xfId="32048" xr:uid="{00000000-0005-0000-0000-0000E1780000}"/>
    <cellStyle name="SAPBEXHLevel3 5 9 7" xfId="19520" xr:uid="{00000000-0005-0000-0000-0000E2780000}"/>
    <cellStyle name="SAPBEXHLevel3 5 9 7 2" xfId="34467" xr:uid="{00000000-0005-0000-0000-0000E3780000}"/>
    <cellStyle name="SAPBEXHLevel3 6" xfId="912" xr:uid="{00000000-0005-0000-0000-0000E4780000}"/>
    <cellStyle name="SAPBEXHLevel3 6 10" xfId="7822" xr:uid="{00000000-0005-0000-0000-0000E5780000}"/>
    <cellStyle name="SAPBEXHLevel3 6 11" xfId="22485" xr:uid="{00000000-0005-0000-0000-0000E6780000}"/>
    <cellStyle name="SAPBEXHLevel3 6 2" xfId="913" xr:uid="{00000000-0005-0000-0000-0000E7780000}"/>
    <cellStyle name="SAPBEXHLevel3 6 2 2" xfId="5356" xr:uid="{00000000-0005-0000-0000-0000E8780000}"/>
    <cellStyle name="SAPBEXHLevel3 6 2 2 2" xfId="37105" xr:uid="{00000000-0005-0000-0000-0000E9780000}"/>
    <cellStyle name="SAPBEXHLevel3 6 2 3" xfId="7237" xr:uid="{00000000-0005-0000-0000-0000EA780000}"/>
    <cellStyle name="SAPBEXHLevel3 6 2 4" xfId="6669" xr:uid="{00000000-0005-0000-0000-0000EB780000}"/>
    <cellStyle name="SAPBEXHLevel3 6 2 5" xfId="7586" xr:uid="{00000000-0005-0000-0000-0000EC780000}"/>
    <cellStyle name="SAPBEXHLevel3 6 2 6" xfId="7564" xr:uid="{00000000-0005-0000-0000-0000ED780000}"/>
    <cellStyle name="SAPBEXHLevel3 6 2 7" xfId="15806" xr:uid="{00000000-0005-0000-0000-0000EE780000}"/>
    <cellStyle name="SAPBEXHLevel3 6 2 8" xfId="22486" xr:uid="{00000000-0005-0000-0000-0000EF780000}"/>
    <cellStyle name="SAPBEXHLevel3 6 3" xfId="3564" xr:uid="{00000000-0005-0000-0000-0000F0780000}"/>
    <cellStyle name="SAPBEXHLevel3 6 3 2" xfId="8732" xr:uid="{00000000-0005-0000-0000-0000F1780000}"/>
    <cellStyle name="SAPBEXHLevel3 6 3 2 2" xfId="24761" xr:uid="{00000000-0005-0000-0000-0000F2780000}"/>
    <cellStyle name="SAPBEXHLevel3 6 3 3" xfId="11559" xr:uid="{00000000-0005-0000-0000-0000F3780000}"/>
    <cellStyle name="SAPBEXHLevel3 6 3 3 2" xfId="27426" xr:uid="{00000000-0005-0000-0000-0000F4780000}"/>
    <cellStyle name="SAPBEXHLevel3 6 3 4" xfId="13903" xr:uid="{00000000-0005-0000-0000-0000F5780000}"/>
    <cellStyle name="SAPBEXHLevel3 6 3 4 2" xfId="29491" xr:uid="{00000000-0005-0000-0000-0000F6780000}"/>
    <cellStyle name="SAPBEXHLevel3 6 3 5" xfId="16911" xr:uid="{00000000-0005-0000-0000-0000F7780000}"/>
    <cellStyle name="SAPBEXHLevel3 6 3 5 2" xfId="32049" xr:uid="{00000000-0005-0000-0000-0000F8780000}"/>
    <cellStyle name="SAPBEXHLevel3 6 3 6" xfId="19521" xr:uid="{00000000-0005-0000-0000-0000F9780000}"/>
    <cellStyle name="SAPBEXHLevel3 6 3 6 2" xfId="34468" xr:uid="{00000000-0005-0000-0000-0000FA780000}"/>
    <cellStyle name="SAPBEXHLevel3 6 3 7" xfId="21454" xr:uid="{00000000-0005-0000-0000-0000FB780000}"/>
    <cellStyle name="SAPBEXHLevel3 6 3 7 2" xfId="36380" xr:uid="{00000000-0005-0000-0000-0000FC780000}"/>
    <cellStyle name="SAPBEXHLevel3 6 3 8" xfId="6398" xr:uid="{00000000-0005-0000-0000-0000FD780000}"/>
    <cellStyle name="SAPBEXHLevel3 6 4" xfId="4929" xr:uid="{00000000-0005-0000-0000-0000FE780000}"/>
    <cellStyle name="SAPBEXHLevel3 6 4 2" xfId="10083" xr:uid="{00000000-0005-0000-0000-0000FF780000}"/>
    <cellStyle name="SAPBEXHLevel3 6 4 2 2" xfId="26061" xr:uid="{00000000-0005-0000-0000-000000790000}"/>
    <cellStyle name="SAPBEXHLevel3 6 4 3" xfId="12901" xr:uid="{00000000-0005-0000-0000-000001790000}"/>
    <cellStyle name="SAPBEXHLevel3 6 4 3 2" xfId="28740" xr:uid="{00000000-0005-0000-0000-000002790000}"/>
    <cellStyle name="SAPBEXHLevel3 6 4 4" xfId="6705" xr:uid="{00000000-0005-0000-0000-000003790000}"/>
    <cellStyle name="SAPBEXHLevel3 6 4 4 2" xfId="23197" xr:uid="{00000000-0005-0000-0000-000004790000}"/>
    <cellStyle name="SAPBEXHLevel3 6 4 5" xfId="18218" xr:uid="{00000000-0005-0000-0000-000005790000}"/>
    <cellStyle name="SAPBEXHLevel3 6 4 5 2" xfId="33323" xr:uid="{00000000-0005-0000-0000-000006790000}"/>
    <cellStyle name="SAPBEXHLevel3 6 4 6" xfId="20826" xr:uid="{00000000-0005-0000-0000-000007790000}"/>
    <cellStyle name="SAPBEXHLevel3 6 4 6 2" xfId="35757" xr:uid="{00000000-0005-0000-0000-000008790000}"/>
    <cellStyle name="SAPBEXHLevel3 6 4 7" xfId="22066" xr:uid="{00000000-0005-0000-0000-000009790000}"/>
    <cellStyle name="SAPBEXHLevel3 6 4 7 2" xfId="36983" xr:uid="{00000000-0005-0000-0000-00000A790000}"/>
    <cellStyle name="SAPBEXHLevel3 6 5" xfId="5357" xr:uid="{00000000-0005-0000-0000-00000B790000}"/>
    <cellStyle name="SAPBEXHLevel3 6 5 2" xfId="37106" xr:uid="{00000000-0005-0000-0000-00000C790000}"/>
    <cellStyle name="SAPBEXHLevel3 6 6" xfId="7630" xr:uid="{00000000-0005-0000-0000-00000D790000}"/>
    <cellStyle name="SAPBEXHLevel3 6 7" xfId="8970" xr:uid="{00000000-0005-0000-0000-00000E790000}"/>
    <cellStyle name="SAPBEXHLevel3 6 8" xfId="7765" xr:uid="{00000000-0005-0000-0000-00000F790000}"/>
    <cellStyle name="SAPBEXHLevel3 6 9" xfId="13032" xr:uid="{00000000-0005-0000-0000-000010790000}"/>
    <cellStyle name="SAPBEXHLevel3 7" xfId="914" xr:uid="{00000000-0005-0000-0000-000011790000}"/>
    <cellStyle name="SAPBEXHLevel3 7 10" xfId="12957" xr:uid="{00000000-0005-0000-0000-000012790000}"/>
    <cellStyle name="SAPBEXHLevel3 7 11" xfId="22487" xr:uid="{00000000-0005-0000-0000-000013790000}"/>
    <cellStyle name="SAPBEXHLevel3 7 2" xfId="915" xr:uid="{00000000-0005-0000-0000-000014790000}"/>
    <cellStyle name="SAPBEXHLevel3 7 2 2" xfId="5354" xr:uid="{00000000-0005-0000-0000-000015790000}"/>
    <cellStyle name="SAPBEXHLevel3 7 2 2 2" xfId="37103" xr:uid="{00000000-0005-0000-0000-000016790000}"/>
    <cellStyle name="SAPBEXHLevel3 7 2 3" xfId="5757" xr:uid="{00000000-0005-0000-0000-000017790000}"/>
    <cellStyle name="SAPBEXHLevel3 7 2 4" xfId="13375" xr:uid="{00000000-0005-0000-0000-000018790000}"/>
    <cellStyle name="SAPBEXHLevel3 7 2 5" xfId="6548" xr:uid="{00000000-0005-0000-0000-000019790000}"/>
    <cellStyle name="SAPBEXHLevel3 7 2 6" xfId="14694" xr:uid="{00000000-0005-0000-0000-00001A790000}"/>
    <cellStyle name="SAPBEXHLevel3 7 2 7" xfId="7823" xr:uid="{00000000-0005-0000-0000-00001B790000}"/>
    <cellStyle name="SAPBEXHLevel3 7 2 8" xfId="22488" xr:uid="{00000000-0005-0000-0000-00001C790000}"/>
    <cellStyle name="SAPBEXHLevel3 7 3" xfId="3565" xr:uid="{00000000-0005-0000-0000-00001D790000}"/>
    <cellStyle name="SAPBEXHLevel3 7 3 2" xfId="8733" xr:uid="{00000000-0005-0000-0000-00001E790000}"/>
    <cellStyle name="SAPBEXHLevel3 7 3 2 2" xfId="24762" xr:uid="{00000000-0005-0000-0000-00001F790000}"/>
    <cellStyle name="SAPBEXHLevel3 7 3 3" xfId="11560" xr:uid="{00000000-0005-0000-0000-000020790000}"/>
    <cellStyle name="SAPBEXHLevel3 7 3 3 2" xfId="27427" xr:uid="{00000000-0005-0000-0000-000021790000}"/>
    <cellStyle name="SAPBEXHLevel3 7 3 4" xfId="14963" xr:uid="{00000000-0005-0000-0000-000022790000}"/>
    <cellStyle name="SAPBEXHLevel3 7 3 4 2" xfId="30410" xr:uid="{00000000-0005-0000-0000-000023790000}"/>
    <cellStyle name="SAPBEXHLevel3 7 3 5" xfId="16912" xr:uid="{00000000-0005-0000-0000-000024790000}"/>
    <cellStyle name="SAPBEXHLevel3 7 3 5 2" xfId="32050" xr:uid="{00000000-0005-0000-0000-000025790000}"/>
    <cellStyle name="SAPBEXHLevel3 7 3 6" xfId="19522" xr:uid="{00000000-0005-0000-0000-000026790000}"/>
    <cellStyle name="SAPBEXHLevel3 7 3 6 2" xfId="34469" xr:uid="{00000000-0005-0000-0000-000027790000}"/>
    <cellStyle name="SAPBEXHLevel3 7 3 7" xfId="21455" xr:uid="{00000000-0005-0000-0000-000028790000}"/>
    <cellStyle name="SAPBEXHLevel3 7 3 7 2" xfId="36381" xr:uid="{00000000-0005-0000-0000-000029790000}"/>
    <cellStyle name="SAPBEXHLevel3 7 3 8" xfId="6399" xr:uid="{00000000-0005-0000-0000-00002A790000}"/>
    <cellStyle name="SAPBEXHLevel3 7 4" xfId="4004" xr:uid="{00000000-0005-0000-0000-00002B790000}"/>
    <cellStyle name="SAPBEXHLevel3 7 4 2" xfId="9159" xr:uid="{00000000-0005-0000-0000-00002C790000}"/>
    <cellStyle name="SAPBEXHLevel3 7 4 2 2" xfId="25155" xr:uid="{00000000-0005-0000-0000-00002D790000}"/>
    <cellStyle name="SAPBEXHLevel3 7 4 3" xfId="11979" xr:uid="{00000000-0005-0000-0000-00002E790000}"/>
    <cellStyle name="SAPBEXHLevel3 7 4 3 2" xfId="27823" xr:uid="{00000000-0005-0000-0000-00002F790000}"/>
    <cellStyle name="SAPBEXHLevel3 7 4 4" xfId="14341" xr:uid="{00000000-0005-0000-0000-000030790000}"/>
    <cellStyle name="SAPBEXHLevel3 7 4 4 2" xfId="29863" xr:uid="{00000000-0005-0000-0000-000031790000}"/>
    <cellStyle name="SAPBEXHLevel3 7 4 5" xfId="17301" xr:uid="{00000000-0005-0000-0000-000032790000}"/>
    <cellStyle name="SAPBEXHLevel3 7 4 5 2" xfId="32422" xr:uid="{00000000-0005-0000-0000-000033790000}"/>
    <cellStyle name="SAPBEXHLevel3 7 4 6" xfId="19909" xr:uid="{00000000-0005-0000-0000-000034790000}"/>
    <cellStyle name="SAPBEXHLevel3 7 4 6 2" xfId="34850" xr:uid="{00000000-0005-0000-0000-000035790000}"/>
    <cellStyle name="SAPBEXHLevel3 7 4 7" xfId="21467" xr:uid="{00000000-0005-0000-0000-000036790000}"/>
    <cellStyle name="SAPBEXHLevel3 7 4 7 2" xfId="36393" xr:uid="{00000000-0005-0000-0000-000037790000}"/>
    <cellStyle name="SAPBEXHLevel3 7 5" xfId="5355" xr:uid="{00000000-0005-0000-0000-000038790000}"/>
    <cellStyle name="SAPBEXHLevel3 7 5 2" xfId="37104" xr:uid="{00000000-0005-0000-0000-000039790000}"/>
    <cellStyle name="SAPBEXHLevel3 7 6" xfId="6842" xr:uid="{00000000-0005-0000-0000-00003A790000}"/>
    <cellStyle name="SAPBEXHLevel3 7 7" xfId="6046" xr:uid="{00000000-0005-0000-0000-00003B790000}"/>
    <cellStyle name="SAPBEXHLevel3 7 8" xfId="6770" xr:uid="{00000000-0005-0000-0000-00003C790000}"/>
    <cellStyle name="SAPBEXHLevel3 7 9" xfId="14954" xr:uid="{00000000-0005-0000-0000-00003D790000}"/>
    <cellStyle name="SAPBEXHLevel3 8" xfId="916" xr:uid="{00000000-0005-0000-0000-00003E790000}"/>
    <cellStyle name="SAPBEXHLevel3 8 10" xfId="12970" xr:uid="{00000000-0005-0000-0000-00003F790000}"/>
    <cellStyle name="SAPBEXHLevel3 8 11" xfId="22489" xr:uid="{00000000-0005-0000-0000-000040790000}"/>
    <cellStyle name="SAPBEXHLevel3 8 2" xfId="917" xr:uid="{00000000-0005-0000-0000-000041790000}"/>
    <cellStyle name="SAPBEXHLevel3 8 2 2" xfId="5352" xr:uid="{00000000-0005-0000-0000-000042790000}"/>
    <cellStyle name="SAPBEXHLevel3 8 2 2 2" xfId="37101" xr:uid="{00000000-0005-0000-0000-000043790000}"/>
    <cellStyle name="SAPBEXHLevel3 8 2 3" xfId="6841" xr:uid="{00000000-0005-0000-0000-000044790000}"/>
    <cellStyle name="SAPBEXHLevel3 8 2 4" xfId="13072" xr:uid="{00000000-0005-0000-0000-000045790000}"/>
    <cellStyle name="SAPBEXHLevel3 8 2 5" xfId="6755" xr:uid="{00000000-0005-0000-0000-000046790000}"/>
    <cellStyle name="SAPBEXHLevel3 8 2 6" xfId="15857" xr:uid="{00000000-0005-0000-0000-000047790000}"/>
    <cellStyle name="SAPBEXHLevel3 8 2 7" xfId="5901" xr:uid="{00000000-0005-0000-0000-000048790000}"/>
    <cellStyle name="SAPBEXHLevel3 8 2 8" xfId="22490" xr:uid="{00000000-0005-0000-0000-000049790000}"/>
    <cellStyle name="SAPBEXHLevel3 8 3" xfId="3566" xr:uid="{00000000-0005-0000-0000-00004A790000}"/>
    <cellStyle name="SAPBEXHLevel3 8 3 2" xfId="8734" xr:uid="{00000000-0005-0000-0000-00004B790000}"/>
    <cellStyle name="SAPBEXHLevel3 8 3 2 2" xfId="24763" xr:uid="{00000000-0005-0000-0000-00004C790000}"/>
    <cellStyle name="SAPBEXHLevel3 8 3 3" xfId="11561" xr:uid="{00000000-0005-0000-0000-00004D790000}"/>
    <cellStyle name="SAPBEXHLevel3 8 3 3 2" xfId="27428" xr:uid="{00000000-0005-0000-0000-00004E790000}"/>
    <cellStyle name="SAPBEXHLevel3 8 3 4" xfId="14964" xr:uid="{00000000-0005-0000-0000-00004F790000}"/>
    <cellStyle name="SAPBEXHLevel3 8 3 4 2" xfId="30411" xr:uid="{00000000-0005-0000-0000-000050790000}"/>
    <cellStyle name="SAPBEXHLevel3 8 3 5" xfId="16913" xr:uid="{00000000-0005-0000-0000-000051790000}"/>
    <cellStyle name="SAPBEXHLevel3 8 3 5 2" xfId="32051" xr:uid="{00000000-0005-0000-0000-000052790000}"/>
    <cellStyle name="SAPBEXHLevel3 8 3 6" xfId="19523" xr:uid="{00000000-0005-0000-0000-000053790000}"/>
    <cellStyle name="SAPBEXHLevel3 8 3 6 2" xfId="34470" xr:uid="{00000000-0005-0000-0000-000054790000}"/>
    <cellStyle name="SAPBEXHLevel3 8 3 7" xfId="21456" xr:uid="{00000000-0005-0000-0000-000055790000}"/>
    <cellStyle name="SAPBEXHLevel3 8 3 7 2" xfId="36382" xr:uid="{00000000-0005-0000-0000-000056790000}"/>
    <cellStyle name="SAPBEXHLevel3 8 3 8" xfId="6400" xr:uid="{00000000-0005-0000-0000-000057790000}"/>
    <cellStyle name="SAPBEXHLevel3 8 4" xfId="4003" xr:uid="{00000000-0005-0000-0000-000058790000}"/>
    <cellStyle name="SAPBEXHLevel3 8 4 2" xfId="9158" xr:uid="{00000000-0005-0000-0000-000059790000}"/>
    <cellStyle name="SAPBEXHLevel3 8 4 2 2" xfId="25154" xr:uid="{00000000-0005-0000-0000-00005A790000}"/>
    <cellStyle name="SAPBEXHLevel3 8 4 3" xfId="11978" xr:uid="{00000000-0005-0000-0000-00005B790000}"/>
    <cellStyle name="SAPBEXHLevel3 8 4 3 2" xfId="27822" xr:uid="{00000000-0005-0000-0000-00005C790000}"/>
    <cellStyle name="SAPBEXHLevel3 8 4 4" xfId="14597" xr:uid="{00000000-0005-0000-0000-00005D790000}"/>
    <cellStyle name="SAPBEXHLevel3 8 4 4 2" xfId="30099" xr:uid="{00000000-0005-0000-0000-00005E790000}"/>
    <cellStyle name="SAPBEXHLevel3 8 4 5" xfId="17300" xr:uid="{00000000-0005-0000-0000-00005F790000}"/>
    <cellStyle name="SAPBEXHLevel3 8 4 5 2" xfId="32421" xr:uid="{00000000-0005-0000-0000-000060790000}"/>
    <cellStyle name="SAPBEXHLevel3 8 4 6" xfId="19908" xr:uid="{00000000-0005-0000-0000-000061790000}"/>
    <cellStyle name="SAPBEXHLevel3 8 4 6 2" xfId="34849" xr:uid="{00000000-0005-0000-0000-000062790000}"/>
    <cellStyle name="SAPBEXHLevel3 8 4 7" xfId="21994" xr:uid="{00000000-0005-0000-0000-000063790000}"/>
    <cellStyle name="SAPBEXHLevel3 8 4 7 2" xfId="36913" xr:uid="{00000000-0005-0000-0000-000064790000}"/>
    <cellStyle name="SAPBEXHLevel3 8 5" xfId="5353" xr:uid="{00000000-0005-0000-0000-000065790000}"/>
    <cellStyle name="SAPBEXHLevel3 8 5 2" xfId="37102" xr:uid="{00000000-0005-0000-0000-000066790000}"/>
    <cellStyle name="SAPBEXHLevel3 8 6" xfId="6034" xr:uid="{00000000-0005-0000-0000-000067790000}"/>
    <cellStyle name="SAPBEXHLevel3 8 7" xfId="14737" xr:uid="{00000000-0005-0000-0000-000068790000}"/>
    <cellStyle name="SAPBEXHLevel3 8 8" xfId="6547" xr:uid="{00000000-0005-0000-0000-000069790000}"/>
    <cellStyle name="SAPBEXHLevel3 8 9" xfId="15384" xr:uid="{00000000-0005-0000-0000-00006A790000}"/>
    <cellStyle name="SAPBEXHLevel3 9" xfId="918" xr:uid="{00000000-0005-0000-0000-00006B790000}"/>
    <cellStyle name="SAPBEXHLevel3 9 10" xfId="22491" xr:uid="{00000000-0005-0000-0000-00006C790000}"/>
    <cellStyle name="SAPBEXHLevel3 9 2" xfId="3567" xr:uid="{00000000-0005-0000-0000-00006D790000}"/>
    <cellStyle name="SAPBEXHLevel3 9 2 2" xfId="8735" xr:uid="{00000000-0005-0000-0000-00006E790000}"/>
    <cellStyle name="SAPBEXHLevel3 9 2 2 2" xfId="24764" xr:uid="{00000000-0005-0000-0000-00006F790000}"/>
    <cellStyle name="SAPBEXHLevel3 9 2 3" xfId="11562" xr:uid="{00000000-0005-0000-0000-000070790000}"/>
    <cellStyle name="SAPBEXHLevel3 9 2 3 2" xfId="27429" xr:uid="{00000000-0005-0000-0000-000071790000}"/>
    <cellStyle name="SAPBEXHLevel3 9 2 4" xfId="14325" xr:uid="{00000000-0005-0000-0000-000072790000}"/>
    <cellStyle name="SAPBEXHLevel3 9 2 4 2" xfId="29848" xr:uid="{00000000-0005-0000-0000-000073790000}"/>
    <cellStyle name="SAPBEXHLevel3 9 2 5" xfId="16914" xr:uid="{00000000-0005-0000-0000-000074790000}"/>
    <cellStyle name="SAPBEXHLevel3 9 2 5 2" xfId="32052" xr:uid="{00000000-0005-0000-0000-000075790000}"/>
    <cellStyle name="SAPBEXHLevel3 9 2 6" xfId="19524" xr:uid="{00000000-0005-0000-0000-000076790000}"/>
    <cellStyle name="SAPBEXHLevel3 9 2 6 2" xfId="34471" xr:uid="{00000000-0005-0000-0000-000077790000}"/>
    <cellStyle name="SAPBEXHLevel3 9 2 7" xfId="21457" xr:uid="{00000000-0005-0000-0000-000078790000}"/>
    <cellStyle name="SAPBEXHLevel3 9 2 7 2" xfId="36383" xr:uid="{00000000-0005-0000-0000-000079790000}"/>
    <cellStyle name="SAPBEXHLevel3 9 2 8" xfId="6401" xr:uid="{00000000-0005-0000-0000-00007A790000}"/>
    <cellStyle name="SAPBEXHLevel3 9 3" xfId="4002" xr:uid="{00000000-0005-0000-0000-00007B790000}"/>
    <cellStyle name="SAPBEXHLevel3 9 3 2" xfId="9157" xr:uid="{00000000-0005-0000-0000-00007C790000}"/>
    <cellStyle name="SAPBEXHLevel3 9 3 2 2" xfId="25153" xr:uid="{00000000-0005-0000-0000-00007D790000}"/>
    <cellStyle name="SAPBEXHLevel3 9 3 3" xfId="11977" xr:uid="{00000000-0005-0000-0000-00007E790000}"/>
    <cellStyle name="SAPBEXHLevel3 9 3 3 2" xfId="27821" xr:uid="{00000000-0005-0000-0000-00007F790000}"/>
    <cellStyle name="SAPBEXHLevel3 9 3 4" xfId="14340" xr:uid="{00000000-0005-0000-0000-000080790000}"/>
    <cellStyle name="SAPBEXHLevel3 9 3 4 2" xfId="29862" xr:uid="{00000000-0005-0000-0000-000081790000}"/>
    <cellStyle name="SAPBEXHLevel3 9 3 5" xfId="17299" xr:uid="{00000000-0005-0000-0000-000082790000}"/>
    <cellStyle name="SAPBEXHLevel3 9 3 5 2" xfId="32420" xr:uid="{00000000-0005-0000-0000-000083790000}"/>
    <cellStyle name="SAPBEXHLevel3 9 3 6" xfId="19907" xr:uid="{00000000-0005-0000-0000-000084790000}"/>
    <cellStyle name="SAPBEXHLevel3 9 3 6 2" xfId="34848" xr:uid="{00000000-0005-0000-0000-000085790000}"/>
    <cellStyle name="SAPBEXHLevel3 9 3 7" xfId="21775" xr:uid="{00000000-0005-0000-0000-000086790000}"/>
    <cellStyle name="SAPBEXHLevel3 9 3 7 2" xfId="36697" xr:uid="{00000000-0005-0000-0000-000087790000}"/>
    <cellStyle name="SAPBEXHLevel3 9 4" xfId="5351" xr:uid="{00000000-0005-0000-0000-000088790000}"/>
    <cellStyle name="SAPBEXHLevel3 9 4 2" xfId="37100" xr:uid="{00000000-0005-0000-0000-000089790000}"/>
    <cellStyle name="SAPBEXHLevel3 9 5" xfId="6840" xr:uid="{00000000-0005-0000-0000-00008A790000}"/>
    <cellStyle name="SAPBEXHLevel3 9 6" xfId="7054" xr:uid="{00000000-0005-0000-0000-00008B790000}"/>
    <cellStyle name="SAPBEXHLevel3 9 7" xfId="6998" xr:uid="{00000000-0005-0000-0000-00008C790000}"/>
    <cellStyle name="SAPBEXHLevel3 9 8" xfId="5692" xr:uid="{00000000-0005-0000-0000-00008D790000}"/>
    <cellStyle name="SAPBEXHLevel3 9 9" xfId="15807" xr:uid="{00000000-0005-0000-0000-00008E790000}"/>
    <cellStyle name="SAPBEXHLevel3_CC - Div XRef" xfId="1896" xr:uid="{00000000-0005-0000-0000-00008F790000}"/>
    <cellStyle name="SAPBEXHLevel3X" xfId="98" xr:uid="{00000000-0005-0000-0000-000090790000}"/>
    <cellStyle name="SAPBEXHLevel3X 10" xfId="1897" xr:uid="{00000000-0005-0000-0000-000091790000}"/>
    <cellStyle name="SAPBEXHLevel3X 10 2" xfId="4001" xr:uid="{00000000-0005-0000-0000-000092790000}"/>
    <cellStyle name="SAPBEXHLevel3X 10 2 2" xfId="9156" xr:uid="{00000000-0005-0000-0000-000093790000}"/>
    <cellStyle name="SAPBEXHLevel3X 10 2 2 2" xfId="25152" xr:uid="{00000000-0005-0000-0000-000094790000}"/>
    <cellStyle name="SAPBEXHLevel3X 10 2 3" xfId="11976" xr:uid="{00000000-0005-0000-0000-000095790000}"/>
    <cellStyle name="SAPBEXHLevel3X 10 2 3 2" xfId="27820" xr:uid="{00000000-0005-0000-0000-000096790000}"/>
    <cellStyle name="SAPBEXHLevel3X 10 2 4" xfId="14598" xr:uid="{00000000-0005-0000-0000-000097790000}"/>
    <cellStyle name="SAPBEXHLevel3X 10 2 4 2" xfId="30100" xr:uid="{00000000-0005-0000-0000-000098790000}"/>
    <cellStyle name="SAPBEXHLevel3X 10 2 5" xfId="17298" xr:uid="{00000000-0005-0000-0000-000099790000}"/>
    <cellStyle name="SAPBEXHLevel3X 10 2 5 2" xfId="32419" xr:uid="{00000000-0005-0000-0000-00009A790000}"/>
    <cellStyle name="SAPBEXHLevel3X 10 2 6" xfId="19906" xr:uid="{00000000-0005-0000-0000-00009B790000}"/>
    <cellStyle name="SAPBEXHLevel3X 10 2 6 2" xfId="34847" xr:uid="{00000000-0005-0000-0000-00009C790000}"/>
    <cellStyle name="SAPBEXHLevel3X 10 2 7" xfId="21192" xr:uid="{00000000-0005-0000-0000-00009D790000}"/>
    <cellStyle name="SAPBEXHLevel3X 10 2 7 2" xfId="36118" xr:uid="{00000000-0005-0000-0000-00009E790000}"/>
    <cellStyle name="SAPBEXHLevel3X 10 3" xfId="7155" xr:uid="{00000000-0005-0000-0000-00009F790000}"/>
    <cellStyle name="SAPBEXHLevel3X 10 3 2" xfId="23437" xr:uid="{00000000-0005-0000-0000-0000A0790000}"/>
    <cellStyle name="SAPBEXHLevel3X 10 4" xfId="7507" xr:uid="{00000000-0005-0000-0000-0000A1790000}"/>
    <cellStyle name="SAPBEXHLevel3X 10 4 2" xfId="23683" xr:uid="{00000000-0005-0000-0000-0000A2790000}"/>
    <cellStyle name="SAPBEXHLevel3X 10 5" xfId="5915" xr:uid="{00000000-0005-0000-0000-0000A3790000}"/>
    <cellStyle name="SAPBEXHLevel3X 10 5 2" xfId="22898" xr:uid="{00000000-0005-0000-0000-0000A4790000}"/>
    <cellStyle name="SAPBEXHLevel3X 10 6" xfId="14233" xr:uid="{00000000-0005-0000-0000-0000A5790000}"/>
    <cellStyle name="SAPBEXHLevel3X 10 6 2" xfId="29770" xr:uid="{00000000-0005-0000-0000-0000A6790000}"/>
    <cellStyle name="SAPBEXHLevel3X 10 7" xfId="15740" xr:uid="{00000000-0005-0000-0000-0000A7790000}"/>
    <cellStyle name="SAPBEXHLevel3X 10 7 2" xfId="31012" xr:uid="{00000000-0005-0000-0000-0000A8790000}"/>
    <cellStyle name="SAPBEXHLevel3X 11" xfId="1898" xr:uid="{00000000-0005-0000-0000-0000A9790000}"/>
    <cellStyle name="SAPBEXHLevel3X 11 2" xfId="4000" xr:uid="{00000000-0005-0000-0000-0000AA790000}"/>
    <cellStyle name="SAPBEXHLevel3X 11 2 2" xfId="9155" xr:uid="{00000000-0005-0000-0000-0000AB790000}"/>
    <cellStyle name="SAPBEXHLevel3X 11 2 2 2" xfId="25151" xr:uid="{00000000-0005-0000-0000-0000AC790000}"/>
    <cellStyle name="SAPBEXHLevel3X 11 2 3" xfId="11975" xr:uid="{00000000-0005-0000-0000-0000AD790000}"/>
    <cellStyle name="SAPBEXHLevel3X 11 2 3 2" xfId="27819" xr:uid="{00000000-0005-0000-0000-0000AE790000}"/>
    <cellStyle name="SAPBEXHLevel3X 11 2 4" xfId="14339" xr:uid="{00000000-0005-0000-0000-0000AF790000}"/>
    <cellStyle name="SAPBEXHLevel3X 11 2 4 2" xfId="29861" xr:uid="{00000000-0005-0000-0000-0000B0790000}"/>
    <cellStyle name="SAPBEXHLevel3X 11 2 5" xfId="17297" xr:uid="{00000000-0005-0000-0000-0000B1790000}"/>
    <cellStyle name="SAPBEXHLevel3X 11 2 5 2" xfId="32418" xr:uid="{00000000-0005-0000-0000-0000B2790000}"/>
    <cellStyle name="SAPBEXHLevel3X 11 2 6" xfId="19905" xr:uid="{00000000-0005-0000-0000-0000B3790000}"/>
    <cellStyle name="SAPBEXHLevel3X 11 2 6 2" xfId="34846" xr:uid="{00000000-0005-0000-0000-0000B4790000}"/>
    <cellStyle name="SAPBEXHLevel3X 11 2 7" xfId="21995" xr:uid="{00000000-0005-0000-0000-0000B5790000}"/>
    <cellStyle name="SAPBEXHLevel3X 11 2 7 2" xfId="36914" xr:uid="{00000000-0005-0000-0000-0000B6790000}"/>
    <cellStyle name="SAPBEXHLevel3X 11 3" xfId="7156" xr:uid="{00000000-0005-0000-0000-0000B7790000}"/>
    <cellStyle name="SAPBEXHLevel3X 11 3 2" xfId="23438" xr:uid="{00000000-0005-0000-0000-0000B8790000}"/>
    <cellStyle name="SAPBEXHLevel3X 11 4" xfId="7506" xr:uid="{00000000-0005-0000-0000-0000B9790000}"/>
    <cellStyle name="SAPBEXHLevel3X 11 4 2" xfId="23682" xr:uid="{00000000-0005-0000-0000-0000BA790000}"/>
    <cellStyle name="SAPBEXHLevel3X 11 5" xfId="15430" xr:uid="{00000000-0005-0000-0000-0000BB790000}"/>
    <cellStyle name="SAPBEXHLevel3X 11 5 2" xfId="30809" xr:uid="{00000000-0005-0000-0000-0000BC790000}"/>
    <cellStyle name="SAPBEXHLevel3X 11 6" xfId="6985" xr:uid="{00000000-0005-0000-0000-0000BD790000}"/>
    <cellStyle name="SAPBEXHLevel3X 11 6 2" xfId="23369" xr:uid="{00000000-0005-0000-0000-0000BE790000}"/>
    <cellStyle name="SAPBEXHLevel3X 11 7" xfId="15739" xr:uid="{00000000-0005-0000-0000-0000BF790000}"/>
    <cellStyle name="SAPBEXHLevel3X 11 7 2" xfId="31011" xr:uid="{00000000-0005-0000-0000-0000C0790000}"/>
    <cellStyle name="SAPBEXHLevel3X 12" xfId="1899" xr:uid="{00000000-0005-0000-0000-0000C1790000}"/>
    <cellStyle name="SAPBEXHLevel3X 12 2" xfId="3999" xr:uid="{00000000-0005-0000-0000-0000C2790000}"/>
    <cellStyle name="SAPBEXHLevel3X 12 2 2" xfId="9154" xr:uid="{00000000-0005-0000-0000-0000C3790000}"/>
    <cellStyle name="SAPBEXHLevel3X 12 2 2 2" xfId="25150" xr:uid="{00000000-0005-0000-0000-0000C4790000}"/>
    <cellStyle name="SAPBEXHLevel3X 12 2 3" xfId="11974" xr:uid="{00000000-0005-0000-0000-0000C5790000}"/>
    <cellStyle name="SAPBEXHLevel3X 12 2 3 2" xfId="27818" xr:uid="{00000000-0005-0000-0000-0000C6790000}"/>
    <cellStyle name="SAPBEXHLevel3X 12 2 4" xfId="14599" xr:uid="{00000000-0005-0000-0000-0000C7790000}"/>
    <cellStyle name="SAPBEXHLevel3X 12 2 4 2" xfId="30101" xr:uid="{00000000-0005-0000-0000-0000C8790000}"/>
    <cellStyle name="SAPBEXHLevel3X 12 2 5" xfId="17296" xr:uid="{00000000-0005-0000-0000-0000C9790000}"/>
    <cellStyle name="SAPBEXHLevel3X 12 2 5 2" xfId="32417" xr:uid="{00000000-0005-0000-0000-0000CA790000}"/>
    <cellStyle name="SAPBEXHLevel3X 12 2 6" xfId="19904" xr:uid="{00000000-0005-0000-0000-0000CB790000}"/>
    <cellStyle name="SAPBEXHLevel3X 12 2 6 2" xfId="34845" xr:uid="{00000000-0005-0000-0000-0000CC790000}"/>
    <cellStyle name="SAPBEXHLevel3X 12 2 7" xfId="21191" xr:uid="{00000000-0005-0000-0000-0000CD790000}"/>
    <cellStyle name="SAPBEXHLevel3X 12 2 7 2" xfId="36117" xr:uid="{00000000-0005-0000-0000-0000CE790000}"/>
    <cellStyle name="SAPBEXHLevel3X 12 3" xfId="7157" xr:uid="{00000000-0005-0000-0000-0000CF790000}"/>
    <cellStyle name="SAPBEXHLevel3X 12 3 2" xfId="23439" xr:uid="{00000000-0005-0000-0000-0000D0790000}"/>
    <cellStyle name="SAPBEXHLevel3X 12 4" xfId="7505" xr:uid="{00000000-0005-0000-0000-0000D1790000}"/>
    <cellStyle name="SAPBEXHLevel3X 12 4 2" xfId="23681" xr:uid="{00000000-0005-0000-0000-0000D2790000}"/>
    <cellStyle name="SAPBEXHLevel3X 12 5" xfId="6753" xr:uid="{00000000-0005-0000-0000-0000D3790000}"/>
    <cellStyle name="SAPBEXHLevel3X 12 5 2" xfId="23231" xr:uid="{00000000-0005-0000-0000-0000D4790000}"/>
    <cellStyle name="SAPBEXHLevel3X 12 6" xfId="10410" xr:uid="{00000000-0005-0000-0000-0000D5790000}"/>
    <cellStyle name="SAPBEXHLevel3X 12 6 2" xfId="26334" xr:uid="{00000000-0005-0000-0000-0000D6790000}"/>
    <cellStyle name="SAPBEXHLevel3X 12 7" xfId="15738" xr:uid="{00000000-0005-0000-0000-0000D7790000}"/>
    <cellStyle name="SAPBEXHLevel3X 12 7 2" xfId="31010" xr:uid="{00000000-0005-0000-0000-0000D8790000}"/>
    <cellStyle name="SAPBEXHLevel3X 13" xfId="3571" xr:uid="{00000000-0005-0000-0000-0000D9790000}"/>
    <cellStyle name="SAPBEXHLevel3X 13 2" xfId="3998" xr:uid="{00000000-0005-0000-0000-0000DA790000}"/>
    <cellStyle name="SAPBEXHLevel3X 13 2 2" xfId="9153" xr:uid="{00000000-0005-0000-0000-0000DB790000}"/>
    <cellStyle name="SAPBEXHLevel3X 13 2 2 2" xfId="25149" xr:uid="{00000000-0005-0000-0000-0000DC790000}"/>
    <cellStyle name="SAPBEXHLevel3X 13 2 3" xfId="11973" xr:uid="{00000000-0005-0000-0000-0000DD790000}"/>
    <cellStyle name="SAPBEXHLevel3X 13 2 3 2" xfId="27817" xr:uid="{00000000-0005-0000-0000-0000DE790000}"/>
    <cellStyle name="SAPBEXHLevel3X 13 2 4" xfId="14338" xr:uid="{00000000-0005-0000-0000-0000DF790000}"/>
    <cellStyle name="SAPBEXHLevel3X 13 2 4 2" xfId="29860" xr:uid="{00000000-0005-0000-0000-0000E0790000}"/>
    <cellStyle name="SAPBEXHLevel3X 13 2 5" xfId="17295" xr:uid="{00000000-0005-0000-0000-0000E1790000}"/>
    <cellStyle name="SAPBEXHLevel3X 13 2 5 2" xfId="32416" xr:uid="{00000000-0005-0000-0000-0000E2790000}"/>
    <cellStyle name="SAPBEXHLevel3X 13 2 6" xfId="19903" xr:uid="{00000000-0005-0000-0000-0000E3790000}"/>
    <cellStyle name="SAPBEXHLevel3X 13 2 6 2" xfId="34844" xr:uid="{00000000-0005-0000-0000-0000E4790000}"/>
    <cellStyle name="SAPBEXHLevel3X 13 2 7" xfId="21466" xr:uid="{00000000-0005-0000-0000-0000E5790000}"/>
    <cellStyle name="SAPBEXHLevel3X 13 2 7 2" xfId="36392" xr:uid="{00000000-0005-0000-0000-0000E6790000}"/>
    <cellStyle name="SAPBEXHLevel3X 13 3" xfId="8739" xr:uid="{00000000-0005-0000-0000-0000E7790000}"/>
    <cellStyle name="SAPBEXHLevel3X 13 3 2" xfId="24768" xr:uid="{00000000-0005-0000-0000-0000E8790000}"/>
    <cellStyle name="SAPBEXHLevel3X 13 4" xfId="11566" xr:uid="{00000000-0005-0000-0000-0000E9790000}"/>
    <cellStyle name="SAPBEXHLevel3X 13 4 2" xfId="27433" xr:uid="{00000000-0005-0000-0000-0000EA790000}"/>
    <cellStyle name="SAPBEXHLevel3X 13 5" xfId="13604" xr:uid="{00000000-0005-0000-0000-0000EB790000}"/>
    <cellStyle name="SAPBEXHLevel3X 13 5 2" xfId="29228" xr:uid="{00000000-0005-0000-0000-0000EC790000}"/>
    <cellStyle name="SAPBEXHLevel3X 13 6" xfId="16918" xr:uid="{00000000-0005-0000-0000-0000ED790000}"/>
    <cellStyle name="SAPBEXHLevel3X 13 6 2" xfId="32056" xr:uid="{00000000-0005-0000-0000-0000EE790000}"/>
    <cellStyle name="SAPBEXHLevel3X 13 7" xfId="19528" xr:uid="{00000000-0005-0000-0000-0000EF790000}"/>
    <cellStyle name="SAPBEXHLevel3X 13 7 2" xfId="34475" xr:uid="{00000000-0005-0000-0000-0000F0790000}"/>
    <cellStyle name="SAPBEXHLevel3X 14" xfId="3572" xr:uid="{00000000-0005-0000-0000-0000F1790000}"/>
    <cellStyle name="SAPBEXHLevel3X 14 2" xfId="3997" xr:uid="{00000000-0005-0000-0000-0000F2790000}"/>
    <cellStyle name="SAPBEXHLevel3X 14 2 2" xfId="9152" xr:uid="{00000000-0005-0000-0000-0000F3790000}"/>
    <cellStyle name="SAPBEXHLevel3X 14 2 2 2" xfId="25148" xr:uid="{00000000-0005-0000-0000-0000F4790000}"/>
    <cellStyle name="SAPBEXHLevel3X 14 2 3" xfId="11972" xr:uid="{00000000-0005-0000-0000-0000F5790000}"/>
    <cellStyle name="SAPBEXHLevel3X 14 2 3 2" xfId="27816" xr:uid="{00000000-0005-0000-0000-0000F6790000}"/>
    <cellStyle name="SAPBEXHLevel3X 14 2 4" xfId="7375" xr:uid="{00000000-0005-0000-0000-0000F7790000}"/>
    <cellStyle name="SAPBEXHLevel3X 14 2 4 2" xfId="23577" xr:uid="{00000000-0005-0000-0000-0000F8790000}"/>
    <cellStyle name="SAPBEXHLevel3X 14 2 5" xfId="17294" xr:uid="{00000000-0005-0000-0000-0000F9790000}"/>
    <cellStyle name="SAPBEXHLevel3X 14 2 5 2" xfId="32415" xr:uid="{00000000-0005-0000-0000-0000FA790000}"/>
    <cellStyle name="SAPBEXHLevel3X 14 2 6" xfId="19902" xr:uid="{00000000-0005-0000-0000-0000FB790000}"/>
    <cellStyle name="SAPBEXHLevel3X 14 2 6 2" xfId="34843" xr:uid="{00000000-0005-0000-0000-0000FC790000}"/>
    <cellStyle name="SAPBEXHLevel3X 14 2 7" xfId="20888" xr:uid="{00000000-0005-0000-0000-0000FD790000}"/>
    <cellStyle name="SAPBEXHLevel3X 14 2 7 2" xfId="35815" xr:uid="{00000000-0005-0000-0000-0000FE790000}"/>
    <cellStyle name="SAPBEXHLevel3X 14 3" xfId="8740" xr:uid="{00000000-0005-0000-0000-0000FF790000}"/>
    <cellStyle name="SAPBEXHLevel3X 14 3 2" xfId="24769" xr:uid="{00000000-0005-0000-0000-0000007A0000}"/>
    <cellStyle name="SAPBEXHLevel3X 14 4" xfId="11567" xr:uid="{00000000-0005-0000-0000-0000017A0000}"/>
    <cellStyle name="SAPBEXHLevel3X 14 4 2" xfId="27434" xr:uid="{00000000-0005-0000-0000-0000027A0000}"/>
    <cellStyle name="SAPBEXHLevel3X 14 5" xfId="15270" xr:uid="{00000000-0005-0000-0000-0000037A0000}"/>
    <cellStyle name="SAPBEXHLevel3X 14 5 2" xfId="30679" xr:uid="{00000000-0005-0000-0000-0000047A0000}"/>
    <cellStyle name="SAPBEXHLevel3X 14 6" xfId="16919" xr:uid="{00000000-0005-0000-0000-0000057A0000}"/>
    <cellStyle name="SAPBEXHLevel3X 14 6 2" xfId="32057" xr:uid="{00000000-0005-0000-0000-0000067A0000}"/>
    <cellStyle name="SAPBEXHLevel3X 14 7" xfId="19529" xr:uid="{00000000-0005-0000-0000-0000077A0000}"/>
    <cellStyle name="SAPBEXHLevel3X 14 7 2" xfId="34476" xr:uid="{00000000-0005-0000-0000-0000087A0000}"/>
    <cellStyle name="SAPBEXHLevel3X 15" xfId="3573" xr:uid="{00000000-0005-0000-0000-0000097A0000}"/>
    <cellStyle name="SAPBEXHLevel3X 15 2" xfId="3725" xr:uid="{00000000-0005-0000-0000-00000A7A0000}"/>
    <cellStyle name="SAPBEXHLevel3X 15 2 2" xfId="8892" xr:uid="{00000000-0005-0000-0000-00000B7A0000}"/>
    <cellStyle name="SAPBEXHLevel3X 15 2 2 2" xfId="24921" xr:uid="{00000000-0005-0000-0000-00000C7A0000}"/>
    <cellStyle name="SAPBEXHLevel3X 15 2 3" xfId="11719" xr:uid="{00000000-0005-0000-0000-00000D7A0000}"/>
    <cellStyle name="SAPBEXHLevel3X 15 2 3 2" xfId="27586" xr:uid="{00000000-0005-0000-0000-00000E7A0000}"/>
    <cellStyle name="SAPBEXHLevel3X 15 2 4" xfId="13908" xr:uid="{00000000-0005-0000-0000-00000F7A0000}"/>
    <cellStyle name="SAPBEXHLevel3X 15 2 4 2" xfId="29496" xr:uid="{00000000-0005-0000-0000-0000107A0000}"/>
    <cellStyle name="SAPBEXHLevel3X 15 2 5" xfId="17071" xr:uid="{00000000-0005-0000-0000-0000117A0000}"/>
    <cellStyle name="SAPBEXHLevel3X 15 2 5 2" xfId="32209" xr:uid="{00000000-0005-0000-0000-0000127A0000}"/>
    <cellStyle name="SAPBEXHLevel3X 15 2 6" xfId="19681" xr:uid="{00000000-0005-0000-0000-0000137A0000}"/>
    <cellStyle name="SAPBEXHLevel3X 15 2 6 2" xfId="34628" xr:uid="{00000000-0005-0000-0000-0000147A0000}"/>
    <cellStyle name="SAPBEXHLevel3X 15 2 7" xfId="14659" xr:uid="{00000000-0005-0000-0000-0000157A0000}"/>
    <cellStyle name="SAPBEXHLevel3X 15 2 7 2" xfId="30158" xr:uid="{00000000-0005-0000-0000-0000167A0000}"/>
    <cellStyle name="SAPBEXHLevel3X 15 3" xfId="8741" xr:uid="{00000000-0005-0000-0000-0000177A0000}"/>
    <cellStyle name="SAPBEXHLevel3X 15 3 2" xfId="24770" xr:uid="{00000000-0005-0000-0000-0000187A0000}"/>
    <cellStyle name="SAPBEXHLevel3X 15 4" xfId="11568" xr:uid="{00000000-0005-0000-0000-0000197A0000}"/>
    <cellStyle name="SAPBEXHLevel3X 15 4 2" xfId="27435" xr:uid="{00000000-0005-0000-0000-00001A7A0000}"/>
    <cellStyle name="SAPBEXHLevel3X 15 5" xfId="13608" xr:uid="{00000000-0005-0000-0000-00001B7A0000}"/>
    <cellStyle name="SAPBEXHLevel3X 15 5 2" xfId="29232" xr:uid="{00000000-0005-0000-0000-00001C7A0000}"/>
    <cellStyle name="SAPBEXHLevel3X 15 6" xfId="16920" xr:uid="{00000000-0005-0000-0000-00001D7A0000}"/>
    <cellStyle name="SAPBEXHLevel3X 15 6 2" xfId="32058" xr:uid="{00000000-0005-0000-0000-00001E7A0000}"/>
    <cellStyle name="SAPBEXHLevel3X 15 7" xfId="19530" xr:uid="{00000000-0005-0000-0000-00001F7A0000}"/>
    <cellStyle name="SAPBEXHLevel3X 15 7 2" xfId="34477" xr:uid="{00000000-0005-0000-0000-0000207A0000}"/>
    <cellStyle name="SAPBEXHLevel3X 16" xfId="3574" xr:uid="{00000000-0005-0000-0000-0000217A0000}"/>
    <cellStyle name="SAPBEXHLevel3X 16 2" xfId="4953" xr:uid="{00000000-0005-0000-0000-0000227A0000}"/>
    <cellStyle name="SAPBEXHLevel3X 16 2 2" xfId="10107" xr:uid="{00000000-0005-0000-0000-0000237A0000}"/>
    <cellStyle name="SAPBEXHLevel3X 16 2 2 2" xfId="26085" xr:uid="{00000000-0005-0000-0000-0000247A0000}"/>
    <cellStyle name="SAPBEXHLevel3X 16 2 3" xfId="12925" xr:uid="{00000000-0005-0000-0000-0000257A0000}"/>
    <cellStyle name="SAPBEXHLevel3X 16 2 3 2" xfId="28764" xr:uid="{00000000-0005-0000-0000-0000267A0000}"/>
    <cellStyle name="SAPBEXHLevel3X 16 2 4" xfId="15543" xr:uid="{00000000-0005-0000-0000-0000277A0000}"/>
    <cellStyle name="SAPBEXHLevel3X 16 2 4 2" xfId="30898" xr:uid="{00000000-0005-0000-0000-0000287A0000}"/>
    <cellStyle name="SAPBEXHLevel3X 16 2 5" xfId="18242" xr:uid="{00000000-0005-0000-0000-0000297A0000}"/>
    <cellStyle name="SAPBEXHLevel3X 16 2 5 2" xfId="33347" xr:uid="{00000000-0005-0000-0000-00002A7A0000}"/>
    <cellStyle name="SAPBEXHLevel3X 16 2 6" xfId="20850" xr:uid="{00000000-0005-0000-0000-00002B7A0000}"/>
    <cellStyle name="SAPBEXHLevel3X 16 2 6 2" xfId="35781" xr:uid="{00000000-0005-0000-0000-00002C7A0000}"/>
    <cellStyle name="SAPBEXHLevel3X 16 2 7" xfId="5884" xr:uid="{00000000-0005-0000-0000-00002D7A0000}"/>
    <cellStyle name="SAPBEXHLevel3X 16 2 7 2" xfId="22877" xr:uid="{00000000-0005-0000-0000-00002E7A0000}"/>
    <cellStyle name="SAPBEXHLevel3X 16 3" xfId="8742" xr:uid="{00000000-0005-0000-0000-00002F7A0000}"/>
    <cellStyle name="SAPBEXHLevel3X 16 3 2" xfId="24771" xr:uid="{00000000-0005-0000-0000-0000307A0000}"/>
    <cellStyle name="SAPBEXHLevel3X 16 4" xfId="11569" xr:uid="{00000000-0005-0000-0000-0000317A0000}"/>
    <cellStyle name="SAPBEXHLevel3X 16 4 2" xfId="27436" xr:uid="{00000000-0005-0000-0000-0000327A0000}"/>
    <cellStyle name="SAPBEXHLevel3X 16 5" xfId="13605" xr:uid="{00000000-0005-0000-0000-0000337A0000}"/>
    <cellStyle name="SAPBEXHLevel3X 16 5 2" xfId="29229" xr:uid="{00000000-0005-0000-0000-0000347A0000}"/>
    <cellStyle name="SAPBEXHLevel3X 16 6" xfId="16921" xr:uid="{00000000-0005-0000-0000-0000357A0000}"/>
    <cellStyle name="SAPBEXHLevel3X 16 6 2" xfId="32059" xr:uid="{00000000-0005-0000-0000-0000367A0000}"/>
    <cellStyle name="SAPBEXHLevel3X 16 7" xfId="19531" xr:uid="{00000000-0005-0000-0000-0000377A0000}"/>
    <cellStyle name="SAPBEXHLevel3X 16 7 2" xfId="34478" xr:uid="{00000000-0005-0000-0000-0000387A0000}"/>
    <cellStyle name="SAPBEXHLevel3X 17" xfId="3575" xr:uid="{00000000-0005-0000-0000-0000397A0000}"/>
    <cellStyle name="SAPBEXHLevel3X 17 2" xfId="4928" xr:uid="{00000000-0005-0000-0000-00003A7A0000}"/>
    <cellStyle name="SAPBEXHLevel3X 17 2 2" xfId="10082" xr:uid="{00000000-0005-0000-0000-00003B7A0000}"/>
    <cellStyle name="SAPBEXHLevel3X 17 2 2 2" xfId="26060" xr:uid="{00000000-0005-0000-0000-00003C7A0000}"/>
    <cellStyle name="SAPBEXHLevel3X 17 2 3" xfId="12900" xr:uid="{00000000-0005-0000-0000-00003D7A0000}"/>
    <cellStyle name="SAPBEXHLevel3X 17 2 3 2" xfId="28739" xr:uid="{00000000-0005-0000-0000-00003E7A0000}"/>
    <cellStyle name="SAPBEXHLevel3X 17 2 4" xfId="8956" xr:uid="{00000000-0005-0000-0000-00003F7A0000}"/>
    <cellStyle name="SAPBEXHLevel3X 17 2 4 2" xfId="24982" xr:uid="{00000000-0005-0000-0000-0000407A0000}"/>
    <cellStyle name="SAPBEXHLevel3X 17 2 5" xfId="18217" xr:uid="{00000000-0005-0000-0000-0000417A0000}"/>
    <cellStyle name="SAPBEXHLevel3X 17 2 5 2" xfId="33322" xr:uid="{00000000-0005-0000-0000-0000427A0000}"/>
    <cellStyle name="SAPBEXHLevel3X 17 2 6" xfId="20825" xr:uid="{00000000-0005-0000-0000-0000437A0000}"/>
    <cellStyle name="SAPBEXHLevel3X 17 2 6 2" xfId="35756" xr:uid="{00000000-0005-0000-0000-0000447A0000}"/>
    <cellStyle name="SAPBEXHLevel3X 17 2 7" xfId="15612" xr:uid="{00000000-0005-0000-0000-0000457A0000}"/>
    <cellStyle name="SAPBEXHLevel3X 17 2 7 2" xfId="30919" xr:uid="{00000000-0005-0000-0000-0000467A0000}"/>
    <cellStyle name="SAPBEXHLevel3X 17 3" xfId="8743" xr:uid="{00000000-0005-0000-0000-0000477A0000}"/>
    <cellStyle name="SAPBEXHLevel3X 17 3 2" xfId="24772" xr:uid="{00000000-0005-0000-0000-0000487A0000}"/>
    <cellStyle name="SAPBEXHLevel3X 17 4" xfId="11570" xr:uid="{00000000-0005-0000-0000-0000497A0000}"/>
    <cellStyle name="SAPBEXHLevel3X 17 4 2" xfId="27437" xr:uid="{00000000-0005-0000-0000-00004A7A0000}"/>
    <cellStyle name="SAPBEXHLevel3X 17 5" xfId="15269" xr:uid="{00000000-0005-0000-0000-00004B7A0000}"/>
    <cellStyle name="SAPBEXHLevel3X 17 5 2" xfId="30678" xr:uid="{00000000-0005-0000-0000-00004C7A0000}"/>
    <cellStyle name="SAPBEXHLevel3X 17 6" xfId="16922" xr:uid="{00000000-0005-0000-0000-00004D7A0000}"/>
    <cellStyle name="SAPBEXHLevel3X 17 6 2" xfId="32060" xr:uid="{00000000-0005-0000-0000-00004E7A0000}"/>
    <cellStyle name="SAPBEXHLevel3X 17 7" xfId="19532" xr:uid="{00000000-0005-0000-0000-00004F7A0000}"/>
    <cellStyle name="SAPBEXHLevel3X 17 7 2" xfId="34479" xr:uid="{00000000-0005-0000-0000-0000507A0000}"/>
    <cellStyle name="SAPBEXHLevel3X 18" xfId="3576" xr:uid="{00000000-0005-0000-0000-0000517A0000}"/>
    <cellStyle name="SAPBEXHLevel3X 18 2" xfId="4926" xr:uid="{00000000-0005-0000-0000-0000527A0000}"/>
    <cellStyle name="SAPBEXHLevel3X 18 2 2" xfId="10080" xr:uid="{00000000-0005-0000-0000-0000537A0000}"/>
    <cellStyle name="SAPBEXHLevel3X 18 2 2 2" xfId="26058" xr:uid="{00000000-0005-0000-0000-0000547A0000}"/>
    <cellStyle name="SAPBEXHLevel3X 18 2 3" xfId="12898" xr:uid="{00000000-0005-0000-0000-0000557A0000}"/>
    <cellStyle name="SAPBEXHLevel3X 18 2 3 2" xfId="28737" xr:uid="{00000000-0005-0000-0000-0000567A0000}"/>
    <cellStyle name="SAPBEXHLevel3X 18 2 4" xfId="10126" xr:uid="{00000000-0005-0000-0000-0000577A0000}"/>
    <cellStyle name="SAPBEXHLevel3X 18 2 4 2" xfId="26098" xr:uid="{00000000-0005-0000-0000-0000587A0000}"/>
    <cellStyle name="SAPBEXHLevel3X 18 2 5" xfId="18215" xr:uid="{00000000-0005-0000-0000-0000597A0000}"/>
    <cellStyle name="SAPBEXHLevel3X 18 2 5 2" xfId="33320" xr:uid="{00000000-0005-0000-0000-00005A7A0000}"/>
    <cellStyle name="SAPBEXHLevel3X 18 2 6" xfId="20823" xr:uid="{00000000-0005-0000-0000-00005B7A0000}"/>
    <cellStyle name="SAPBEXHLevel3X 18 2 6 2" xfId="35754" xr:uid="{00000000-0005-0000-0000-00005C7A0000}"/>
    <cellStyle name="SAPBEXHLevel3X 18 2 7" xfId="20964" xr:uid="{00000000-0005-0000-0000-00005D7A0000}"/>
    <cellStyle name="SAPBEXHLevel3X 18 2 7 2" xfId="35890" xr:uid="{00000000-0005-0000-0000-00005E7A0000}"/>
    <cellStyle name="SAPBEXHLevel3X 18 3" xfId="8744" xr:uid="{00000000-0005-0000-0000-00005F7A0000}"/>
    <cellStyle name="SAPBEXHLevel3X 18 3 2" xfId="24773" xr:uid="{00000000-0005-0000-0000-0000607A0000}"/>
    <cellStyle name="SAPBEXHLevel3X 18 4" xfId="11571" xr:uid="{00000000-0005-0000-0000-0000617A0000}"/>
    <cellStyle name="SAPBEXHLevel3X 18 4 2" xfId="27438" xr:uid="{00000000-0005-0000-0000-0000627A0000}"/>
    <cellStyle name="SAPBEXHLevel3X 18 5" xfId="13606" xr:uid="{00000000-0005-0000-0000-0000637A0000}"/>
    <cellStyle name="SAPBEXHLevel3X 18 5 2" xfId="29230" xr:uid="{00000000-0005-0000-0000-0000647A0000}"/>
    <cellStyle name="SAPBEXHLevel3X 18 6" xfId="16923" xr:uid="{00000000-0005-0000-0000-0000657A0000}"/>
    <cellStyle name="SAPBEXHLevel3X 18 6 2" xfId="32061" xr:uid="{00000000-0005-0000-0000-0000667A0000}"/>
    <cellStyle name="SAPBEXHLevel3X 18 7" xfId="19533" xr:uid="{00000000-0005-0000-0000-0000677A0000}"/>
    <cellStyle name="SAPBEXHLevel3X 18 7 2" xfId="34480" xr:uid="{00000000-0005-0000-0000-0000687A0000}"/>
    <cellStyle name="SAPBEXHLevel3X 19" xfId="3577" xr:uid="{00000000-0005-0000-0000-0000697A0000}"/>
    <cellStyle name="SAPBEXHLevel3X 19 2" xfId="4927" xr:uid="{00000000-0005-0000-0000-00006A7A0000}"/>
    <cellStyle name="SAPBEXHLevel3X 19 2 2" xfId="10081" xr:uid="{00000000-0005-0000-0000-00006B7A0000}"/>
    <cellStyle name="SAPBEXHLevel3X 19 2 2 2" xfId="26059" xr:uid="{00000000-0005-0000-0000-00006C7A0000}"/>
    <cellStyle name="SAPBEXHLevel3X 19 2 3" xfId="12899" xr:uid="{00000000-0005-0000-0000-00006D7A0000}"/>
    <cellStyle name="SAPBEXHLevel3X 19 2 3 2" xfId="28738" xr:uid="{00000000-0005-0000-0000-00006E7A0000}"/>
    <cellStyle name="SAPBEXHLevel3X 19 2 4" xfId="5265" xr:uid="{00000000-0005-0000-0000-00006F7A0000}"/>
    <cellStyle name="SAPBEXHLevel3X 19 2 4 2" xfId="22572" xr:uid="{00000000-0005-0000-0000-0000707A0000}"/>
    <cellStyle name="SAPBEXHLevel3X 19 2 5" xfId="18216" xr:uid="{00000000-0005-0000-0000-0000717A0000}"/>
    <cellStyle name="SAPBEXHLevel3X 19 2 5 2" xfId="33321" xr:uid="{00000000-0005-0000-0000-0000727A0000}"/>
    <cellStyle name="SAPBEXHLevel3X 19 2 6" xfId="20824" xr:uid="{00000000-0005-0000-0000-0000737A0000}"/>
    <cellStyle name="SAPBEXHLevel3X 19 2 6 2" xfId="35755" xr:uid="{00000000-0005-0000-0000-0000747A0000}"/>
    <cellStyle name="SAPBEXHLevel3X 19 2 7" xfId="20965" xr:uid="{00000000-0005-0000-0000-0000757A0000}"/>
    <cellStyle name="SAPBEXHLevel3X 19 2 7 2" xfId="35891" xr:uid="{00000000-0005-0000-0000-0000767A0000}"/>
    <cellStyle name="SAPBEXHLevel3X 19 3" xfId="8745" xr:uid="{00000000-0005-0000-0000-0000777A0000}"/>
    <cellStyle name="SAPBEXHLevel3X 19 3 2" xfId="24774" xr:uid="{00000000-0005-0000-0000-0000787A0000}"/>
    <cellStyle name="SAPBEXHLevel3X 19 4" xfId="11572" xr:uid="{00000000-0005-0000-0000-0000797A0000}"/>
    <cellStyle name="SAPBEXHLevel3X 19 4 2" xfId="27439" xr:uid="{00000000-0005-0000-0000-00007A7A0000}"/>
    <cellStyle name="SAPBEXHLevel3X 19 5" xfId="15268" xr:uid="{00000000-0005-0000-0000-00007B7A0000}"/>
    <cellStyle name="SAPBEXHLevel3X 19 5 2" xfId="30677" xr:uid="{00000000-0005-0000-0000-00007C7A0000}"/>
    <cellStyle name="SAPBEXHLevel3X 19 6" xfId="16924" xr:uid="{00000000-0005-0000-0000-00007D7A0000}"/>
    <cellStyle name="SAPBEXHLevel3X 19 6 2" xfId="32062" xr:uid="{00000000-0005-0000-0000-00007E7A0000}"/>
    <cellStyle name="SAPBEXHLevel3X 19 7" xfId="19534" xr:uid="{00000000-0005-0000-0000-00007F7A0000}"/>
    <cellStyle name="SAPBEXHLevel3X 19 7 2" xfId="34481" xr:uid="{00000000-0005-0000-0000-0000807A0000}"/>
    <cellStyle name="SAPBEXHLevel3X 2" xfId="919" xr:uid="{00000000-0005-0000-0000-0000817A0000}"/>
    <cellStyle name="SAPBEXHLevel3X 2 10" xfId="3579" xr:uid="{00000000-0005-0000-0000-0000827A0000}"/>
    <cellStyle name="SAPBEXHLevel3X 2 10 2" xfId="3995" xr:uid="{00000000-0005-0000-0000-0000837A0000}"/>
    <cellStyle name="SAPBEXHLevel3X 2 10 2 2" xfId="9150" xr:uid="{00000000-0005-0000-0000-0000847A0000}"/>
    <cellStyle name="SAPBEXHLevel3X 2 10 2 2 2" xfId="25146" xr:uid="{00000000-0005-0000-0000-0000857A0000}"/>
    <cellStyle name="SAPBEXHLevel3X 2 10 2 3" xfId="11970" xr:uid="{00000000-0005-0000-0000-0000867A0000}"/>
    <cellStyle name="SAPBEXHLevel3X 2 10 2 3 2" xfId="27814" xr:uid="{00000000-0005-0000-0000-0000877A0000}"/>
    <cellStyle name="SAPBEXHLevel3X 2 10 2 4" xfId="14600" xr:uid="{00000000-0005-0000-0000-0000887A0000}"/>
    <cellStyle name="SAPBEXHLevel3X 2 10 2 4 2" xfId="30102" xr:uid="{00000000-0005-0000-0000-0000897A0000}"/>
    <cellStyle name="SAPBEXHLevel3X 2 10 2 5" xfId="17292" xr:uid="{00000000-0005-0000-0000-00008A7A0000}"/>
    <cellStyle name="SAPBEXHLevel3X 2 10 2 5 2" xfId="32413" xr:uid="{00000000-0005-0000-0000-00008B7A0000}"/>
    <cellStyle name="SAPBEXHLevel3X 2 10 2 6" xfId="19900" xr:uid="{00000000-0005-0000-0000-00008C7A0000}"/>
    <cellStyle name="SAPBEXHLevel3X 2 10 2 6 2" xfId="34841" xr:uid="{00000000-0005-0000-0000-00008D7A0000}"/>
    <cellStyle name="SAPBEXHLevel3X 2 10 2 7" xfId="22079" xr:uid="{00000000-0005-0000-0000-00008E7A0000}"/>
    <cellStyle name="SAPBEXHLevel3X 2 10 2 7 2" xfId="36996" xr:uid="{00000000-0005-0000-0000-00008F7A0000}"/>
    <cellStyle name="SAPBEXHLevel3X 2 10 3" xfId="8747" xr:uid="{00000000-0005-0000-0000-0000907A0000}"/>
    <cellStyle name="SAPBEXHLevel3X 2 10 3 2" xfId="24776" xr:uid="{00000000-0005-0000-0000-0000917A0000}"/>
    <cellStyle name="SAPBEXHLevel3X 2 10 4" xfId="11574" xr:uid="{00000000-0005-0000-0000-0000927A0000}"/>
    <cellStyle name="SAPBEXHLevel3X 2 10 4 2" xfId="27441" xr:uid="{00000000-0005-0000-0000-0000937A0000}"/>
    <cellStyle name="SAPBEXHLevel3X 2 10 5" xfId="10509" xr:uid="{00000000-0005-0000-0000-0000947A0000}"/>
    <cellStyle name="SAPBEXHLevel3X 2 10 5 2" xfId="26431" xr:uid="{00000000-0005-0000-0000-0000957A0000}"/>
    <cellStyle name="SAPBEXHLevel3X 2 10 6" xfId="16926" xr:uid="{00000000-0005-0000-0000-0000967A0000}"/>
    <cellStyle name="SAPBEXHLevel3X 2 10 6 2" xfId="32064" xr:uid="{00000000-0005-0000-0000-0000977A0000}"/>
    <cellStyle name="SAPBEXHLevel3X 2 10 7" xfId="19536" xr:uid="{00000000-0005-0000-0000-0000987A0000}"/>
    <cellStyle name="SAPBEXHLevel3X 2 10 7 2" xfId="34483" xr:uid="{00000000-0005-0000-0000-0000997A0000}"/>
    <cellStyle name="SAPBEXHLevel3X 2 11" xfId="3580" xr:uid="{00000000-0005-0000-0000-00009A7A0000}"/>
    <cellStyle name="SAPBEXHLevel3X 2 11 2" xfId="3994" xr:uid="{00000000-0005-0000-0000-00009B7A0000}"/>
    <cellStyle name="SAPBEXHLevel3X 2 11 2 2" xfId="9149" xr:uid="{00000000-0005-0000-0000-00009C7A0000}"/>
    <cellStyle name="SAPBEXHLevel3X 2 11 2 2 2" xfId="25145" xr:uid="{00000000-0005-0000-0000-00009D7A0000}"/>
    <cellStyle name="SAPBEXHLevel3X 2 11 2 3" xfId="11969" xr:uid="{00000000-0005-0000-0000-00009E7A0000}"/>
    <cellStyle name="SAPBEXHLevel3X 2 11 2 3 2" xfId="27813" xr:uid="{00000000-0005-0000-0000-00009F7A0000}"/>
    <cellStyle name="SAPBEXHLevel3X 2 11 2 4" xfId="14337" xr:uid="{00000000-0005-0000-0000-0000A07A0000}"/>
    <cellStyle name="SAPBEXHLevel3X 2 11 2 4 2" xfId="29859" xr:uid="{00000000-0005-0000-0000-0000A17A0000}"/>
    <cellStyle name="SAPBEXHLevel3X 2 11 2 5" xfId="17291" xr:uid="{00000000-0005-0000-0000-0000A27A0000}"/>
    <cellStyle name="SAPBEXHLevel3X 2 11 2 5 2" xfId="32412" xr:uid="{00000000-0005-0000-0000-0000A37A0000}"/>
    <cellStyle name="SAPBEXHLevel3X 2 11 2 6" xfId="19899" xr:uid="{00000000-0005-0000-0000-0000A47A0000}"/>
    <cellStyle name="SAPBEXHLevel3X 2 11 2 6 2" xfId="34840" xr:uid="{00000000-0005-0000-0000-0000A57A0000}"/>
    <cellStyle name="SAPBEXHLevel3X 2 11 2 7" xfId="20915" xr:uid="{00000000-0005-0000-0000-0000A67A0000}"/>
    <cellStyle name="SAPBEXHLevel3X 2 11 2 7 2" xfId="35841" xr:uid="{00000000-0005-0000-0000-0000A77A0000}"/>
    <cellStyle name="SAPBEXHLevel3X 2 11 3" xfId="8748" xr:uid="{00000000-0005-0000-0000-0000A87A0000}"/>
    <cellStyle name="SAPBEXHLevel3X 2 11 3 2" xfId="24777" xr:uid="{00000000-0005-0000-0000-0000A97A0000}"/>
    <cellStyle name="SAPBEXHLevel3X 2 11 4" xfId="11575" xr:uid="{00000000-0005-0000-0000-0000AA7A0000}"/>
    <cellStyle name="SAPBEXHLevel3X 2 11 4 2" xfId="27442" xr:uid="{00000000-0005-0000-0000-0000AB7A0000}"/>
    <cellStyle name="SAPBEXHLevel3X 2 11 5" xfId="6700" xr:uid="{00000000-0005-0000-0000-0000AC7A0000}"/>
    <cellStyle name="SAPBEXHLevel3X 2 11 5 2" xfId="23192" xr:uid="{00000000-0005-0000-0000-0000AD7A0000}"/>
    <cellStyle name="SAPBEXHLevel3X 2 11 6" xfId="16927" xr:uid="{00000000-0005-0000-0000-0000AE7A0000}"/>
    <cellStyle name="SAPBEXHLevel3X 2 11 6 2" xfId="32065" xr:uid="{00000000-0005-0000-0000-0000AF7A0000}"/>
    <cellStyle name="SAPBEXHLevel3X 2 11 7" xfId="19537" xr:uid="{00000000-0005-0000-0000-0000B07A0000}"/>
    <cellStyle name="SAPBEXHLevel3X 2 11 7 2" xfId="34484" xr:uid="{00000000-0005-0000-0000-0000B17A0000}"/>
    <cellStyle name="SAPBEXHLevel3X 2 12" xfId="3581" xr:uid="{00000000-0005-0000-0000-0000B27A0000}"/>
    <cellStyle name="SAPBEXHLevel3X 2 12 2" xfId="4952" xr:uid="{00000000-0005-0000-0000-0000B37A0000}"/>
    <cellStyle name="SAPBEXHLevel3X 2 12 2 2" xfId="10106" xr:uid="{00000000-0005-0000-0000-0000B47A0000}"/>
    <cellStyle name="SAPBEXHLevel3X 2 12 2 2 2" xfId="26084" xr:uid="{00000000-0005-0000-0000-0000B57A0000}"/>
    <cellStyle name="SAPBEXHLevel3X 2 12 2 3" xfId="12924" xr:uid="{00000000-0005-0000-0000-0000B67A0000}"/>
    <cellStyle name="SAPBEXHLevel3X 2 12 2 3 2" xfId="28763" xr:uid="{00000000-0005-0000-0000-0000B77A0000}"/>
    <cellStyle name="SAPBEXHLevel3X 2 12 2 4" xfId="15542" xr:uid="{00000000-0005-0000-0000-0000B87A0000}"/>
    <cellStyle name="SAPBEXHLevel3X 2 12 2 4 2" xfId="30897" xr:uid="{00000000-0005-0000-0000-0000B97A0000}"/>
    <cellStyle name="SAPBEXHLevel3X 2 12 2 5" xfId="18241" xr:uid="{00000000-0005-0000-0000-0000BA7A0000}"/>
    <cellStyle name="SAPBEXHLevel3X 2 12 2 5 2" xfId="33346" xr:uid="{00000000-0005-0000-0000-0000BB7A0000}"/>
    <cellStyle name="SAPBEXHLevel3X 2 12 2 6" xfId="20849" xr:uid="{00000000-0005-0000-0000-0000BC7A0000}"/>
    <cellStyle name="SAPBEXHLevel3X 2 12 2 6 2" xfId="35780" xr:uid="{00000000-0005-0000-0000-0000BD7A0000}"/>
    <cellStyle name="SAPBEXHLevel3X 2 12 2 7" xfId="22052" xr:uid="{00000000-0005-0000-0000-0000BE7A0000}"/>
    <cellStyle name="SAPBEXHLevel3X 2 12 2 7 2" xfId="36969" xr:uid="{00000000-0005-0000-0000-0000BF7A0000}"/>
    <cellStyle name="SAPBEXHLevel3X 2 12 3" xfId="8749" xr:uid="{00000000-0005-0000-0000-0000C07A0000}"/>
    <cellStyle name="SAPBEXHLevel3X 2 12 3 2" xfId="24778" xr:uid="{00000000-0005-0000-0000-0000C17A0000}"/>
    <cellStyle name="SAPBEXHLevel3X 2 12 4" xfId="11576" xr:uid="{00000000-0005-0000-0000-0000C27A0000}"/>
    <cellStyle name="SAPBEXHLevel3X 2 12 4 2" xfId="27443" xr:uid="{00000000-0005-0000-0000-0000C37A0000}"/>
    <cellStyle name="SAPBEXHLevel3X 2 12 5" xfId="14612" xr:uid="{00000000-0005-0000-0000-0000C47A0000}"/>
    <cellStyle name="SAPBEXHLevel3X 2 12 5 2" xfId="30113" xr:uid="{00000000-0005-0000-0000-0000C57A0000}"/>
    <cellStyle name="SAPBEXHLevel3X 2 12 6" xfId="16928" xr:uid="{00000000-0005-0000-0000-0000C67A0000}"/>
    <cellStyle name="SAPBEXHLevel3X 2 12 6 2" xfId="32066" xr:uid="{00000000-0005-0000-0000-0000C77A0000}"/>
    <cellStyle name="SAPBEXHLevel3X 2 12 7" xfId="19538" xr:uid="{00000000-0005-0000-0000-0000C87A0000}"/>
    <cellStyle name="SAPBEXHLevel3X 2 12 7 2" xfId="34485" xr:uid="{00000000-0005-0000-0000-0000C97A0000}"/>
    <cellStyle name="SAPBEXHLevel3X 2 13" xfId="3582" xr:uid="{00000000-0005-0000-0000-0000CA7A0000}"/>
    <cellStyle name="SAPBEXHLevel3X 2 13 2" xfId="4954" xr:uid="{00000000-0005-0000-0000-0000CB7A0000}"/>
    <cellStyle name="SAPBEXHLevel3X 2 13 2 2" xfId="10108" xr:uid="{00000000-0005-0000-0000-0000CC7A0000}"/>
    <cellStyle name="SAPBEXHLevel3X 2 13 2 2 2" xfId="26086" xr:uid="{00000000-0005-0000-0000-0000CD7A0000}"/>
    <cellStyle name="SAPBEXHLevel3X 2 13 2 3" xfId="12926" xr:uid="{00000000-0005-0000-0000-0000CE7A0000}"/>
    <cellStyle name="SAPBEXHLevel3X 2 13 2 3 2" xfId="28765" xr:uid="{00000000-0005-0000-0000-0000CF7A0000}"/>
    <cellStyle name="SAPBEXHLevel3X 2 13 2 4" xfId="15544" xr:uid="{00000000-0005-0000-0000-0000D07A0000}"/>
    <cellStyle name="SAPBEXHLevel3X 2 13 2 4 2" xfId="30899" xr:uid="{00000000-0005-0000-0000-0000D17A0000}"/>
    <cellStyle name="SAPBEXHLevel3X 2 13 2 5" xfId="18243" xr:uid="{00000000-0005-0000-0000-0000D27A0000}"/>
    <cellStyle name="SAPBEXHLevel3X 2 13 2 5 2" xfId="33348" xr:uid="{00000000-0005-0000-0000-0000D37A0000}"/>
    <cellStyle name="SAPBEXHLevel3X 2 13 2 6" xfId="20851" xr:uid="{00000000-0005-0000-0000-0000D47A0000}"/>
    <cellStyle name="SAPBEXHLevel3X 2 13 2 6 2" xfId="35782" xr:uid="{00000000-0005-0000-0000-0000D57A0000}"/>
    <cellStyle name="SAPBEXHLevel3X 2 13 2 7" xfId="22126" xr:uid="{00000000-0005-0000-0000-0000D67A0000}"/>
    <cellStyle name="SAPBEXHLevel3X 2 13 2 7 2" xfId="37036" xr:uid="{00000000-0005-0000-0000-0000D77A0000}"/>
    <cellStyle name="SAPBEXHLevel3X 2 13 3" xfId="8750" xr:uid="{00000000-0005-0000-0000-0000D87A0000}"/>
    <cellStyle name="SAPBEXHLevel3X 2 13 3 2" xfId="24779" xr:uid="{00000000-0005-0000-0000-0000D97A0000}"/>
    <cellStyle name="SAPBEXHLevel3X 2 13 4" xfId="11577" xr:uid="{00000000-0005-0000-0000-0000DA7A0000}"/>
    <cellStyle name="SAPBEXHLevel3X 2 13 4 2" xfId="27444" xr:uid="{00000000-0005-0000-0000-0000DB7A0000}"/>
    <cellStyle name="SAPBEXHLevel3X 2 13 5" xfId="15266" xr:uid="{00000000-0005-0000-0000-0000DC7A0000}"/>
    <cellStyle name="SAPBEXHLevel3X 2 13 5 2" xfId="30675" xr:uid="{00000000-0005-0000-0000-0000DD7A0000}"/>
    <cellStyle name="SAPBEXHLevel3X 2 13 6" xfId="16929" xr:uid="{00000000-0005-0000-0000-0000DE7A0000}"/>
    <cellStyle name="SAPBEXHLevel3X 2 13 6 2" xfId="32067" xr:uid="{00000000-0005-0000-0000-0000DF7A0000}"/>
    <cellStyle name="SAPBEXHLevel3X 2 13 7" xfId="19539" xr:uid="{00000000-0005-0000-0000-0000E07A0000}"/>
    <cellStyle name="SAPBEXHLevel3X 2 13 7 2" xfId="34486" xr:uid="{00000000-0005-0000-0000-0000E17A0000}"/>
    <cellStyle name="SAPBEXHLevel3X 2 14" xfId="3583" xr:uid="{00000000-0005-0000-0000-0000E27A0000}"/>
    <cellStyle name="SAPBEXHLevel3X 2 14 2" xfId="2891" xr:uid="{00000000-0005-0000-0000-0000E37A0000}"/>
    <cellStyle name="SAPBEXHLevel3X 2 14 2 2" xfId="8063" xr:uid="{00000000-0005-0000-0000-0000E47A0000}"/>
    <cellStyle name="SAPBEXHLevel3X 2 14 2 2 2" xfId="24092" xr:uid="{00000000-0005-0000-0000-0000E57A0000}"/>
    <cellStyle name="SAPBEXHLevel3X 2 14 2 3" xfId="10890" xr:uid="{00000000-0005-0000-0000-0000E67A0000}"/>
    <cellStyle name="SAPBEXHLevel3X 2 14 2 3 2" xfId="26757" xr:uid="{00000000-0005-0000-0000-0000E77A0000}"/>
    <cellStyle name="SAPBEXHLevel3X 2 14 2 4" xfId="15067" xr:uid="{00000000-0005-0000-0000-0000E87A0000}"/>
    <cellStyle name="SAPBEXHLevel3X 2 14 2 4 2" xfId="30514" xr:uid="{00000000-0005-0000-0000-0000E97A0000}"/>
    <cellStyle name="SAPBEXHLevel3X 2 14 2 5" xfId="16242" xr:uid="{00000000-0005-0000-0000-0000EA7A0000}"/>
    <cellStyle name="SAPBEXHLevel3X 2 14 2 5 2" xfId="31380" xr:uid="{00000000-0005-0000-0000-0000EB7A0000}"/>
    <cellStyle name="SAPBEXHLevel3X 2 14 2 6" xfId="18853" xr:uid="{00000000-0005-0000-0000-0000EC7A0000}"/>
    <cellStyle name="SAPBEXHLevel3X 2 14 2 6 2" xfId="33801" xr:uid="{00000000-0005-0000-0000-0000ED7A0000}"/>
    <cellStyle name="SAPBEXHLevel3X 2 14 2 7" xfId="22113" xr:uid="{00000000-0005-0000-0000-0000EE7A0000}"/>
    <cellStyle name="SAPBEXHLevel3X 2 14 2 7 2" xfId="37024" xr:uid="{00000000-0005-0000-0000-0000EF7A0000}"/>
    <cellStyle name="SAPBEXHLevel3X 2 14 3" xfId="8751" xr:uid="{00000000-0005-0000-0000-0000F07A0000}"/>
    <cellStyle name="SAPBEXHLevel3X 2 14 3 2" xfId="24780" xr:uid="{00000000-0005-0000-0000-0000F17A0000}"/>
    <cellStyle name="SAPBEXHLevel3X 2 14 4" xfId="11578" xr:uid="{00000000-0005-0000-0000-0000F27A0000}"/>
    <cellStyle name="SAPBEXHLevel3X 2 14 4 2" xfId="27445" xr:uid="{00000000-0005-0000-0000-0000F37A0000}"/>
    <cellStyle name="SAPBEXHLevel3X 2 14 5" xfId="5778" xr:uid="{00000000-0005-0000-0000-0000F47A0000}"/>
    <cellStyle name="SAPBEXHLevel3X 2 14 5 2" xfId="22813" xr:uid="{00000000-0005-0000-0000-0000F57A0000}"/>
    <cellStyle name="SAPBEXHLevel3X 2 14 6" xfId="16930" xr:uid="{00000000-0005-0000-0000-0000F67A0000}"/>
    <cellStyle name="SAPBEXHLevel3X 2 14 6 2" xfId="32068" xr:uid="{00000000-0005-0000-0000-0000F77A0000}"/>
    <cellStyle name="SAPBEXHLevel3X 2 14 7" xfId="19540" xr:uid="{00000000-0005-0000-0000-0000F87A0000}"/>
    <cellStyle name="SAPBEXHLevel3X 2 14 7 2" xfId="34487" xr:uid="{00000000-0005-0000-0000-0000F97A0000}"/>
    <cellStyle name="SAPBEXHLevel3X 2 15" xfId="3584" xr:uid="{00000000-0005-0000-0000-0000FA7A0000}"/>
    <cellStyle name="SAPBEXHLevel3X 2 15 2" xfId="3993" xr:uid="{00000000-0005-0000-0000-0000FB7A0000}"/>
    <cellStyle name="SAPBEXHLevel3X 2 15 2 2" xfId="9148" xr:uid="{00000000-0005-0000-0000-0000FC7A0000}"/>
    <cellStyle name="SAPBEXHLevel3X 2 15 2 2 2" xfId="25144" xr:uid="{00000000-0005-0000-0000-0000FD7A0000}"/>
    <cellStyle name="SAPBEXHLevel3X 2 15 2 3" xfId="11968" xr:uid="{00000000-0005-0000-0000-0000FE7A0000}"/>
    <cellStyle name="SAPBEXHLevel3X 2 15 2 3 2" xfId="27812" xr:uid="{00000000-0005-0000-0000-0000FF7A0000}"/>
    <cellStyle name="SAPBEXHLevel3X 2 15 2 4" xfId="14601" xr:uid="{00000000-0005-0000-0000-0000007B0000}"/>
    <cellStyle name="SAPBEXHLevel3X 2 15 2 4 2" xfId="30103" xr:uid="{00000000-0005-0000-0000-0000017B0000}"/>
    <cellStyle name="SAPBEXHLevel3X 2 15 2 5" xfId="17290" xr:uid="{00000000-0005-0000-0000-0000027B0000}"/>
    <cellStyle name="SAPBEXHLevel3X 2 15 2 5 2" xfId="32411" xr:uid="{00000000-0005-0000-0000-0000037B0000}"/>
    <cellStyle name="SAPBEXHLevel3X 2 15 2 6" xfId="19898" xr:uid="{00000000-0005-0000-0000-0000047B0000}"/>
    <cellStyle name="SAPBEXHLevel3X 2 15 2 6 2" xfId="34839" xr:uid="{00000000-0005-0000-0000-0000057B0000}"/>
    <cellStyle name="SAPBEXHLevel3X 2 15 2 7" xfId="5840" xr:uid="{00000000-0005-0000-0000-0000067B0000}"/>
    <cellStyle name="SAPBEXHLevel3X 2 15 2 7 2" xfId="22855" xr:uid="{00000000-0005-0000-0000-0000077B0000}"/>
    <cellStyle name="SAPBEXHLevel3X 2 15 3" xfId="8752" xr:uid="{00000000-0005-0000-0000-0000087B0000}"/>
    <cellStyle name="SAPBEXHLevel3X 2 15 3 2" xfId="24781" xr:uid="{00000000-0005-0000-0000-0000097B0000}"/>
    <cellStyle name="SAPBEXHLevel3X 2 15 4" xfId="11579" xr:uid="{00000000-0005-0000-0000-00000A7B0000}"/>
    <cellStyle name="SAPBEXHLevel3X 2 15 4 2" xfId="27446" xr:uid="{00000000-0005-0000-0000-00000B7B0000}"/>
    <cellStyle name="SAPBEXHLevel3X 2 15 5" xfId="10379" xr:uid="{00000000-0005-0000-0000-00000C7B0000}"/>
    <cellStyle name="SAPBEXHLevel3X 2 15 5 2" xfId="26317" xr:uid="{00000000-0005-0000-0000-00000D7B0000}"/>
    <cellStyle name="SAPBEXHLevel3X 2 15 6" xfId="16931" xr:uid="{00000000-0005-0000-0000-00000E7B0000}"/>
    <cellStyle name="SAPBEXHLevel3X 2 15 6 2" xfId="32069" xr:uid="{00000000-0005-0000-0000-00000F7B0000}"/>
    <cellStyle name="SAPBEXHLevel3X 2 15 7" xfId="19541" xr:uid="{00000000-0005-0000-0000-0000107B0000}"/>
    <cellStyle name="SAPBEXHLevel3X 2 15 7 2" xfId="34488" xr:uid="{00000000-0005-0000-0000-0000117B0000}"/>
    <cellStyle name="SAPBEXHLevel3X 2 16" xfId="3578" xr:uid="{00000000-0005-0000-0000-0000127B0000}"/>
    <cellStyle name="SAPBEXHLevel3X 2 16 2" xfId="8746" xr:uid="{00000000-0005-0000-0000-0000137B0000}"/>
    <cellStyle name="SAPBEXHLevel3X 2 16 2 2" xfId="24775" xr:uid="{00000000-0005-0000-0000-0000147B0000}"/>
    <cellStyle name="SAPBEXHLevel3X 2 16 3" xfId="11573" xr:uid="{00000000-0005-0000-0000-0000157B0000}"/>
    <cellStyle name="SAPBEXHLevel3X 2 16 3 2" xfId="27440" xr:uid="{00000000-0005-0000-0000-0000167B0000}"/>
    <cellStyle name="SAPBEXHLevel3X 2 16 4" xfId="15465" xr:uid="{00000000-0005-0000-0000-0000177B0000}"/>
    <cellStyle name="SAPBEXHLevel3X 2 16 4 2" xfId="30833" xr:uid="{00000000-0005-0000-0000-0000187B0000}"/>
    <cellStyle name="SAPBEXHLevel3X 2 16 5" xfId="16925" xr:uid="{00000000-0005-0000-0000-0000197B0000}"/>
    <cellStyle name="SAPBEXHLevel3X 2 16 5 2" xfId="32063" xr:uid="{00000000-0005-0000-0000-00001A7B0000}"/>
    <cellStyle name="SAPBEXHLevel3X 2 16 6" xfId="19535" xr:uid="{00000000-0005-0000-0000-00001B7B0000}"/>
    <cellStyle name="SAPBEXHLevel3X 2 16 6 2" xfId="34482" xr:uid="{00000000-0005-0000-0000-00001C7B0000}"/>
    <cellStyle name="SAPBEXHLevel3X 2 16 7" xfId="21458" xr:uid="{00000000-0005-0000-0000-00001D7B0000}"/>
    <cellStyle name="SAPBEXHLevel3X 2 16 7 2" xfId="36384" xr:uid="{00000000-0005-0000-0000-00001E7B0000}"/>
    <cellStyle name="SAPBEXHLevel3X 2 16 8" xfId="6402" xr:uid="{00000000-0005-0000-0000-00001F7B0000}"/>
    <cellStyle name="SAPBEXHLevel3X 2 17" xfId="3996" xr:uid="{00000000-0005-0000-0000-0000207B0000}"/>
    <cellStyle name="SAPBEXHLevel3X 2 17 2" xfId="9151" xr:uid="{00000000-0005-0000-0000-0000217B0000}"/>
    <cellStyle name="SAPBEXHLevel3X 2 17 2 2" xfId="25147" xr:uid="{00000000-0005-0000-0000-0000227B0000}"/>
    <cellStyle name="SAPBEXHLevel3X 2 17 3" xfId="11971" xr:uid="{00000000-0005-0000-0000-0000237B0000}"/>
    <cellStyle name="SAPBEXHLevel3X 2 17 3 2" xfId="27815" xr:uid="{00000000-0005-0000-0000-0000247B0000}"/>
    <cellStyle name="SAPBEXHLevel3X 2 17 4" xfId="10319" xr:uid="{00000000-0005-0000-0000-0000257B0000}"/>
    <cellStyle name="SAPBEXHLevel3X 2 17 4 2" xfId="26261" xr:uid="{00000000-0005-0000-0000-0000267B0000}"/>
    <cellStyle name="SAPBEXHLevel3X 2 17 5" xfId="17293" xr:uid="{00000000-0005-0000-0000-0000277B0000}"/>
    <cellStyle name="SAPBEXHLevel3X 2 17 5 2" xfId="32414" xr:uid="{00000000-0005-0000-0000-0000287B0000}"/>
    <cellStyle name="SAPBEXHLevel3X 2 17 6" xfId="19901" xr:uid="{00000000-0005-0000-0000-0000297B0000}"/>
    <cellStyle name="SAPBEXHLevel3X 2 17 6 2" xfId="34842" xr:uid="{00000000-0005-0000-0000-00002A7B0000}"/>
    <cellStyle name="SAPBEXHLevel3X 2 17 7" xfId="21465" xr:uid="{00000000-0005-0000-0000-00002B7B0000}"/>
    <cellStyle name="SAPBEXHLevel3X 2 17 7 2" xfId="36391" xr:uid="{00000000-0005-0000-0000-00002C7B0000}"/>
    <cellStyle name="SAPBEXHLevel3X 2 18" xfId="5350" xr:uid="{00000000-0005-0000-0000-00002D7B0000}"/>
    <cellStyle name="SAPBEXHLevel3X 2 18 2" xfId="22630" xr:uid="{00000000-0005-0000-0000-00002E7B0000}"/>
    <cellStyle name="SAPBEXHLevel3X 2 19" xfId="6839" xr:uid="{00000000-0005-0000-0000-00002F7B0000}"/>
    <cellStyle name="SAPBEXHLevel3X 2 19 2" xfId="23289" xr:uid="{00000000-0005-0000-0000-0000307B0000}"/>
    <cellStyle name="SAPBEXHLevel3X 2 2" xfId="920" xr:uid="{00000000-0005-0000-0000-0000317B0000}"/>
    <cellStyle name="SAPBEXHLevel3X 2 2 10" xfId="17134" xr:uid="{00000000-0005-0000-0000-0000327B0000}"/>
    <cellStyle name="SAPBEXHLevel3X 2 2 10 2" xfId="32268" xr:uid="{00000000-0005-0000-0000-0000337B0000}"/>
    <cellStyle name="SAPBEXHLevel3X 2 2 11" xfId="5096" xr:uid="{00000000-0005-0000-0000-0000347B0000}"/>
    <cellStyle name="SAPBEXHLevel3X 2 2 2" xfId="921" xr:uid="{00000000-0005-0000-0000-0000357B0000}"/>
    <cellStyle name="SAPBEXHLevel3X 2 2 2 2" xfId="5348" xr:uid="{00000000-0005-0000-0000-0000367B0000}"/>
    <cellStyle name="SAPBEXHLevel3X 2 2 2 2 2" xfId="22628" xr:uid="{00000000-0005-0000-0000-0000377B0000}"/>
    <cellStyle name="SAPBEXHLevel3X 2 2 2 3" xfId="6837" xr:uid="{00000000-0005-0000-0000-0000387B0000}"/>
    <cellStyle name="SAPBEXHLevel3X 2 2 2 3 2" xfId="23287" xr:uid="{00000000-0005-0000-0000-0000397B0000}"/>
    <cellStyle name="SAPBEXHLevel3X 2 2 2 4" xfId="13378" xr:uid="{00000000-0005-0000-0000-00003A7B0000}"/>
    <cellStyle name="SAPBEXHLevel3X 2 2 2 4 2" xfId="29063" xr:uid="{00000000-0005-0000-0000-00003B7B0000}"/>
    <cellStyle name="SAPBEXHLevel3X 2 2 2 5" xfId="6915" xr:uid="{00000000-0005-0000-0000-00003C7B0000}"/>
    <cellStyle name="SAPBEXHLevel3X 2 2 2 5 2" xfId="23329" xr:uid="{00000000-0005-0000-0000-00003D7B0000}"/>
    <cellStyle name="SAPBEXHLevel3X 2 2 2 6" xfId="6038" xr:uid="{00000000-0005-0000-0000-00003E7B0000}"/>
    <cellStyle name="SAPBEXHLevel3X 2 2 2 6 2" xfId="22994" xr:uid="{00000000-0005-0000-0000-00003F7B0000}"/>
    <cellStyle name="SAPBEXHLevel3X 2 2 2 7" xfId="18254" xr:uid="{00000000-0005-0000-0000-0000407B0000}"/>
    <cellStyle name="SAPBEXHLevel3X 2 2 2 7 2" xfId="33352" xr:uid="{00000000-0005-0000-0000-0000417B0000}"/>
    <cellStyle name="SAPBEXHLevel3X 2 2 2 8" xfId="5097" xr:uid="{00000000-0005-0000-0000-0000427B0000}"/>
    <cellStyle name="SAPBEXHLevel3X 2 2 3" xfId="3585" xr:uid="{00000000-0005-0000-0000-0000437B0000}"/>
    <cellStyle name="SAPBEXHLevel3X 2 2 3 2" xfId="8753" xr:uid="{00000000-0005-0000-0000-0000447B0000}"/>
    <cellStyle name="SAPBEXHLevel3X 2 2 3 2 2" xfId="24782" xr:uid="{00000000-0005-0000-0000-0000457B0000}"/>
    <cellStyle name="SAPBEXHLevel3X 2 2 3 3" xfId="11580" xr:uid="{00000000-0005-0000-0000-0000467B0000}"/>
    <cellStyle name="SAPBEXHLevel3X 2 2 3 3 2" xfId="27447" xr:uid="{00000000-0005-0000-0000-0000477B0000}"/>
    <cellStyle name="SAPBEXHLevel3X 2 2 3 4" xfId="14326" xr:uid="{00000000-0005-0000-0000-0000487B0000}"/>
    <cellStyle name="SAPBEXHLevel3X 2 2 3 4 2" xfId="29849" xr:uid="{00000000-0005-0000-0000-0000497B0000}"/>
    <cellStyle name="SAPBEXHLevel3X 2 2 3 5" xfId="16932" xr:uid="{00000000-0005-0000-0000-00004A7B0000}"/>
    <cellStyle name="SAPBEXHLevel3X 2 2 3 5 2" xfId="32070" xr:uid="{00000000-0005-0000-0000-00004B7B0000}"/>
    <cellStyle name="SAPBEXHLevel3X 2 2 3 6" xfId="19542" xr:uid="{00000000-0005-0000-0000-00004C7B0000}"/>
    <cellStyle name="SAPBEXHLevel3X 2 2 3 6 2" xfId="34489" xr:uid="{00000000-0005-0000-0000-00004D7B0000}"/>
    <cellStyle name="SAPBEXHLevel3X 2 2 3 7" xfId="21459" xr:uid="{00000000-0005-0000-0000-00004E7B0000}"/>
    <cellStyle name="SAPBEXHLevel3X 2 2 3 7 2" xfId="36385" xr:uid="{00000000-0005-0000-0000-00004F7B0000}"/>
    <cellStyle name="SAPBEXHLevel3X 2 2 3 8" xfId="6403" xr:uid="{00000000-0005-0000-0000-0000507B0000}"/>
    <cellStyle name="SAPBEXHLevel3X 2 2 4" xfId="3992" xr:uid="{00000000-0005-0000-0000-0000517B0000}"/>
    <cellStyle name="SAPBEXHLevel3X 2 2 4 2" xfId="9147" xr:uid="{00000000-0005-0000-0000-0000527B0000}"/>
    <cellStyle name="SAPBEXHLevel3X 2 2 4 2 2" xfId="25143" xr:uid="{00000000-0005-0000-0000-0000537B0000}"/>
    <cellStyle name="SAPBEXHLevel3X 2 2 4 3" xfId="11967" xr:uid="{00000000-0005-0000-0000-0000547B0000}"/>
    <cellStyle name="SAPBEXHLevel3X 2 2 4 3 2" xfId="27811" xr:uid="{00000000-0005-0000-0000-0000557B0000}"/>
    <cellStyle name="SAPBEXHLevel3X 2 2 4 4" xfId="14336" xr:uid="{00000000-0005-0000-0000-0000567B0000}"/>
    <cellStyle name="SAPBEXHLevel3X 2 2 4 4 2" xfId="29858" xr:uid="{00000000-0005-0000-0000-0000577B0000}"/>
    <cellStyle name="SAPBEXHLevel3X 2 2 4 5" xfId="17289" xr:uid="{00000000-0005-0000-0000-0000587B0000}"/>
    <cellStyle name="SAPBEXHLevel3X 2 2 4 5 2" xfId="32410" xr:uid="{00000000-0005-0000-0000-0000597B0000}"/>
    <cellStyle name="SAPBEXHLevel3X 2 2 4 6" xfId="19897" xr:uid="{00000000-0005-0000-0000-00005A7B0000}"/>
    <cellStyle name="SAPBEXHLevel3X 2 2 4 6 2" xfId="34838" xr:uid="{00000000-0005-0000-0000-00005B7B0000}"/>
    <cellStyle name="SAPBEXHLevel3X 2 2 4 7" xfId="5885" xr:uid="{00000000-0005-0000-0000-00005C7B0000}"/>
    <cellStyle name="SAPBEXHLevel3X 2 2 4 7 2" xfId="22878" xr:uid="{00000000-0005-0000-0000-00005D7B0000}"/>
    <cellStyle name="SAPBEXHLevel3X 2 2 5" xfId="5349" xr:uid="{00000000-0005-0000-0000-00005E7B0000}"/>
    <cellStyle name="SAPBEXHLevel3X 2 2 5 2" xfId="22629" xr:uid="{00000000-0005-0000-0000-00005F7B0000}"/>
    <cellStyle name="SAPBEXHLevel3X 2 2 6" xfId="6838" xr:uid="{00000000-0005-0000-0000-0000607B0000}"/>
    <cellStyle name="SAPBEXHLevel3X 2 2 6 2" xfId="23288" xr:uid="{00000000-0005-0000-0000-0000617B0000}"/>
    <cellStyle name="SAPBEXHLevel3X 2 2 7" xfId="6599" xr:uid="{00000000-0005-0000-0000-0000627B0000}"/>
    <cellStyle name="SAPBEXHLevel3X 2 2 7 2" xfId="23137" xr:uid="{00000000-0005-0000-0000-0000637B0000}"/>
    <cellStyle name="SAPBEXHLevel3X 2 2 8" xfId="9005" xr:uid="{00000000-0005-0000-0000-0000647B0000}"/>
    <cellStyle name="SAPBEXHLevel3X 2 2 8 2" xfId="25006" xr:uid="{00000000-0005-0000-0000-0000657B0000}"/>
    <cellStyle name="SAPBEXHLevel3X 2 2 9" xfId="15856" xr:uid="{00000000-0005-0000-0000-0000667B0000}"/>
    <cellStyle name="SAPBEXHLevel3X 2 2 9 2" xfId="31079" xr:uid="{00000000-0005-0000-0000-0000677B0000}"/>
    <cellStyle name="SAPBEXHLevel3X 2 20" xfId="13377" xr:uid="{00000000-0005-0000-0000-0000687B0000}"/>
    <cellStyle name="SAPBEXHLevel3X 2 20 2" xfId="29062" xr:uid="{00000000-0005-0000-0000-0000697B0000}"/>
    <cellStyle name="SAPBEXHLevel3X 2 21" xfId="12944" xr:uid="{00000000-0005-0000-0000-00006A7B0000}"/>
    <cellStyle name="SAPBEXHLevel3X 2 21 2" xfId="28778" xr:uid="{00000000-0005-0000-0000-00006B7B0000}"/>
    <cellStyle name="SAPBEXHLevel3X 2 22" xfId="14129" xr:uid="{00000000-0005-0000-0000-00006C7B0000}"/>
    <cellStyle name="SAPBEXHLevel3X 2 22 2" xfId="29709" xr:uid="{00000000-0005-0000-0000-00006D7B0000}"/>
    <cellStyle name="SAPBEXHLevel3X 2 23" xfId="13752" xr:uid="{00000000-0005-0000-0000-00006E7B0000}"/>
    <cellStyle name="SAPBEXHLevel3X 2 23 2" xfId="29362" xr:uid="{00000000-0005-0000-0000-00006F7B0000}"/>
    <cellStyle name="SAPBEXHLevel3X 2 24" xfId="5095" xr:uid="{00000000-0005-0000-0000-0000707B0000}"/>
    <cellStyle name="SAPBEXHLevel3X 2 25" xfId="38058" xr:uid="{00000000-0005-0000-0000-0000717B0000}"/>
    <cellStyle name="SAPBEXHLevel3X 2 3" xfId="3586" xr:uid="{00000000-0005-0000-0000-0000727B0000}"/>
    <cellStyle name="SAPBEXHLevel3X 2 3 2" xfId="3991" xr:uid="{00000000-0005-0000-0000-0000737B0000}"/>
    <cellStyle name="SAPBEXHLevel3X 2 3 2 2" xfId="9146" xr:uid="{00000000-0005-0000-0000-0000747B0000}"/>
    <cellStyle name="SAPBEXHLevel3X 2 3 2 2 2" xfId="25142" xr:uid="{00000000-0005-0000-0000-0000757B0000}"/>
    <cellStyle name="SAPBEXHLevel3X 2 3 2 3" xfId="11966" xr:uid="{00000000-0005-0000-0000-0000767B0000}"/>
    <cellStyle name="SAPBEXHLevel3X 2 3 2 3 2" xfId="27810" xr:uid="{00000000-0005-0000-0000-0000777B0000}"/>
    <cellStyle name="SAPBEXHLevel3X 2 3 2 4" xfId="14602" xr:uid="{00000000-0005-0000-0000-0000787B0000}"/>
    <cellStyle name="SAPBEXHLevel3X 2 3 2 4 2" xfId="30104" xr:uid="{00000000-0005-0000-0000-0000797B0000}"/>
    <cellStyle name="SAPBEXHLevel3X 2 3 2 5" xfId="17288" xr:uid="{00000000-0005-0000-0000-00007A7B0000}"/>
    <cellStyle name="SAPBEXHLevel3X 2 3 2 5 2" xfId="32409" xr:uid="{00000000-0005-0000-0000-00007B7B0000}"/>
    <cellStyle name="SAPBEXHLevel3X 2 3 2 6" xfId="19896" xr:uid="{00000000-0005-0000-0000-00007C7B0000}"/>
    <cellStyle name="SAPBEXHLevel3X 2 3 2 6 2" xfId="34837" xr:uid="{00000000-0005-0000-0000-00007D7B0000}"/>
    <cellStyle name="SAPBEXHLevel3X 2 3 2 7" xfId="18458" xr:uid="{00000000-0005-0000-0000-00007E7B0000}"/>
    <cellStyle name="SAPBEXHLevel3X 2 3 2 7 2" xfId="33494" xr:uid="{00000000-0005-0000-0000-00007F7B0000}"/>
    <cellStyle name="SAPBEXHLevel3X 2 3 3" xfId="8754" xr:uid="{00000000-0005-0000-0000-0000807B0000}"/>
    <cellStyle name="SAPBEXHLevel3X 2 3 3 2" xfId="24783" xr:uid="{00000000-0005-0000-0000-0000817B0000}"/>
    <cellStyle name="SAPBEXHLevel3X 2 3 4" xfId="11581" xr:uid="{00000000-0005-0000-0000-0000827B0000}"/>
    <cellStyle name="SAPBEXHLevel3X 2 3 4 2" xfId="27448" xr:uid="{00000000-0005-0000-0000-0000837B0000}"/>
    <cellStyle name="SAPBEXHLevel3X 2 3 5" xfId="13607" xr:uid="{00000000-0005-0000-0000-0000847B0000}"/>
    <cellStyle name="SAPBEXHLevel3X 2 3 5 2" xfId="29231" xr:uid="{00000000-0005-0000-0000-0000857B0000}"/>
    <cellStyle name="SAPBEXHLevel3X 2 3 6" xfId="16933" xr:uid="{00000000-0005-0000-0000-0000867B0000}"/>
    <cellStyle name="SAPBEXHLevel3X 2 3 6 2" xfId="32071" xr:uid="{00000000-0005-0000-0000-0000877B0000}"/>
    <cellStyle name="SAPBEXHLevel3X 2 3 7" xfId="19543" xr:uid="{00000000-0005-0000-0000-0000887B0000}"/>
    <cellStyle name="SAPBEXHLevel3X 2 3 7 2" xfId="34490" xr:uid="{00000000-0005-0000-0000-0000897B0000}"/>
    <cellStyle name="SAPBEXHLevel3X 2 4" xfId="3587" xr:uid="{00000000-0005-0000-0000-00008A7B0000}"/>
    <cellStyle name="SAPBEXHLevel3X 2 4 2" xfId="3989" xr:uid="{00000000-0005-0000-0000-00008B7B0000}"/>
    <cellStyle name="SAPBEXHLevel3X 2 4 2 2" xfId="9145" xr:uid="{00000000-0005-0000-0000-00008C7B0000}"/>
    <cellStyle name="SAPBEXHLevel3X 2 4 2 2 2" xfId="25141" xr:uid="{00000000-0005-0000-0000-00008D7B0000}"/>
    <cellStyle name="SAPBEXHLevel3X 2 4 2 3" xfId="11964" xr:uid="{00000000-0005-0000-0000-00008E7B0000}"/>
    <cellStyle name="SAPBEXHLevel3X 2 4 2 3 2" xfId="27808" xr:uid="{00000000-0005-0000-0000-00008F7B0000}"/>
    <cellStyle name="SAPBEXHLevel3X 2 4 2 4" xfId="13953" xr:uid="{00000000-0005-0000-0000-0000907B0000}"/>
    <cellStyle name="SAPBEXHLevel3X 2 4 2 4 2" xfId="29536" xr:uid="{00000000-0005-0000-0000-0000917B0000}"/>
    <cellStyle name="SAPBEXHLevel3X 2 4 2 5" xfId="17286" xr:uid="{00000000-0005-0000-0000-0000927B0000}"/>
    <cellStyle name="SAPBEXHLevel3X 2 4 2 5 2" xfId="32408" xr:uid="{00000000-0005-0000-0000-0000937B0000}"/>
    <cellStyle name="SAPBEXHLevel3X 2 4 2 6" xfId="19895" xr:uid="{00000000-0005-0000-0000-0000947B0000}"/>
    <cellStyle name="SAPBEXHLevel3X 2 4 2 6 2" xfId="34836" xr:uid="{00000000-0005-0000-0000-0000957B0000}"/>
    <cellStyle name="SAPBEXHLevel3X 2 4 2 7" xfId="14188" xr:uid="{00000000-0005-0000-0000-0000967B0000}"/>
    <cellStyle name="SAPBEXHLevel3X 2 4 2 7 2" xfId="29741" xr:uid="{00000000-0005-0000-0000-0000977B0000}"/>
    <cellStyle name="SAPBEXHLevel3X 2 4 3" xfId="8755" xr:uid="{00000000-0005-0000-0000-0000987B0000}"/>
    <cellStyle name="SAPBEXHLevel3X 2 4 3 2" xfId="24784" xr:uid="{00000000-0005-0000-0000-0000997B0000}"/>
    <cellStyle name="SAPBEXHLevel3X 2 4 4" xfId="11582" xr:uid="{00000000-0005-0000-0000-00009A7B0000}"/>
    <cellStyle name="SAPBEXHLevel3X 2 4 4 2" xfId="27449" xr:uid="{00000000-0005-0000-0000-00009B7B0000}"/>
    <cellStyle name="SAPBEXHLevel3X 2 4 5" xfId="14470" xr:uid="{00000000-0005-0000-0000-00009C7B0000}"/>
    <cellStyle name="SAPBEXHLevel3X 2 4 5 2" xfId="29987" xr:uid="{00000000-0005-0000-0000-00009D7B0000}"/>
    <cellStyle name="SAPBEXHLevel3X 2 4 6" xfId="16934" xr:uid="{00000000-0005-0000-0000-00009E7B0000}"/>
    <cellStyle name="SAPBEXHLevel3X 2 4 6 2" xfId="32072" xr:uid="{00000000-0005-0000-0000-00009F7B0000}"/>
    <cellStyle name="SAPBEXHLevel3X 2 4 7" xfId="19544" xr:uid="{00000000-0005-0000-0000-0000A07B0000}"/>
    <cellStyle name="SAPBEXHLevel3X 2 4 7 2" xfId="34491" xr:uid="{00000000-0005-0000-0000-0000A17B0000}"/>
    <cellStyle name="SAPBEXHLevel3X 2 5" xfId="3588" xr:uid="{00000000-0005-0000-0000-0000A27B0000}"/>
    <cellStyle name="SAPBEXHLevel3X 2 5 2" xfId="3988" xr:uid="{00000000-0005-0000-0000-0000A37B0000}"/>
    <cellStyle name="SAPBEXHLevel3X 2 5 2 2" xfId="9144" xr:uid="{00000000-0005-0000-0000-0000A47B0000}"/>
    <cellStyle name="SAPBEXHLevel3X 2 5 2 2 2" xfId="25140" xr:uid="{00000000-0005-0000-0000-0000A57B0000}"/>
    <cellStyle name="SAPBEXHLevel3X 2 5 2 3" xfId="11963" xr:uid="{00000000-0005-0000-0000-0000A67B0000}"/>
    <cellStyle name="SAPBEXHLevel3X 2 5 2 3 2" xfId="27807" xr:uid="{00000000-0005-0000-0000-0000A77B0000}"/>
    <cellStyle name="SAPBEXHLevel3X 2 5 2 4" xfId="14603" xr:uid="{00000000-0005-0000-0000-0000A87B0000}"/>
    <cellStyle name="SAPBEXHLevel3X 2 5 2 4 2" xfId="30105" xr:uid="{00000000-0005-0000-0000-0000A97B0000}"/>
    <cellStyle name="SAPBEXHLevel3X 2 5 2 5" xfId="17285" xr:uid="{00000000-0005-0000-0000-0000AA7B0000}"/>
    <cellStyle name="SAPBEXHLevel3X 2 5 2 5 2" xfId="32407" xr:uid="{00000000-0005-0000-0000-0000AB7B0000}"/>
    <cellStyle name="SAPBEXHLevel3X 2 5 2 6" xfId="19894" xr:uid="{00000000-0005-0000-0000-0000AC7B0000}"/>
    <cellStyle name="SAPBEXHLevel3X 2 5 2 6 2" xfId="34835" xr:uid="{00000000-0005-0000-0000-0000AD7B0000}"/>
    <cellStyle name="SAPBEXHLevel3X 2 5 2 7" xfId="7469" xr:uid="{00000000-0005-0000-0000-0000AE7B0000}"/>
    <cellStyle name="SAPBEXHLevel3X 2 5 2 7 2" xfId="23654" xr:uid="{00000000-0005-0000-0000-0000AF7B0000}"/>
    <cellStyle name="SAPBEXHLevel3X 2 5 3" xfId="8756" xr:uid="{00000000-0005-0000-0000-0000B07B0000}"/>
    <cellStyle name="SAPBEXHLevel3X 2 5 3 2" xfId="24785" xr:uid="{00000000-0005-0000-0000-0000B17B0000}"/>
    <cellStyle name="SAPBEXHLevel3X 2 5 4" xfId="11583" xr:uid="{00000000-0005-0000-0000-0000B27B0000}"/>
    <cellStyle name="SAPBEXHLevel3X 2 5 4 2" xfId="27450" xr:uid="{00000000-0005-0000-0000-0000B37B0000}"/>
    <cellStyle name="SAPBEXHLevel3X 2 5 5" xfId="14471" xr:uid="{00000000-0005-0000-0000-0000B47B0000}"/>
    <cellStyle name="SAPBEXHLevel3X 2 5 5 2" xfId="29988" xr:uid="{00000000-0005-0000-0000-0000B57B0000}"/>
    <cellStyle name="SAPBEXHLevel3X 2 5 6" xfId="16935" xr:uid="{00000000-0005-0000-0000-0000B67B0000}"/>
    <cellStyle name="SAPBEXHLevel3X 2 5 6 2" xfId="32073" xr:uid="{00000000-0005-0000-0000-0000B77B0000}"/>
    <cellStyle name="SAPBEXHLevel3X 2 5 7" xfId="19545" xr:uid="{00000000-0005-0000-0000-0000B87B0000}"/>
    <cellStyle name="SAPBEXHLevel3X 2 5 7 2" xfId="34492" xr:uid="{00000000-0005-0000-0000-0000B97B0000}"/>
    <cellStyle name="SAPBEXHLevel3X 2 6" xfId="3589" xr:uid="{00000000-0005-0000-0000-0000BA7B0000}"/>
    <cellStyle name="SAPBEXHLevel3X 2 6 2" xfId="3987" xr:uid="{00000000-0005-0000-0000-0000BB7B0000}"/>
    <cellStyle name="SAPBEXHLevel3X 2 6 2 2" xfId="9143" xr:uid="{00000000-0005-0000-0000-0000BC7B0000}"/>
    <cellStyle name="SAPBEXHLevel3X 2 6 2 2 2" xfId="25139" xr:uid="{00000000-0005-0000-0000-0000BD7B0000}"/>
    <cellStyle name="SAPBEXHLevel3X 2 6 2 3" xfId="11962" xr:uid="{00000000-0005-0000-0000-0000BE7B0000}"/>
    <cellStyle name="SAPBEXHLevel3X 2 6 2 3 2" xfId="27806" xr:uid="{00000000-0005-0000-0000-0000BF7B0000}"/>
    <cellStyle name="SAPBEXHLevel3X 2 6 2 4" xfId="14922" xr:uid="{00000000-0005-0000-0000-0000C07B0000}"/>
    <cellStyle name="SAPBEXHLevel3X 2 6 2 4 2" xfId="30373" xr:uid="{00000000-0005-0000-0000-0000C17B0000}"/>
    <cellStyle name="SAPBEXHLevel3X 2 6 2 5" xfId="17284" xr:uid="{00000000-0005-0000-0000-0000C27B0000}"/>
    <cellStyle name="SAPBEXHLevel3X 2 6 2 5 2" xfId="32406" xr:uid="{00000000-0005-0000-0000-0000C37B0000}"/>
    <cellStyle name="SAPBEXHLevel3X 2 6 2 6" xfId="19893" xr:uid="{00000000-0005-0000-0000-0000C47B0000}"/>
    <cellStyle name="SAPBEXHLevel3X 2 6 2 6 2" xfId="34834" xr:uid="{00000000-0005-0000-0000-0000C57B0000}"/>
    <cellStyle name="SAPBEXHLevel3X 2 6 2 7" xfId="15985" xr:uid="{00000000-0005-0000-0000-0000C67B0000}"/>
    <cellStyle name="SAPBEXHLevel3X 2 6 2 7 2" xfId="31137" xr:uid="{00000000-0005-0000-0000-0000C77B0000}"/>
    <cellStyle name="SAPBEXHLevel3X 2 6 3" xfId="8757" xr:uid="{00000000-0005-0000-0000-0000C87B0000}"/>
    <cellStyle name="SAPBEXHLevel3X 2 6 3 2" xfId="24786" xr:uid="{00000000-0005-0000-0000-0000C97B0000}"/>
    <cellStyle name="SAPBEXHLevel3X 2 6 4" xfId="11584" xr:uid="{00000000-0005-0000-0000-0000CA7B0000}"/>
    <cellStyle name="SAPBEXHLevel3X 2 6 4 2" xfId="27451" xr:uid="{00000000-0005-0000-0000-0000CB7B0000}"/>
    <cellStyle name="SAPBEXHLevel3X 2 6 5" xfId="14472" xr:uid="{00000000-0005-0000-0000-0000CC7B0000}"/>
    <cellStyle name="SAPBEXHLevel3X 2 6 5 2" xfId="29989" xr:uid="{00000000-0005-0000-0000-0000CD7B0000}"/>
    <cellStyle name="SAPBEXHLevel3X 2 6 6" xfId="16936" xr:uid="{00000000-0005-0000-0000-0000CE7B0000}"/>
    <cellStyle name="SAPBEXHLevel3X 2 6 6 2" xfId="32074" xr:uid="{00000000-0005-0000-0000-0000CF7B0000}"/>
    <cellStyle name="SAPBEXHLevel3X 2 6 7" xfId="19546" xr:uid="{00000000-0005-0000-0000-0000D07B0000}"/>
    <cellStyle name="SAPBEXHLevel3X 2 6 7 2" xfId="34493" xr:uid="{00000000-0005-0000-0000-0000D17B0000}"/>
    <cellStyle name="SAPBEXHLevel3X 2 7" xfId="3590" xr:uid="{00000000-0005-0000-0000-0000D27B0000}"/>
    <cellStyle name="SAPBEXHLevel3X 2 7 2" xfId="3986" xr:uid="{00000000-0005-0000-0000-0000D37B0000}"/>
    <cellStyle name="SAPBEXHLevel3X 2 7 2 2" xfId="9142" xr:uid="{00000000-0005-0000-0000-0000D47B0000}"/>
    <cellStyle name="SAPBEXHLevel3X 2 7 2 2 2" xfId="25138" xr:uid="{00000000-0005-0000-0000-0000D57B0000}"/>
    <cellStyle name="SAPBEXHLevel3X 2 7 2 3" xfId="11961" xr:uid="{00000000-0005-0000-0000-0000D67B0000}"/>
    <cellStyle name="SAPBEXHLevel3X 2 7 2 3 2" xfId="27805" xr:uid="{00000000-0005-0000-0000-0000D77B0000}"/>
    <cellStyle name="SAPBEXHLevel3X 2 7 2 4" xfId="13952" xr:uid="{00000000-0005-0000-0000-0000D87B0000}"/>
    <cellStyle name="SAPBEXHLevel3X 2 7 2 4 2" xfId="29535" xr:uid="{00000000-0005-0000-0000-0000D97B0000}"/>
    <cellStyle name="SAPBEXHLevel3X 2 7 2 5" xfId="17283" xr:uid="{00000000-0005-0000-0000-0000DA7B0000}"/>
    <cellStyle name="SAPBEXHLevel3X 2 7 2 5 2" xfId="32405" xr:uid="{00000000-0005-0000-0000-0000DB7B0000}"/>
    <cellStyle name="SAPBEXHLevel3X 2 7 2 6" xfId="19892" xr:uid="{00000000-0005-0000-0000-0000DC7B0000}"/>
    <cellStyle name="SAPBEXHLevel3X 2 7 2 6 2" xfId="34833" xr:uid="{00000000-0005-0000-0000-0000DD7B0000}"/>
    <cellStyle name="SAPBEXHLevel3X 2 7 2 7" xfId="20914" xr:uid="{00000000-0005-0000-0000-0000DE7B0000}"/>
    <cellStyle name="SAPBEXHLevel3X 2 7 2 7 2" xfId="35840" xr:uid="{00000000-0005-0000-0000-0000DF7B0000}"/>
    <cellStyle name="SAPBEXHLevel3X 2 7 3" xfId="8758" xr:uid="{00000000-0005-0000-0000-0000E07B0000}"/>
    <cellStyle name="SAPBEXHLevel3X 2 7 3 2" xfId="24787" xr:uid="{00000000-0005-0000-0000-0000E17B0000}"/>
    <cellStyle name="SAPBEXHLevel3X 2 7 4" xfId="11585" xr:uid="{00000000-0005-0000-0000-0000E27B0000}"/>
    <cellStyle name="SAPBEXHLevel3X 2 7 4 2" xfId="27452" xr:uid="{00000000-0005-0000-0000-0000E37B0000}"/>
    <cellStyle name="SAPBEXHLevel3X 2 7 5" xfId="15267" xr:uid="{00000000-0005-0000-0000-0000E47B0000}"/>
    <cellStyle name="SAPBEXHLevel3X 2 7 5 2" xfId="30676" xr:uid="{00000000-0005-0000-0000-0000E57B0000}"/>
    <cellStyle name="SAPBEXHLevel3X 2 7 6" xfId="16937" xr:uid="{00000000-0005-0000-0000-0000E67B0000}"/>
    <cellStyle name="SAPBEXHLevel3X 2 7 6 2" xfId="32075" xr:uid="{00000000-0005-0000-0000-0000E77B0000}"/>
    <cellStyle name="SAPBEXHLevel3X 2 7 7" xfId="19547" xr:uid="{00000000-0005-0000-0000-0000E87B0000}"/>
    <cellStyle name="SAPBEXHLevel3X 2 7 7 2" xfId="34494" xr:uid="{00000000-0005-0000-0000-0000E97B0000}"/>
    <cellStyle name="SAPBEXHLevel3X 2 8" xfId="3591" xr:uid="{00000000-0005-0000-0000-0000EA7B0000}"/>
    <cellStyle name="SAPBEXHLevel3X 2 8 2" xfId="3985" xr:uid="{00000000-0005-0000-0000-0000EB7B0000}"/>
    <cellStyle name="SAPBEXHLevel3X 2 8 2 2" xfId="9141" xr:uid="{00000000-0005-0000-0000-0000EC7B0000}"/>
    <cellStyle name="SAPBEXHLevel3X 2 8 2 2 2" xfId="25137" xr:uid="{00000000-0005-0000-0000-0000ED7B0000}"/>
    <cellStyle name="SAPBEXHLevel3X 2 8 2 3" xfId="11960" xr:uid="{00000000-0005-0000-0000-0000EE7B0000}"/>
    <cellStyle name="SAPBEXHLevel3X 2 8 2 3 2" xfId="27804" xr:uid="{00000000-0005-0000-0000-0000EF7B0000}"/>
    <cellStyle name="SAPBEXHLevel3X 2 8 2 4" xfId="5253" xr:uid="{00000000-0005-0000-0000-0000F07B0000}"/>
    <cellStyle name="SAPBEXHLevel3X 2 8 2 4 2" xfId="22564" xr:uid="{00000000-0005-0000-0000-0000F17B0000}"/>
    <cellStyle name="SAPBEXHLevel3X 2 8 2 5" xfId="17282" xr:uid="{00000000-0005-0000-0000-0000F27B0000}"/>
    <cellStyle name="SAPBEXHLevel3X 2 8 2 5 2" xfId="32404" xr:uid="{00000000-0005-0000-0000-0000F37B0000}"/>
    <cellStyle name="SAPBEXHLevel3X 2 8 2 6" xfId="19891" xr:uid="{00000000-0005-0000-0000-0000F47B0000}"/>
    <cellStyle name="SAPBEXHLevel3X 2 8 2 6 2" xfId="34832" xr:uid="{00000000-0005-0000-0000-0000F57B0000}"/>
    <cellStyle name="SAPBEXHLevel3X 2 8 2 7" xfId="21623" xr:uid="{00000000-0005-0000-0000-0000F67B0000}"/>
    <cellStyle name="SAPBEXHLevel3X 2 8 2 7 2" xfId="36549" xr:uid="{00000000-0005-0000-0000-0000F77B0000}"/>
    <cellStyle name="SAPBEXHLevel3X 2 8 3" xfId="8759" xr:uid="{00000000-0005-0000-0000-0000F87B0000}"/>
    <cellStyle name="SAPBEXHLevel3X 2 8 3 2" xfId="24788" xr:uid="{00000000-0005-0000-0000-0000F97B0000}"/>
    <cellStyle name="SAPBEXHLevel3X 2 8 4" xfId="11586" xr:uid="{00000000-0005-0000-0000-0000FA7B0000}"/>
    <cellStyle name="SAPBEXHLevel3X 2 8 4 2" xfId="27453" xr:uid="{00000000-0005-0000-0000-0000FB7B0000}"/>
    <cellStyle name="SAPBEXHLevel3X 2 8 5" xfId="5777" xr:uid="{00000000-0005-0000-0000-0000FC7B0000}"/>
    <cellStyle name="SAPBEXHLevel3X 2 8 5 2" xfId="22812" xr:uid="{00000000-0005-0000-0000-0000FD7B0000}"/>
    <cellStyle name="SAPBEXHLevel3X 2 8 6" xfId="16938" xr:uid="{00000000-0005-0000-0000-0000FE7B0000}"/>
    <cellStyle name="SAPBEXHLevel3X 2 8 6 2" xfId="32076" xr:uid="{00000000-0005-0000-0000-0000FF7B0000}"/>
    <cellStyle name="SAPBEXHLevel3X 2 8 7" xfId="19548" xr:uid="{00000000-0005-0000-0000-0000007C0000}"/>
    <cellStyle name="SAPBEXHLevel3X 2 8 7 2" xfId="34495" xr:uid="{00000000-0005-0000-0000-0000017C0000}"/>
    <cellStyle name="SAPBEXHLevel3X 2 9" xfId="3592" xr:uid="{00000000-0005-0000-0000-0000027C0000}"/>
    <cellStyle name="SAPBEXHLevel3X 2 9 2" xfId="3984" xr:uid="{00000000-0005-0000-0000-0000037C0000}"/>
    <cellStyle name="SAPBEXHLevel3X 2 9 2 2" xfId="9140" xr:uid="{00000000-0005-0000-0000-0000047C0000}"/>
    <cellStyle name="SAPBEXHLevel3X 2 9 2 2 2" xfId="25136" xr:uid="{00000000-0005-0000-0000-0000057C0000}"/>
    <cellStyle name="SAPBEXHLevel3X 2 9 2 3" xfId="11959" xr:uid="{00000000-0005-0000-0000-0000067C0000}"/>
    <cellStyle name="SAPBEXHLevel3X 2 9 2 3 2" xfId="27803" xr:uid="{00000000-0005-0000-0000-0000077C0000}"/>
    <cellStyle name="SAPBEXHLevel3X 2 9 2 4" xfId="14334" xr:uid="{00000000-0005-0000-0000-0000087C0000}"/>
    <cellStyle name="SAPBEXHLevel3X 2 9 2 4 2" xfId="29857" xr:uid="{00000000-0005-0000-0000-0000097C0000}"/>
    <cellStyle name="SAPBEXHLevel3X 2 9 2 5" xfId="17281" xr:uid="{00000000-0005-0000-0000-00000A7C0000}"/>
    <cellStyle name="SAPBEXHLevel3X 2 9 2 5 2" xfId="32403" xr:uid="{00000000-0005-0000-0000-00000B7C0000}"/>
    <cellStyle name="SAPBEXHLevel3X 2 9 2 6" xfId="19890" xr:uid="{00000000-0005-0000-0000-00000C7C0000}"/>
    <cellStyle name="SAPBEXHLevel3X 2 9 2 6 2" xfId="34831" xr:uid="{00000000-0005-0000-0000-00000D7C0000}"/>
    <cellStyle name="SAPBEXHLevel3X 2 9 2 7" xfId="21996" xr:uid="{00000000-0005-0000-0000-00000E7C0000}"/>
    <cellStyle name="SAPBEXHLevel3X 2 9 2 7 2" xfId="36915" xr:uid="{00000000-0005-0000-0000-00000F7C0000}"/>
    <cellStyle name="SAPBEXHLevel3X 2 9 3" xfId="8760" xr:uid="{00000000-0005-0000-0000-0000107C0000}"/>
    <cellStyle name="SAPBEXHLevel3X 2 9 3 2" xfId="24789" xr:uid="{00000000-0005-0000-0000-0000117C0000}"/>
    <cellStyle name="SAPBEXHLevel3X 2 9 4" xfId="11587" xr:uid="{00000000-0005-0000-0000-0000127C0000}"/>
    <cellStyle name="SAPBEXHLevel3X 2 9 4 2" xfId="27454" xr:uid="{00000000-0005-0000-0000-0000137C0000}"/>
    <cellStyle name="SAPBEXHLevel3X 2 9 5" xfId="6701" xr:uid="{00000000-0005-0000-0000-0000147C0000}"/>
    <cellStyle name="SAPBEXHLevel3X 2 9 5 2" xfId="23193" xr:uid="{00000000-0005-0000-0000-0000157C0000}"/>
    <cellStyle name="SAPBEXHLevel3X 2 9 6" xfId="16939" xr:uid="{00000000-0005-0000-0000-0000167C0000}"/>
    <cellStyle name="SAPBEXHLevel3X 2 9 6 2" xfId="32077" xr:uid="{00000000-0005-0000-0000-0000177C0000}"/>
    <cellStyle name="SAPBEXHLevel3X 2 9 7" xfId="19549" xr:uid="{00000000-0005-0000-0000-0000187C0000}"/>
    <cellStyle name="SAPBEXHLevel3X 2 9 7 2" xfId="34496" xr:uid="{00000000-0005-0000-0000-0000197C0000}"/>
    <cellStyle name="SAPBEXHLevel3X 20" xfId="4895" xr:uid="{00000000-0005-0000-0000-00001A7C0000}"/>
    <cellStyle name="SAPBEXHLevel3X 20 2" xfId="10050" xr:uid="{00000000-0005-0000-0000-00001B7C0000}"/>
    <cellStyle name="SAPBEXHLevel3X 20 2 2" xfId="26032" xr:uid="{00000000-0005-0000-0000-00001C7C0000}"/>
    <cellStyle name="SAPBEXHLevel3X 20 3" xfId="12868" xr:uid="{00000000-0005-0000-0000-00001D7C0000}"/>
    <cellStyle name="SAPBEXHLevel3X 20 3 2" xfId="28709" xr:uid="{00000000-0005-0000-0000-00001E7C0000}"/>
    <cellStyle name="SAPBEXHLevel3X 20 4" xfId="15173" xr:uid="{00000000-0005-0000-0000-00001F7C0000}"/>
    <cellStyle name="SAPBEXHLevel3X 20 4 2" xfId="30589" xr:uid="{00000000-0005-0000-0000-0000207C0000}"/>
    <cellStyle name="SAPBEXHLevel3X 20 5" xfId="18189" xr:uid="{00000000-0005-0000-0000-0000217C0000}"/>
    <cellStyle name="SAPBEXHLevel3X 20 5 2" xfId="33295" xr:uid="{00000000-0005-0000-0000-0000227C0000}"/>
    <cellStyle name="SAPBEXHLevel3X 20 6" xfId="20796" xr:uid="{00000000-0005-0000-0000-0000237C0000}"/>
    <cellStyle name="SAPBEXHLevel3X 20 6 2" xfId="35729" xr:uid="{00000000-0005-0000-0000-0000247C0000}"/>
    <cellStyle name="SAPBEXHLevel3X 20 7" xfId="20948" xr:uid="{00000000-0005-0000-0000-0000257C0000}"/>
    <cellStyle name="SAPBEXHLevel3X 20 7 2" xfId="35874" xr:uid="{00000000-0005-0000-0000-0000267C0000}"/>
    <cellStyle name="SAPBEXHLevel3X 21" xfId="5991" xr:uid="{00000000-0005-0000-0000-0000277C0000}"/>
    <cellStyle name="SAPBEXHLevel3X 21 2" xfId="22960" xr:uid="{00000000-0005-0000-0000-0000287C0000}"/>
    <cellStyle name="SAPBEXHLevel3X 22" xfId="5461" xr:uid="{00000000-0005-0000-0000-0000297C0000}"/>
    <cellStyle name="SAPBEXHLevel3X 22 2" xfId="22691" xr:uid="{00000000-0005-0000-0000-00002A7C0000}"/>
    <cellStyle name="SAPBEXHLevel3X 23" xfId="10159" xr:uid="{00000000-0005-0000-0000-00002B7C0000}"/>
    <cellStyle name="SAPBEXHLevel3X 23 2" xfId="26126" xr:uid="{00000000-0005-0000-0000-00002C7C0000}"/>
    <cellStyle name="SAPBEXHLevel3X 24" xfId="13703" xr:uid="{00000000-0005-0000-0000-00002D7C0000}"/>
    <cellStyle name="SAPBEXHLevel3X 24 2" xfId="29318" xr:uid="{00000000-0005-0000-0000-00002E7C0000}"/>
    <cellStyle name="SAPBEXHLevel3X 25" xfId="5871" xr:uid="{00000000-0005-0000-0000-00002F7C0000}"/>
    <cellStyle name="SAPBEXHLevel3X 25 2" xfId="22870" xr:uid="{00000000-0005-0000-0000-0000307C0000}"/>
    <cellStyle name="SAPBEXHLevel3X 3" xfId="922" xr:uid="{00000000-0005-0000-0000-0000317C0000}"/>
    <cellStyle name="SAPBEXHLevel3X 3 10" xfId="3594" xr:uid="{00000000-0005-0000-0000-0000327C0000}"/>
    <cellStyle name="SAPBEXHLevel3X 3 10 2" xfId="2142" xr:uid="{00000000-0005-0000-0000-0000337C0000}"/>
    <cellStyle name="SAPBEXHLevel3X 3 10 2 2" xfId="7382" xr:uid="{00000000-0005-0000-0000-0000347C0000}"/>
    <cellStyle name="SAPBEXHLevel3X 3 10 2 2 2" xfId="23584" xr:uid="{00000000-0005-0000-0000-0000357C0000}"/>
    <cellStyle name="SAPBEXHLevel3X 3 10 2 3" xfId="10223" xr:uid="{00000000-0005-0000-0000-0000367C0000}"/>
    <cellStyle name="SAPBEXHLevel3X 3 10 2 3 2" xfId="26187" xr:uid="{00000000-0005-0000-0000-0000377C0000}"/>
    <cellStyle name="SAPBEXHLevel3X 3 10 2 4" xfId="13783" xr:uid="{00000000-0005-0000-0000-0000387C0000}"/>
    <cellStyle name="SAPBEXHLevel3X 3 10 2 4 2" xfId="29376" xr:uid="{00000000-0005-0000-0000-0000397C0000}"/>
    <cellStyle name="SAPBEXHLevel3X 3 10 2 5" xfId="15671" xr:uid="{00000000-0005-0000-0000-00003A7C0000}"/>
    <cellStyle name="SAPBEXHLevel3X 3 10 2 5 2" xfId="30968" xr:uid="{00000000-0005-0000-0000-00003B7C0000}"/>
    <cellStyle name="SAPBEXHLevel3X 3 10 2 6" xfId="18357" xr:uid="{00000000-0005-0000-0000-00003C7C0000}"/>
    <cellStyle name="SAPBEXHLevel3X 3 10 2 6 2" xfId="33420" xr:uid="{00000000-0005-0000-0000-00003D7C0000}"/>
    <cellStyle name="SAPBEXHLevel3X 3 10 2 7" xfId="11801" xr:uid="{00000000-0005-0000-0000-00003E7C0000}"/>
    <cellStyle name="SAPBEXHLevel3X 3 10 2 7 2" xfId="27658" xr:uid="{00000000-0005-0000-0000-00003F7C0000}"/>
    <cellStyle name="SAPBEXHLevel3X 3 10 3" xfId="8762" xr:uid="{00000000-0005-0000-0000-0000407C0000}"/>
    <cellStyle name="SAPBEXHLevel3X 3 10 3 2" xfId="24791" xr:uid="{00000000-0005-0000-0000-0000417C0000}"/>
    <cellStyle name="SAPBEXHLevel3X 3 10 4" xfId="11589" xr:uid="{00000000-0005-0000-0000-0000427C0000}"/>
    <cellStyle name="SAPBEXHLevel3X 3 10 4 2" xfId="27456" xr:uid="{00000000-0005-0000-0000-0000437C0000}"/>
    <cellStyle name="SAPBEXHLevel3X 3 10 5" xfId="15264" xr:uid="{00000000-0005-0000-0000-0000447C0000}"/>
    <cellStyle name="SAPBEXHLevel3X 3 10 5 2" xfId="30673" xr:uid="{00000000-0005-0000-0000-0000457C0000}"/>
    <cellStyle name="SAPBEXHLevel3X 3 10 6" xfId="16941" xr:uid="{00000000-0005-0000-0000-0000467C0000}"/>
    <cellStyle name="SAPBEXHLevel3X 3 10 6 2" xfId="32079" xr:uid="{00000000-0005-0000-0000-0000477C0000}"/>
    <cellStyle name="SAPBEXHLevel3X 3 10 7" xfId="19551" xr:uid="{00000000-0005-0000-0000-0000487C0000}"/>
    <cellStyle name="SAPBEXHLevel3X 3 10 7 2" xfId="34498" xr:uid="{00000000-0005-0000-0000-0000497C0000}"/>
    <cellStyle name="SAPBEXHLevel3X 3 11" xfId="3595" xr:uid="{00000000-0005-0000-0000-00004A7C0000}"/>
    <cellStyle name="SAPBEXHLevel3X 3 11 2" xfId="3982" xr:uid="{00000000-0005-0000-0000-00004B7C0000}"/>
    <cellStyle name="SAPBEXHLevel3X 3 11 2 2" xfId="9138" xr:uid="{00000000-0005-0000-0000-00004C7C0000}"/>
    <cellStyle name="SAPBEXHLevel3X 3 11 2 2 2" xfId="25134" xr:uid="{00000000-0005-0000-0000-00004D7C0000}"/>
    <cellStyle name="SAPBEXHLevel3X 3 11 2 3" xfId="11957" xr:uid="{00000000-0005-0000-0000-00004E7C0000}"/>
    <cellStyle name="SAPBEXHLevel3X 3 11 2 3 2" xfId="27801" xr:uid="{00000000-0005-0000-0000-00004F7C0000}"/>
    <cellStyle name="SAPBEXHLevel3X 3 11 2 4" xfId="14333" xr:uid="{00000000-0005-0000-0000-0000507C0000}"/>
    <cellStyle name="SAPBEXHLevel3X 3 11 2 4 2" xfId="29856" xr:uid="{00000000-0005-0000-0000-0000517C0000}"/>
    <cellStyle name="SAPBEXHLevel3X 3 11 2 5" xfId="17279" xr:uid="{00000000-0005-0000-0000-0000527C0000}"/>
    <cellStyle name="SAPBEXHLevel3X 3 11 2 5 2" xfId="32401" xr:uid="{00000000-0005-0000-0000-0000537C0000}"/>
    <cellStyle name="SAPBEXHLevel3X 3 11 2 6" xfId="19888" xr:uid="{00000000-0005-0000-0000-0000547C0000}"/>
    <cellStyle name="SAPBEXHLevel3X 3 11 2 6 2" xfId="34829" xr:uid="{00000000-0005-0000-0000-0000557C0000}"/>
    <cellStyle name="SAPBEXHLevel3X 3 11 2 7" xfId="21777" xr:uid="{00000000-0005-0000-0000-0000567C0000}"/>
    <cellStyle name="SAPBEXHLevel3X 3 11 2 7 2" xfId="36699" xr:uid="{00000000-0005-0000-0000-0000577C0000}"/>
    <cellStyle name="SAPBEXHLevel3X 3 11 3" xfId="8763" xr:uid="{00000000-0005-0000-0000-0000587C0000}"/>
    <cellStyle name="SAPBEXHLevel3X 3 11 3 2" xfId="24792" xr:uid="{00000000-0005-0000-0000-0000597C0000}"/>
    <cellStyle name="SAPBEXHLevel3X 3 11 4" xfId="11590" xr:uid="{00000000-0005-0000-0000-00005A7C0000}"/>
    <cellStyle name="SAPBEXHLevel3X 3 11 4 2" xfId="27457" xr:uid="{00000000-0005-0000-0000-00005B7C0000}"/>
    <cellStyle name="SAPBEXHLevel3X 3 11 5" xfId="13088" xr:uid="{00000000-0005-0000-0000-00005C7C0000}"/>
    <cellStyle name="SAPBEXHLevel3X 3 11 5 2" xfId="28868" xr:uid="{00000000-0005-0000-0000-00005D7C0000}"/>
    <cellStyle name="SAPBEXHLevel3X 3 11 6" xfId="16942" xr:uid="{00000000-0005-0000-0000-00005E7C0000}"/>
    <cellStyle name="SAPBEXHLevel3X 3 11 6 2" xfId="32080" xr:uid="{00000000-0005-0000-0000-00005F7C0000}"/>
    <cellStyle name="SAPBEXHLevel3X 3 11 7" xfId="19552" xr:uid="{00000000-0005-0000-0000-0000607C0000}"/>
    <cellStyle name="SAPBEXHLevel3X 3 11 7 2" xfId="34499" xr:uid="{00000000-0005-0000-0000-0000617C0000}"/>
    <cellStyle name="SAPBEXHLevel3X 3 12" xfId="3596" xr:uid="{00000000-0005-0000-0000-0000627C0000}"/>
    <cellStyle name="SAPBEXHLevel3X 3 12 2" xfId="3981" xr:uid="{00000000-0005-0000-0000-0000637C0000}"/>
    <cellStyle name="SAPBEXHLevel3X 3 12 2 2" xfId="9137" xr:uid="{00000000-0005-0000-0000-0000647C0000}"/>
    <cellStyle name="SAPBEXHLevel3X 3 12 2 2 2" xfId="25133" xr:uid="{00000000-0005-0000-0000-0000657C0000}"/>
    <cellStyle name="SAPBEXHLevel3X 3 12 2 3" xfId="11956" xr:uid="{00000000-0005-0000-0000-0000667C0000}"/>
    <cellStyle name="SAPBEXHLevel3X 3 12 2 3 2" xfId="27800" xr:uid="{00000000-0005-0000-0000-0000677C0000}"/>
    <cellStyle name="SAPBEXHLevel3X 3 12 2 4" xfId="7209" xr:uid="{00000000-0005-0000-0000-0000687C0000}"/>
    <cellStyle name="SAPBEXHLevel3X 3 12 2 4 2" xfId="23482" xr:uid="{00000000-0005-0000-0000-0000697C0000}"/>
    <cellStyle name="SAPBEXHLevel3X 3 12 2 5" xfId="17278" xr:uid="{00000000-0005-0000-0000-00006A7C0000}"/>
    <cellStyle name="SAPBEXHLevel3X 3 12 2 5 2" xfId="32400" xr:uid="{00000000-0005-0000-0000-00006B7C0000}"/>
    <cellStyle name="SAPBEXHLevel3X 3 12 2 6" xfId="19887" xr:uid="{00000000-0005-0000-0000-00006C7C0000}"/>
    <cellStyle name="SAPBEXHLevel3X 3 12 2 6 2" xfId="34828" xr:uid="{00000000-0005-0000-0000-00006D7C0000}"/>
    <cellStyle name="SAPBEXHLevel3X 3 12 2 7" xfId="21998" xr:uid="{00000000-0005-0000-0000-00006E7C0000}"/>
    <cellStyle name="SAPBEXHLevel3X 3 12 2 7 2" xfId="36917" xr:uid="{00000000-0005-0000-0000-00006F7C0000}"/>
    <cellStyle name="SAPBEXHLevel3X 3 12 3" xfId="8764" xr:uid="{00000000-0005-0000-0000-0000707C0000}"/>
    <cellStyle name="SAPBEXHLevel3X 3 12 3 2" xfId="24793" xr:uid="{00000000-0005-0000-0000-0000717C0000}"/>
    <cellStyle name="SAPBEXHLevel3X 3 12 4" xfId="11591" xr:uid="{00000000-0005-0000-0000-0000727C0000}"/>
    <cellStyle name="SAPBEXHLevel3X 3 12 4 2" xfId="27458" xr:uid="{00000000-0005-0000-0000-0000737C0000}"/>
    <cellStyle name="SAPBEXHLevel3X 3 12 5" xfId="11823" xr:uid="{00000000-0005-0000-0000-0000747C0000}"/>
    <cellStyle name="SAPBEXHLevel3X 3 12 5 2" xfId="27670" xr:uid="{00000000-0005-0000-0000-0000757C0000}"/>
    <cellStyle name="SAPBEXHLevel3X 3 12 6" xfId="16943" xr:uid="{00000000-0005-0000-0000-0000767C0000}"/>
    <cellStyle name="SAPBEXHLevel3X 3 12 6 2" xfId="32081" xr:uid="{00000000-0005-0000-0000-0000777C0000}"/>
    <cellStyle name="SAPBEXHLevel3X 3 12 7" xfId="19553" xr:uid="{00000000-0005-0000-0000-0000787C0000}"/>
    <cellStyle name="SAPBEXHLevel3X 3 12 7 2" xfId="34500" xr:uid="{00000000-0005-0000-0000-0000797C0000}"/>
    <cellStyle name="SAPBEXHLevel3X 3 13" xfId="3597" xr:uid="{00000000-0005-0000-0000-00007A7C0000}"/>
    <cellStyle name="SAPBEXHLevel3X 3 13 2" xfId="3980" xr:uid="{00000000-0005-0000-0000-00007B7C0000}"/>
    <cellStyle name="SAPBEXHLevel3X 3 13 2 2" xfId="9136" xr:uid="{00000000-0005-0000-0000-00007C7C0000}"/>
    <cellStyle name="SAPBEXHLevel3X 3 13 2 2 2" xfId="25132" xr:uid="{00000000-0005-0000-0000-00007D7C0000}"/>
    <cellStyle name="SAPBEXHLevel3X 3 13 2 3" xfId="11955" xr:uid="{00000000-0005-0000-0000-00007E7C0000}"/>
    <cellStyle name="SAPBEXHLevel3X 3 13 2 3 2" xfId="27799" xr:uid="{00000000-0005-0000-0000-00007F7C0000}"/>
    <cellStyle name="SAPBEXHLevel3X 3 13 2 4" xfId="13635" xr:uid="{00000000-0005-0000-0000-0000807C0000}"/>
    <cellStyle name="SAPBEXHLevel3X 3 13 2 4 2" xfId="29256" xr:uid="{00000000-0005-0000-0000-0000817C0000}"/>
    <cellStyle name="SAPBEXHLevel3X 3 13 2 5" xfId="17277" xr:uid="{00000000-0005-0000-0000-0000827C0000}"/>
    <cellStyle name="SAPBEXHLevel3X 3 13 2 5 2" xfId="32399" xr:uid="{00000000-0005-0000-0000-0000837C0000}"/>
    <cellStyle name="SAPBEXHLevel3X 3 13 2 6" xfId="19886" xr:uid="{00000000-0005-0000-0000-0000847C0000}"/>
    <cellStyle name="SAPBEXHLevel3X 3 13 2 6 2" xfId="34827" xr:uid="{00000000-0005-0000-0000-0000857C0000}"/>
    <cellStyle name="SAPBEXHLevel3X 3 13 2 7" xfId="21188" xr:uid="{00000000-0005-0000-0000-0000867C0000}"/>
    <cellStyle name="SAPBEXHLevel3X 3 13 2 7 2" xfId="36114" xr:uid="{00000000-0005-0000-0000-0000877C0000}"/>
    <cellStyle name="SAPBEXHLevel3X 3 13 3" xfId="8765" xr:uid="{00000000-0005-0000-0000-0000887C0000}"/>
    <cellStyle name="SAPBEXHLevel3X 3 13 3 2" xfId="24794" xr:uid="{00000000-0005-0000-0000-0000897C0000}"/>
    <cellStyle name="SAPBEXHLevel3X 3 13 4" xfId="11592" xr:uid="{00000000-0005-0000-0000-00008A7C0000}"/>
    <cellStyle name="SAPBEXHLevel3X 3 13 4 2" xfId="27459" xr:uid="{00000000-0005-0000-0000-00008B7C0000}"/>
    <cellStyle name="SAPBEXHLevel3X 3 13 5" xfId="13612" xr:uid="{00000000-0005-0000-0000-00008C7C0000}"/>
    <cellStyle name="SAPBEXHLevel3X 3 13 5 2" xfId="29236" xr:uid="{00000000-0005-0000-0000-00008D7C0000}"/>
    <cellStyle name="SAPBEXHLevel3X 3 13 6" xfId="16944" xr:uid="{00000000-0005-0000-0000-00008E7C0000}"/>
    <cellStyle name="SAPBEXHLevel3X 3 13 6 2" xfId="32082" xr:uid="{00000000-0005-0000-0000-00008F7C0000}"/>
    <cellStyle name="SAPBEXHLevel3X 3 13 7" xfId="19554" xr:uid="{00000000-0005-0000-0000-0000907C0000}"/>
    <cellStyle name="SAPBEXHLevel3X 3 13 7 2" xfId="34501" xr:uid="{00000000-0005-0000-0000-0000917C0000}"/>
    <cellStyle name="SAPBEXHLevel3X 3 14" xfId="3598" xr:uid="{00000000-0005-0000-0000-0000927C0000}"/>
    <cellStyle name="SAPBEXHLevel3X 3 14 2" xfId="3979" xr:uid="{00000000-0005-0000-0000-0000937C0000}"/>
    <cellStyle name="SAPBEXHLevel3X 3 14 2 2" xfId="9135" xr:uid="{00000000-0005-0000-0000-0000947C0000}"/>
    <cellStyle name="SAPBEXHLevel3X 3 14 2 2 2" xfId="25131" xr:uid="{00000000-0005-0000-0000-0000957C0000}"/>
    <cellStyle name="SAPBEXHLevel3X 3 14 2 3" xfId="11954" xr:uid="{00000000-0005-0000-0000-0000967C0000}"/>
    <cellStyle name="SAPBEXHLevel3X 3 14 2 3 2" xfId="27798" xr:uid="{00000000-0005-0000-0000-0000977C0000}"/>
    <cellStyle name="SAPBEXHLevel3X 3 14 2 4" xfId="8952" xr:uid="{00000000-0005-0000-0000-0000987C0000}"/>
    <cellStyle name="SAPBEXHLevel3X 3 14 2 4 2" xfId="24978" xr:uid="{00000000-0005-0000-0000-0000997C0000}"/>
    <cellStyle name="SAPBEXHLevel3X 3 14 2 5" xfId="17276" xr:uid="{00000000-0005-0000-0000-00009A7C0000}"/>
    <cellStyle name="SAPBEXHLevel3X 3 14 2 5 2" xfId="32398" xr:uid="{00000000-0005-0000-0000-00009B7C0000}"/>
    <cellStyle name="SAPBEXHLevel3X 3 14 2 6" xfId="19885" xr:uid="{00000000-0005-0000-0000-00009C7C0000}"/>
    <cellStyle name="SAPBEXHLevel3X 3 14 2 6 2" xfId="34826" xr:uid="{00000000-0005-0000-0000-00009D7C0000}"/>
    <cellStyle name="SAPBEXHLevel3X 3 14 2 7" xfId="7810" xr:uid="{00000000-0005-0000-0000-00009E7C0000}"/>
    <cellStyle name="SAPBEXHLevel3X 3 14 2 7 2" xfId="23847" xr:uid="{00000000-0005-0000-0000-00009F7C0000}"/>
    <cellStyle name="SAPBEXHLevel3X 3 14 3" xfId="8766" xr:uid="{00000000-0005-0000-0000-0000A07C0000}"/>
    <cellStyle name="SAPBEXHLevel3X 3 14 3 2" xfId="24795" xr:uid="{00000000-0005-0000-0000-0000A17C0000}"/>
    <cellStyle name="SAPBEXHLevel3X 3 14 4" xfId="11593" xr:uid="{00000000-0005-0000-0000-0000A27C0000}"/>
    <cellStyle name="SAPBEXHLevel3X 3 14 4 2" xfId="27460" xr:uid="{00000000-0005-0000-0000-0000A37C0000}"/>
    <cellStyle name="SAPBEXHLevel3X 3 14 5" xfId="15265" xr:uid="{00000000-0005-0000-0000-0000A47C0000}"/>
    <cellStyle name="SAPBEXHLevel3X 3 14 5 2" xfId="30674" xr:uid="{00000000-0005-0000-0000-0000A57C0000}"/>
    <cellStyle name="SAPBEXHLevel3X 3 14 6" xfId="16945" xr:uid="{00000000-0005-0000-0000-0000A67C0000}"/>
    <cellStyle name="SAPBEXHLevel3X 3 14 6 2" xfId="32083" xr:uid="{00000000-0005-0000-0000-0000A77C0000}"/>
    <cellStyle name="SAPBEXHLevel3X 3 14 7" xfId="19555" xr:uid="{00000000-0005-0000-0000-0000A87C0000}"/>
    <cellStyle name="SAPBEXHLevel3X 3 14 7 2" xfId="34502" xr:uid="{00000000-0005-0000-0000-0000A97C0000}"/>
    <cellStyle name="SAPBEXHLevel3X 3 15" xfId="3599" xr:uid="{00000000-0005-0000-0000-0000AA7C0000}"/>
    <cellStyle name="SAPBEXHLevel3X 3 15 2" xfId="3978" xr:uid="{00000000-0005-0000-0000-0000AB7C0000}"/>
    <cellStyle name="SAPBEXHLevel3X 3 15 2 2" xfId="9134" xr:uid="{00000000-0005-0000-0000-0000AC7C0000}"/>
    <cellStyle name="SAPBEXHLevel3X 3 15 2 2 2" xfId="25130" xr:uid="{00000000-0005-0000-0000-0000AD7C0000}"/>
    <cellStyle name="SAPBEXHLevel3X 3 15 2 3" xfId="11953" xr:uid="{00000000-0005-0000-0000-0000AE7C0000}"/>
    <cellStyle name="SAPBEXHLevel3X 3 15 2 3 2" xfId="27797" xr:uid="{00000000-0005-0000-0000-0000AF7C0000}"/>
    <cellStyle name="SAPBEXHLevel3X 3 15 2 4" xfId="10492" xr:uid="{00000000-0005-0000-0000-0000B07C0000}"/>
    <cellStyle name="SAPBEXHLevel3X 3 15 2 4 2" xfId="26414" xr:uid="{00000000-0005-0000-0000-0000B17C0000}"/>
    <cellStyle name="SAPBEXHLevel3X 3 15 2 5" xfId="17275" xr:uid="{00000000-0005-0000-0000-0000B27C0000}"/>
    <cellStyle name="SAPBEXHLevel3X 3 15 2 5 2" xfId="32397" xr:uid="{00000000-0005-0000-0000-0000B37C0000}"/>
    <cellStyle name="SAPBEXHLevel3X 3 15 2 6" xfId="19884" xr:uid="{00000000-0005-0000-0000-0000B47C0000}"/>
    <cellStyle name="SAPBEXHLevel3X 3 15 2 6 2" xfId="34825" xr:uid="{00000000-0005-0000-0000-0000B57C0000}"/>
    <cellStyle name="SAPBEXHLevel3X 3 15 2 7" xfId="21464" xr:uid="{00000000-0005-0000-0000-0000B67C0000}"/>
    <cellStyle name="SAPBEXHLevel3X 3 15 2 7 2" xfId="36390" xr:uid="{00000000-0005-0000-0000-0000B77C0000}"/>
    <cellStyle name="SAPBEXHLevel3X 3 15 3" xfId="8767" xr:uid="{00000000-0005-0000-0000-0000B87C0000}"/>
    <cellStyle name="SAPBEXHLevel3X 3 15 3 2" xfId="24796" xr:uid="{00000000-0005-0000-0000-0000B97C0000}"/>
    <cellStyle name="SAPBEXHLevel3X 3 15 4" xfId="11594" xr:uid="{00000000-0005-0000-0000-0000BA7C0000}"/>
    <cellStyle name="SAPBEXHLevel3X 3 15 4 2" xfId="27461" xr:uid="{00000000-0005-0000-0000-0000BB7C0000}"/>
    <cellStyle name="SAPBEXHLevel3X 3 15 5" xfId="6703" xr:uid="{00000000-0005-0000-0000-0000BC7C0000}"/>
    <cellStyle name="SAPBEXHLevel3X 3 15 5 2" xfId="23195" xr:uid="{00000000-0005-0000-0000-0000BD7C0000}"/>
    <cellStyle name="SAPBEXHLevel3X 3 15 6" xfId="16946" xr:uid="{00000000-0005-0000-0000-0000BE7C0000}"/>
    <cellStyle name="SAPBEXHLevel3X 3 15 6 2" xfId="32084" xr:uid="{00000000-0005-0000-0000-0000BF7C0000}"/>
    <cellStyle name="SAPBEXHLevel3X 3 15 7" xfId="19556" xr:uid="{00000000-0005-0000-0000-0000C07C0000}"/>
    <cellStyle name="SAPBEXHLevel3X 3 15 7 2" xfId="34503" xr:uid="{00000000-0005-0000-0000-0000C17C0000}"/>
    <cellStyle name="SAPBEXHLevel3X 3 16" xfId="3983" xr:uid="{00000000-0005-0000-0000-0000C27C0000}"/>
    <cellStyle name="SAPBEXHLevel3X 3 16 2" xfId="9139" xr:uid="{00000000-0005-0000-0000-0000C37C0000}"/>
    <cellStyle name="SAPBEXHLevel3X 3 16 2 2" xfId="25135" xr:uid="{00000000-0005-0000-0000-0000C47C0000}"/>
    <cellStyle name="SAPBEXHLevel3X 3 16 3" xfId="11958" xr:uid="{00000000-0005-0000-0000-0000C57C0000}"/>
    <cellStyle name="SAPBEXHLevel3X 3 16 3 2" xfId="27802" xr:uid="{00000000-0005-0000-0000-0000C67C0000}"/>
    <cellStyle name="SAPBEXHLevel3X 3 16 4" xfId="14604" xr:uid="{00000000-0005-0000-0000-0000C77C0000}"/>
    <cellStyle name="SAPBEXHLevel3X 3 16 4 2" xfId="30106" xr:uid="{00000000-0005-0000-0000-0000C87C0000}"/>
    <cellStyle name="SAPBEXHLevel3X 3 16 5" xfId="17280" xr:uid="{00000000-0005-0000-0000-0000C97C0000}"/>
    <cellStyle name="SAPBEXHLevel3X 3 16 5 2" xfId="32402" xr:uid="{00000000-0005-0000-0000-0000CA7C0000}"/>
    <cellStyle name="SAPBEXHLevel3X 3 16 6" xfId="19889" xr:uid="{00000000-0005-0000-0000-0000CB7C0000}"/>
    <cellStyle name="SAPBEXHLevel3X 3 16 6 2" xfId="34830" xr:uid="{00000000-0005-0000-0000-0000CC7C0000}"/>
    <cellStyle name="SAPBEXHLevel3X 3 16 7" xfId="21190" xr:uid="{00000000-0005-0000-0000-0000CD7C0000}"/>
    <cellStyle name="SAPBEXHLevel3X 3 16 7 2" xfId="36116" xr:uid="{00000000-0005-0000-0000-0000CE7C0000}"/>
    <cellStyle name="SAPBEXHLevel3X 3 17" xfId="5347" xr:uid="{00000000-0005-0000-0000-0000CF7C0000}"/>
    <cellStyle name="SAPBEXHLevel3X 3 17 2" xfId="22627" xr:uid="{00000000-0005-0000-0000-0000D07C0000}"/>
    <cellStyle name="SAPBEXHLevel3X 3 18" xfId="6836" xr:uid="{00000000-0005-0000-0000-0000D17C0000}"/>
    <cellStyle name="SAPBEXHLevel3X 3 18 2" xfId="23286" xr:uid="{00000000-0005-0000-0000-0000D27C0000}"/>
    <cellStyle name="SAPBEXHLevel3X 3 19" xfId="5907" xr:uid="{00000000-0005-0000-0000-0000D37C0000}"/>
    <cellStyle name="SAPBEXHLevel3X 3 19 2" xfId="22891" xr:uid="{00000000-0005-0000-0000-0000D47C0000}"/>
    <cellStyle name="SAPBEXHLevel3X 3 2" xfId="923" xr:uid="{00000000-0005-0000-0000-0000D57C0000}"/>
    <cellStyle name="SAPBEXHLevel3X 3 2 10" xfId="5099" xr:uid="{00000000-0005-0000-0000-0000D67C0000}"/>
    <cellStyle name="SAPBEXHLevel3X 3 2 2" xfId="3600" xr:uid="{00000000-0005-0000-0000-0000D77C0000}"/>
    <cellStyle name="SAPBEXHLevel3X 3 2 2 2" xfId="8768" xr:uid="{00000000-0005-0000-0000-0000D87C0000}"/>
    <cellStyle name="SAPBEXHLevel3X 3 2 2 2 2" xfId="24797" xr:uid="{00000000-0005-0000-0000-0000D97C0000}"/>
    <cellStyle name="SAPBEXHLevel3X 3 2 2 3" xfId="11595" xr:uid="{00000000-0005-0000-0000-0000DA7C0000}"/>
    <cellStyle name="SAPBEXHLevel3X 3 2 2 3 2" xfId="27462" xr:uid="{00000000-0005-0000-0000-0000DB7C0000}"/>
    <cellStyle name="SAPBEXHLevel3X 3 2 2 4" xfId="13610" xr:uid="{00000000-0005-0000-0000-0000DC7C0000}"/>
    <cellStyle name="SAPBEXHLevel3X 3 2 2 4 2" xfId="29234" xr:uid="{00000000-0005-0000-0000-0000DD7C0000}"/>
    <cellStyle name="SAPBEXHLevel3X 3 2 2 5" xfId="16947" xr:uid="{00000000-0005-0000-0000-0000DE7C0000}"/>
    <cellStyle name="SAPBEXHLevel3X 3 2 2 5 2" xfId="32085" xr:uid="{00000000-0005-0000-0000-0000DF7C0000}"/>
    <cellStyle name="SAPBEXHLevel3X 3 2 2 6" xfId="19557" xr:uid="{00000000-0005-0000-0000-0000E07C0000}"/>
    <cellStyle name="SAPBEXHLevel3X 3 2 2 6 2" xfId="34504" xr:uid="{00000000-0005-0000-0000-0000E17C0000}"/>
    <cellStyle name="SAPBEXHLevel3X 3 2 2 7" xfId="21471" xr:uid="{00000000-0005-0000-0000-0000E27C0000}"/>
    <cellStyle name="SAPBEXHLevel3X 3 2 2 7 2" xfId="36397" xr:uid="{00000000-0005-0000-0000-0000E37C0000}"/>
    <cellStyle name="SAPBEXHLevel3X 3 2 2 8" xfId="6405" xr:uid="{00000000-0005-0000-0000-0000E47C0000}"/>
    <cellStyle name="SAPBEXHLevel3X 3 2 3" xfId="3977" xr:uid="{00000000-0005-0000-0000-0000E57C0000}"/>
    <cellStyle name="SAPBEXHLevel3X 3 2 3 2" xfId="9133" xr:uid="{00000000-0005-0000-0000-0000E67C0000}"/>
    <cellStyle name="SAPBEXHLevel3X 3 2 3 2 2" xfId="25129" xr:uid="{00000000-0005-0000-0000-0000E77C0000}"/>
    <cellStyle name="SAPBEXHLevel3X 3 2 3 3" xfId="11952" xr:uid="{00000000-0005-0000-0000-0000E87C0000}"/>
    <cellStyle name="SAPBEXHLevel3X 3 2 3 3 2" xfId="27796" xr:uid="{00000000-0005-0000-0000-0000E97C0000}"/>
    <cellStyle name="SAPBEXHLevel3X 3 2 3 4" xfId="15239" xr:uid="{00000000-0005-0000-0000-0000EA7C0000}"/>
    <cellStyle name="SAPBEXHLevel3X 3 2 3 4 2" xfId="30652" xr:uid="{00000000-0005-0000-0000-0000EB7C0000}"/>
    <cellStyle name="SAPBEXHLevel3X 3 2 3 5" xfId="17274" xr:uid="{00000000-0005-0000-0000-0000EC7C0000}"/>
    <cellStyle name="SAPBEXHLevel3X 3 2 3 5 2" xfId="32396" xr:uid="{00000000-0005-0000-0000-0000ED7C0000}"/>
    <cellStyle name="SAPBEXHLevel3X 3 2 3 6" xfId="19883" xr:uid="{00000000-0005-0000-0000-0000EE7C0000}"/>
    <cellStyle name="SAPBEXHLevel3X 3 2 3 6 2" xfId="34824" xr:uid="{00000000-0005-0000-0000-0000EF7C0000}"/>
    <cellStyle name="SAPBEXHLevel3X 3 2 3 7" xfId="11800" xr:uid="{00000000-0005-0000-0000-0000F07C0000}"/>
    <cellStyle name="SAPBEXHLevel3X 3 2 3 7 2" xfId="27657" xr:uid="{00000000-0005-0000-0000-0000F17C0000}"/>
    <cellStyle name="SAPBEXHLevel3X 3 2 4" xfId="5346" xr:uid="{00000000-0005-0000-0000-0000F27C0000}"/>
    <cellStyle name="SAPBEXHLevel3X 3 2 4 2" xfId="22626" xr:uid="{00000000-0005-0000-0000-0000F37C0000}"/>
    <cellStyle name="SAPBEXHLevel3X 3 2 5" xfId="6835" xr:uid="{00000000-0005-0000-0000-0000F47C0000}"/>
    <cellStyle name="SAPBEXHLevel3X 3 2 5 2" xfId="23285" xr:uid="{00000000-0005-0000-0000-0000F57C0000}"/>
    <cellStyle name="SAPBEXHLevel3X 3 2 6" xfId="13379" xr:uid="{00000000-0005-0000-0000-0000F67C0000}"/>
    <cellStyle name="SAPBEXHLevel3X 3 2 6 2" xfId="29064" xr:uid="{00000000-0005-0000-0000-0000F77C0000}"/>
    <cellStyle name="SAPBEXHLevel3X 3 2 7" xfId="10561" xr:uid="{00000000-0005-0000-0000-0000F87C0000}"/>
    <cellStyle name="SAPBEXHLevel3X 3 2 7 2" xfId="26478" xr:uid="{00000000-0005-0000-0000-0000F97C0000}"/>
    <cellStyle name="SAPBEXHLevel3X 3 2 8" xfId="10572" xr:uid="{00000000-0005-0000-0000-0000FA7C0000}"/>
    <cellStyle name="SAPBEXHLevel3X 3 2 8 2" xfId="26483" xr:uid="{00000000-0005-0000-0000-0000FB7C0000}"/>
    <cellStyle name="SAPBEXHLevel3X 3 2 9" xfId="18487" xr:uid="{00000000-0005-0000-0000-0000FC7C0000}"/>
    <cellStyle name="SAPBEXHLevel3X 3 2 9 2" xfId="33514" xr:uid="{00000000-0005-0000-0000-0000FD7C0000}"/>
    <cellStyle name="SAPBEXHLevel3X 3 20" xfId="6642" xr:uid="{00000000-0005-0000-0000-0000FE7C0000}"/>
    <cellStyle name="SAPBEXHLevel3X 3 20 2" xfId="23154" xr:uid="{00000000-0005-0000-0000-0000FF7C0000}"/>
    <cellStyle name="SAPBEXHLevel3X 3 21" xfId="13924" xr:uid="{00000000-0005-0000-0000-0000007D0000}"/>
    <cellStyle name="SAPBEXHLevel3X 3 21 2" xfId="29509" xr:uid="{00000000-0005-0000-0000-0000017D0000}"/>
    <cellStyle name="SAPBEXHLevel3X 3 22" xfId="15158" xr:uid="{00000000-0005-0000-0000-0000027D0000}"/>
    <cellStyle name="SAPBEXHLevel3X 3 22 2" xfId="30577" xr:uid="{00000000-0005-0000-0000-0000037D0000}"/>
    <cellStyle name="SAPBEXHLevel3X 3 23" xfId="5098" xr:uid="{00000000-0005-0000-0000-0000047D0000}"/>
    <cellStyle name="SAPBEXHLevel3X 3 24" xfId="6072" xr:uid="{00000000-0005-0000-0000-0000057D0000}"/>
    <cellStyle name="SAPBEXHLevel3X 3 3" xfId="2004" xr:uid="{00000000-0005-0000-0000-0000067D0000}"/>
    <cellStyle name="SAPBEXHLevel3X 3 3 2" xfId="3976" xr:uid="{00000000-0005-0000-0000-0000077D0000}"/>
    <cellStyle name="SAPBEXHLevel3X 3 3 2 2" xfId="9132" xr:uid="{00000000-0005-0000-0000-0000087D0000}"/>
    <cellStyle name="SAPBEXHLevel3X 3 3 2 2 2" xfId="25128" xr:uid="{00000000-0005-0000-0000-0000097D0000}"/>
    <cellStyle name="SAPBEXHLevel3X 3 3 2 3" xfId="11951" xr:uid="{00000000-0005-0000-0000-00000A7D0000}"/>
    <cellStyle name="SAPBEXHLevel3X 3 3 2 3 2" xfId="27795" xr:uid="{00000000-0005-0000-0000-00000B7D0000}"/>
    <cellStyle name="SAPBEXHLevel3X 3 3 2 4" xfId="13632" xr:uid="{00000000-0005-0000-0000-00000C7D0000}"/>
    <cellStyle name="SAPBEXHLevel3X 3 3 2 4 2" xfId="29253" xr:uid="{00000000-0005-0000-0000-00000D7D0000}"/>
    <cellStyle name="SAPBEXHLevel3X 3 3 2 5" xfId="17273" xr:uid="{00000000-0005-0000-0000-00000E7D0000}"/>
    <cellStyle name="SAPBEXHLevel3X 3 3 2 5 2" xfId="32395" xr:uid="{00000000-0005-0000-0000-00000F7D0000}"/>
    <cellStyle name="SAPBEXHLevel3X 3 3 2 6" xfId="19882" xr:uid="{00000000-0005-0000-0000-0000107D0000}"/>
    <cellStyle name="SAPBEXHLevel3X 3 3 2 6 2" xfId="34823" xr:uid="{00000000-0005-0000-0000-0000117D0000}"/>
    <cellStyle name="SAPBEXHLevel3X 3 3 2 7" xfId="21778" xr:uid="{00000000-0005-0000-0000-0000127D0000}"/>
    <cellStyle name="SAPBEXHLevel3X 3 3 2 7 2" xfId="36700" xr:uid="{00000000-0005-0000-0000-0000137D0000}"/>
    <cellStyle name="SAPBEXHLevel3X 3 3 3" xfId="7249" xr:uid="{00000000-0005-0000-0000-0000147D0000}"/>
    <cellStyle name="SAPBEXHLevel3X 3 3 3 2" xfId="23505" xr:uid="{00000000-0005-0000-0000-0000157D0000}"/>
    <cellStyle name="SAPBEXHLevel3X 3 3 4" xfId="7415" xr:uid="{00000000-0005-0000-0000-0000167D0000}"/>
    <cellStyle name="SAPBEXHLevel3X 3 3 4 2" xfId="23609" xr:uid="{00000000-0005-0000-0000-0000177D0000}"/>
    <cellStyle name="SAPBEXHLevel3X 3 3 5" xfId="7002" xr:uid="{00000000-0005-0000-0000-0000187D0000}"/>
    <cellStyle name="SAPBEXHLevel3X 3 3 5 2" xfId="23380" xr:uid="{00000000-0005-0000-0000-0000197D0000}"/>
    <cellStyle name="SAPBEXHLevel3X 3 3 6" xfId="14222" xr:uid="{00000000-0005-0000-0000-00001A7D0000}"/>
    <cellStyle name="SAPBEXHLevel3X 3 3 6 2" xfId="29763" xr:uid="{00000000-0005-0000-0000-00001B7D0000}"/>
    <cellStyle name="SAPBEXHLevel3X 3 3 7" xfId="15686" xr:uid="{00000000-0005-0000-0000-00001C7D0000}"/>
    <cellStyle name="SAPBEXHLevel3X 3 3 7 2" xfId="30979" xr:uid="{00000000-0005-0000-0000-00001D7D0000}"/>
    <cellStyle name="SAPBEXHLevel3X 3 3 8" xfId="22127" xr:uid="{00000000-0005-0000-0000-00001E7D0000}"/>
    <cellStyle name="SAPBEXHLevel3X 3 4" xfId="3602" xr:uid="{00000000-0005-0000-0000-00001F7D0000}"/>
    <cellStyle name="SAPBEXHLevel3X 3 4 2" xfId="3975" xr:uid="{00000000-0005-0000-0000-0000207D0000}"/>
    <cellStyle name="SAPBEXHLevel3X 3 4 2 2" xfId="9131" xr:uid="{00000000-0005-0000-0000-0000217D0000}"/>
    <cellStyle name="SAPBEXHLevel3X 3 4 2 2 2" xfId="25127" xr:uid="{00000000-0005-0000-0000-0000227D0000}"/>
    <cellStyle name="SAPBEXHLevel3X 3 4 2 3" xfId="11950" xr:uid="{00000000-0005-0000-0000-0000237D0000}"/>
    <cellStyle name="SAPBEXHLevel3X 3 4 2 3 2" xfId="27794" xr:uid="{00000000-0005-0000-0000-0000247D0000}"/>
    <cellStyle name="SAPBEXHLevel3X 3 4 2 4" xfId="15238" xr:uid="{00000000-0005-0000-0000-0000257D0000}"/>
    <cellStyle name="SAPBEXHLevel3X 3 4 2 4 2" xfId="30651" xr:uid="{00000000-0005-0000-0000-0000267D0000}"/>
    <cellStyle name="SAPBEXHLevel3X 3 4 2 5" xfId="17272" xr:uid="{00000000-0005-0000-0000-0000277D0000}"/>
    <cellStyle name="SAPBEXHLevel3X 3 4 2 5 2" xfId="32394" xr:uid="{00000000-0005-0000-0000-0000287D0000}"/>
    <cellStyle name="SAPBEXHLevel3X 3 4 2 6" xfId="19881" xr:uid="{00000000-0005-0000-0000-0000297D0000}"/>
    <cellStyle name="SAPBEXHLevel3X 3 4 2 6 2" xfId="34822" xr:uid="{00000000-0005-0000-0000-00002A7D0000}"/>
    <cellStyle name="SAPBEXHLevel3X 3 4 2 7" xfId="6767" xr:uid="{00000000-0005-0000-0000-00002B7D0000}"/>
    <cellStyle name="SAPBEXHLevel3X 3 4 2 7 2" xfId="23241" xr:uid="{00000000-0005-0000-0000-00002C7D0000}"/>
    <cellStyle name="SAPBEXHLevel3X 3 4 3" xfId="8770" xr:uid="{00000000-0005-0000-0000-00002D7D0000}"/>
    <cellStyle name="SAPBEXHLevel3X 3 4 3 2" xfId="24799" xr:uid="{00000000-0005-0000-0000-00002E7D0000}"/>
    <cellStyle name="SAPBEXHLevel3X 3 4 4" xfId="11597" xr:uid="{00000000-0005-0000-0000-00002F7D0000}"/>
    <cellStyle name="SAPBEXHLevel3X 3 4 4 2" xfId="27464" xr:uid="{00000000-0005-0000-0000-0000307D0000}"/>
    <cellStyle name="SAPBEXHLevel3X 3 4 5" xfId="13609" xr:uid="{00000000-0005-0000-0000-0000317D0000}"/>
    <cellStyle name="SAPBEXHLevel3X 3 4 5 2" xfId="29233" xr:uid="{00000000-0005-0000-0000-0000327D0000}"/>
    <cellStyle name="SAPBEXHLevel3X 3 4 6" xfId="16949" xr:uid="{00000000-0005-0000-0000-0000337D0000}"/>
    <cellStyle name="SAPBEXHLevel3X 3 4 6 2" xfId="32087" xr:uid="{00000000-0005-0000-0000-0000347D0000}"/>
    <cellStyle name="SAPBEXHLevel3X 3 4 7" xfId="19559" xr:uid="{00000000-0005-0000-0000-0000357D0000}"/>
    <cellStyle name="SAPBEXHLevel3X 3 4 7 2" xfId="34506" xr:uid="{00000000-0005-0000-0000-0000367D0000}"/>
    <cellStyle name="SAPBEXHLevel3X 3 5" xfId="3603" xr:uid="{00000000-0005-0000-0000-0000377D0000}"/>
    <cellStyle name="SAPBEXHLevel3X 3 5 2" xfId="3974" xr:uid="{00000000-0005-0000-0000-0000387D0000}"/>
    <cellStyle name="SAPBEXHLevel3X 3 5 2 2" xfId="9130" xr:uid="{00000000-0005-0000-0000-0000397D0000}"/>
    <cellStyle name="SAPBEXHLevel3X 3 5 2 2 2" xfId="25126" xr:uid="{00000000-0005-0000-0000-00003A7D0000}"/>
    <cellStyle name="SAPBEXHLevel3X 3 5 2 3" xfId="11949" xr:uid="{00000000-0005-0000-0000-00003B7D0000}"/>
    <cellStyle name="SAPBEXHLevel3X 3 5 2 3 2" xfId="27793" xr:uid="{00000000-0005-0000-0000-00003C7D0000}"/>
    <cellStyle name="SAPBEXHLevel3X 3 5 2 4" xfId="13633" xr:uid="{00000000-0005-0000-0000-00003D7D0000}"/>
    <cellStyle name="SAPBEXHLevel3X 3 5 2 4 2" xfId="29254" xr:uid="{00000000-0005-0000-0000-00003E7D0000}"/>
    <cellStyle name="SAPBEXHLevel3X 3 5 2 5" xfId="17271" xr:uid="{00000000-0005-0000-0000-00003F7D0000}"/>
    <cellStyle name="SAPBEXHLevel3X 3 5 2 5 2" xfId="32393" xr:uid="{00000000-0005-0000-0000-0000407D0000}"/>
    <cellStyle name="SAPBEXHLevel3X 3 5 2 6" xfId="19880" xr:uid="{00000000-0005-0000-0000-0000417D0000}"/>
    <cellStyle name="SAPBEXHLevel3X 3 5 2 6 2" xfId="34821" xr:uid="{00000000-0005-0000-0000-0000427D0000}"/>
    <cellStyle name="SAPBEXHLevel3X 3 5 2 7" xfId="5802" xr:uid="{00000000-0005-0000-0000-0000437D0000}"/>
    <cellStyle name="SAPBEXHLevel3X 3 5 2 7 2" xfId="22835" xr:uid="{00000000-0005-0000-0000-0000447D0000}"/>
    <cellStyle name="SAPBEXHLevel3X 3 5 3" xfId="8771" xr:uid="{00000000-0005-0000-0000-0000457D0000}"/>
    <cellStyle name="SAPBEXHLevel3X 3 5 3 2" xfId="24800" xr:uid="{00000000-0005-0000-0000-0000467D0000}"/>
    <cellStyle name="SAPBEXHLevel3X 3 5 4" xfId="11598" xr:uid="{00000000-0005-0000-0000-0000477D0000}"/>
    <cellStyle name="SAPBEXHLevel3X 3 5 4 2" xfId="27465" xr:uid="{00000000-0005-0000-0000-0000487D0000}"/>
    <cellStyle name="SAPBEXHLevel3X 3 5 5" xfId="15263" xr:uid="{00000000-0005-0000-0000-0000497D0000}"/>
    <cellStyle name="SAPBEXHLevel3X 3 5 5 2" xfId="30672" xr:uid="{00000000-0005-0000-0000-00004A7D0000}"/>
    <cellStyle name="SAPBEXHLevel3X 3 5 6" xfId="16950" xr:uid="{00000000-0005-0000-0000-00004B7D0000}"/>
    <cellStyle name="SAPBEXHLevel3X 3 5 6 2" xfId="32088" xr:uid="{00000000-0005-0000-0000-00004C7D0000}"/>
    <cellStyle name="SAPBEXHLevel3X 3 5 7" xfId="19560" xr:uid="{00000000-0005-0000-0000-00004D7D0000}"/>
    <cellStyle name="SAPBEXHLevel3X 3 5 7 2" xfId="34507" xr:uid="{00000000-0005-0000-0000-00004E7D0000}"/>
    <cellStyle name="SAPBEXHLevel3X 3 6" xfId="3604" xr:uid="{00000000-0005-0000-0000-00004F7D0000}"/>
    <cellStyle name="SAPBEXHLevel3X 3 6 2" xfId="3973" xr:uid="{00000000-0005-0000-0000-0000507D0000}"/>
    <cellStyle name="SAPBEXHLevel3X 3 6 2 2" xfId="9129" xr:uid="{00000000-0005-0000-0000-0000517D0000}"/>
    <cellStyle name="SAPBEXHLevel3X 3 6 2 2 2" xfId="25125" xr:uid="{00000000-0005-0000-0000-0000527D0000}"/>
    <cellStyle name="SAPBEXHLevel3X 3 6 2 3" xfId="11948" xr:uid="{00000000-0005-0000-0000-0000537D0000}"/>
    <cellStyle name="SAPBEXHLevel3X 3 6 2 3 2" xfId="27792" xr:uid="{00000000-0005-0000-0000-0000547D0000}"/>
    <cellStyle name="SAPBEXHLevel3X 3 6 2 4" xfId="6945" xr:uid="{00000000-0005-0000-0000-0000557D0000}"/>
    <cellStyle name="SAPBEXHLevel3X 3 6 2 4 2" xfId="23349" xr:uid="{00000000-0005-0000-0000-0000567D0000}"/>
    <cellStyle name="SAPBEXHLevel3X 3 6 2 5" xfId="17270" xr:uid="{00000000-0005-0000-0000-0000577D0000}"/>
    <cellStyle name="SAPBEXHLevel3X 3 6 2 5 2" xfId="32392" xr:uid="{00000000-0005-0000-0000-0000587D0000}"/>
    <cellStyle name="SAPBEXHLevel3X 3 6 2 6" xfId="19879" xr:uid="{00000000-0005-0000-0000-0000597D0000}"/>
    <cellStyle name="SAPBEXHLevel3X 3 6 2 6 2" xfId="34820" xr:uid="{00000000-0005-0000-0000-00005A7D0000}"/>
    <cellStyle name="SAPBEXHLevel3X 3 6 2 7" xfId="6493" xr:uid="{00000000-0005-0000-0000-00005B7D0000}"/>
    <cellStyle name="SAPBEXHLevel3X 3 6 2 7 2" xfId="23099" xr:uid="{00000000-0005-0000-0000-00005C7D0000}"/>
    <cellStyle name="SAPBEXHLevel3X 3 6 3" xfId="8772" xr:uid="{00000000-0005-0000-0000-00005D7D0000}"/>
    <cellStyle name="SAPBEXHLevel3X 3 6 3 2" xfId="24801" xr:uid="{00000000-0005-0000-0000-00005E7D0000}"/>
    <cellStyle name="SAPBEXHLevel3X 3 6 4" xfId="11599" xr:uid="{00000000-0005-0000-0000-00005F7D0000}"/>
    <cellStyle name="SAPBEXHLevel3X 3 6 4 2" xfId="27466" xr:uid="{00000000-0005-0000-0000-0000607D0000}"/>
    <cellStyle name="SAPBEXHLevel3X 3 6 5" xfId="6024" xr:uid="{00000000-0005-0000-0000-0000617D0000}"/>
    <cellStyle name="SAPBEXHLevel3X 3 6 5 2" xfId="22986" xr:uid="{00000000-0005-0000-0000-0000627D0000}"/>
    <cellStyle name="SAPBEXHLevel3X 3 6 6" xfId="16951" xr:uid="{00000000-0005-0000-0000-0000637D0000}"/>
    <cellStyle name="SAPBEXHLevel3X 3 6 6 2" xfId="32089" xr:uid="{00000000-0005-0000-0000-0000647D0000}"/>
    <cellStyle name="SAPBEXHLevel3X 3 6 7" xfId="19561" xr:uid="{00000000-0005-0000-0000-0000657D0000}"/>
    <cellStyle name="SAPBEXHLevel3X 3 6 7 2" xfId="34508" xr:uid="{00000000-0005-0000-0000-0000667D0000}"/>
    <cellStyle name="SAPBEXHLevel3X 3 7" xfId="3605" xr:uid="{00000000-0005-0000-0000-0000677D0000}"/>
    <cellStyle name="SAPBEXHLevel3X 3 7 2" xfId="3972" xr:uid="{00000000-0005-0000-0000-0000687D0000}"/>
    <cellStyle name="SAPBEXHLevel3X 3 7 2 2" xfId="9128" xr:uid="{00000000-0005-0000-0000-0000697D0000}"/>
    <cellStyle name="SAPBEXHLevel3X 3 7 2 2 2" xfId="25124" xr:uid="{00000000-0005-0000-0000-00006A7D0000}"/>
    <cellStyle name="SAPBEXHLevel3X 3 7 2 3" xfId="11947" xr:uid="{00000000-0005-0000-0000-00006B7D0000}"/>
    <cellStyle name="SAPBEXHLevel3X 3 7 2 3 2" xfId="27791" xr:uid="{00000000-0005-0000-0000-00006C7D0000}"/>
    <cellStyle name="SAPBEXHLevel3X 3 7 2 4" xfId="10493" xr:uid="{00000000-0005-0000-0000-00006D7D0000}"/>
    <cellStyle name="SAPBEXHLevel3X 3 7 2 4 2" xfId="26415" xr:uid="{00000000-0005-0000-0000-00006E7D0000}"/>
    <cellStyle name="SAPBEXHLevel3X 3 7 2 5" xfId="17269" xr:uid="{00000000-0005-0000-0000-00006F7D0000}"/>
    <cellStyle name="SAPBEXHLevel3X 3 7 2 5 2" xfId="32391" xr:uid="{00000000-0005-0000-0000-0000707D0000}"/>
    <cellStyle name="SAPBEXHLevel3X 3 7 2 6" xfId="19878" xr:uid="{00000000-0005-0000-0000-0000717D0000}"/>
    <cellStyle name="SAPBEXHLevel3X 3 7 2 6 2" xfId="34819" xr:uid="{00000000-0005-0000-0000-0000727D0000}"/>
    <cellStyle name="SAPBEXHLevel3X 3 7 2 7" xfId="22120" xr:uid="{00000000-0005-0000-0000-0000737D0000}"/>
    <cellStyle name="SAPBEXHLevel3X 3 7 2 7 2" xfId="37031" xr:uid="{00000000-0005-0000-0000-0000747D0000}"/>
    <cellStyle name="SAPBEXHLevel3X 3 7 3" xfId="8773" xr:uid="{00000000-0005-0000-0000-0000757D0000}"/>
    <cellStyle name="SAPBEXHLevel3X 3 7 3 2" xfId="24802" xr:uid="{00000000-0005-0000-0000-0000767D0000}"/>
    <cellStyle name="SAPBEXHLevel3X 3 7 4" xfId="11600" xr:uid="{00000000-0005-0000-0000-0000777D0000}"/>
    <cellStyle name="SAPBEXHLevel3X 3 7 4 2" xfId="27467" xr:uid="{00000000-0005-0000-0000-0000787D0000}"/>
    <cellStyle name="SAPBEXHLevel3X 3 7 5" xfId="13081" xr:uid="{00000000-0005-0000-0000-0000797D0000}"/>
    <cellStyle name="SAPBEXHLevel3X 3 7 5 2" xfId="28861" xr:uid="{00000000-0005-0000-0000-00007A7D0000}"/>
    <cellStyle name="SAPBEXHLevel3X 3 7 6" xfId="16952" xr:uid="{00000000-0005-0000-0000-00007B7D0000}"/>
    <cellStyle name="SAPBEXHLevel3X 3 7 6 2" xfId="32090" xr:uid="{00000000-0005-0000-0000-00007C7D0000}"/>
    <cellStyle name="SAPBEXHLevel3X 3 7 7" xfId="19562" xr:uid="{00000000-0005-0000-0000-00007D7D0000}"/>
    <cellStyle name="SAPBEXHLevel3X 3 7 7 2" xfId="34509" xr:uid="{00000000-0005-0000-0000-00007E7D0000}"/>
    <cellStyle name="SAPBEXHLevel3X 3 8" xfId="3606" xr:uid="{00000000-0005-0000-0000-00007F7D0000}"/>
    <cellStyle name="SAPBEXHLevel3X 3 8 2" xfId="3732" xr:uid="{00000000-0005-0000-0000-0000807D0000}"/>
    <cellStyle name="SAPBEXHLevel3X 3 8 2 2" xfId="8899" xr:uid="{00000000-0005-0000-0000-0000817D0000}"/>
    <cellStyle name="SAPBEXHLevel3X 3 8 2 2 2" xfId="24928" xr:uid="{00000000-0005-0000-0000-0000827D0000}"/>
    <cellStyle name="SAPBEXHLevel3X 3 8 2 3" xfId="11726" xr:uid="{00000000-0005-0000-0000-0000837D0000}"/>
    <cellStyle name="SAPBEXHLevel3X 3 8 2 3 2" xfId="27593" xr:uid="{00000000-0005-0000-0000-0000847D0000}"/>
    <cellStyle name="SAPBEXHLevel3X 3 8 2 4" xfId="6782" xr:uid="{00000000-0005-0000-0000-0000857D0000}"/>
    <cellStyle name="SAPBEXHLevel3X 3 8 2 4 2" xfId="23252" xr:uid="{00000000-0005-0000-0000-0000867D0000}"/>
    <cellStyle name="SAPBEXHLevel3X 3 8 2 5" xfId="17078" xr:uid="{00000000-0005-0000-0000-0000877D0000}"/>
    <cellStyle name="SAPBEXHLevel3X 3 8 2 5 2" xfId="32216" xr:uid="{00000000-0005-0000-0000-0000887D0000}"/>
    <cellStyle name="SAPBEXHLevel3X 3 8 2 6" xfId="19688" xr:uid="{00000000-0005-0000-0000-0000897D0000}"/>
    <cellStyle name="SAPBEXHLevel3X 3 8 2 6 2" xfId="34635" xr:uid="{00000000-0005-0000-0000-00008A7D0000}"/>
    <cellStyle name="SAPBEXHLevel3X 3 8 2 7" xfId="22041" xr:uid="{00000000-0005-0000-0000-00008B7D0000}"/>
    <cellStyle name="SAPBEXHLevel3X 3 8 2 7 2" xfId="36960" xr:uid="{00000000-0005-0000-0000-00008C7D0000}"/>
    <cellStyle name="SAPBEXHLevel3X 3 8 3" xfId="8774" xr:uid="{00000000-0005-0000-0000-00008D7D0000}"/>
    <cellStyle name="SAPBEXHLevel3X 3 8 3 2" xfId="24803" xr:uid="{00000000-0005-0000-0000-00008E7D0000}"/>
    <cellStyle name="SAPBEXHLevel3X 3 8 4" xfId="11601" xr:uid="{00000000-0005-0000-0000-00008F7D0000}"/>
    <cellStyle name="SAPBEXHLevel3X 3 8 4 2" xfId="27468" xr:uid="{00000000-0005-0000-0000-0000907D0000}"/>
    <cellStyle name="SAPBEXHLevel3X 3 8 5" xfId="15518" xr:uid="{00000000-0005-0000-0000-0000917D0000}"/>
    <cellStyle name="SAPBEXHLevel3X 3 8 5 2" xfId="30873" xr:uid="{00000000-0005-0000-0000-0000927D0000}"/>
    <cellStyle name="SAPBEXHLevel3X 3 8 6" xfId="16953" xr:uid="{00000000-0005-0000-0000-0000937D0000}"/>
    <cellStyle name="SAPBEXHLevel3X 3 8 6 2" xfId="32091" xr:uid="{00000000-0005-0000-0000-0000947D0000}"/>
    <cellStyle name="SAPBEXHLevel3X 3 8 7" xfId="19563" xr:uid="{00000000-0005-0000-0000-0000957D0000}"/>
    <cellStyle name="SAPBEXHLevel3X 3 8 7 2" xfId="34510" xr:uid="{00000000-0005-0000-0000-0000967D0000}"/>
    <cellStyle name="SAPBEXHLevel3X 3 9" xfId="3607" xr:uid="{00000000-0005-0000-0000-0000977D0000}"/>
    <cellStyle name="SAPBEXHLevel3X 3 9 2" xfId="3738" xr:uid="{00000000-0005-0000-0000-0000987D0000}"/>
    <cellStyle name="SAPBEXHLevel3X 3 9 2 2" xfId="8905" xr:uid="{00000000-0005-0000-0000-0000997D0000}"/>
    <cellStyle name="SAPBEXHLevel3X 3 9 2 2 2" xfId="24934" xr:uid="{00000000-0005-0000-0000-00009A7D0000}"/>
    <cellStyle name="SAPBEXHLevel3X 3 9 2 3" xfId="11732" xr:uid="{00000000-0005-0000-0000-00009B7D0000}"/>
    <cellStyle name="SAPBEXHLevel3X 3 9 2 3 2" xfId="27599" xr:uid="{00000000-0005-0000-0000-00009C7D0000}"/>
    <cellStyle name="SAPBEXHLevel3X 3 9 2 4" xfId="14959" xr:uid="{00000000-0005-0000-0000-00009D7D0000}"/>
    <cellStyle name="SAPBEXHLevel3X 3 9 2 4 2" xfId="30406" xr:uid="{00000000-0005-0000-0000-00009E7D0000}"/>
    <cellStyle name="SAPBEXHLevel3X 3 9 2 5" xfId="17084" xr:uid="{00000000-0005-0000-0000-00009F7D0000}"/>
    <cellStyle name="SAPBEXHLevel3X 3 9 2 5 2" xfId="32222" xr:uid="{00000000-0005-0000-0000-0000A07D0000}"/>
    <cellStyle name="SAPBEXHLevel3X 3 9 2 6" xfId="19694" xr:uid="{00000000-0005-0000-0000-0000A17D0000}"/>
    <cellStyle name="SAPBEXHLevel3X 3 9 2 6 2" xfId="34641" xr:uid="{00000000-0005-0000-0000-0000A27D0000}"/>
    <cellStyle name="SAPBEXHLevel3X 3 9 2 7" xfId="21158" xr:uid="{00000000-0005-0000-0000-0000A37D0000}"/>
    <cellStyle name="SAPBEXHLevel3X 3 9 2 7 2" xfId="36084" xr:uid="{00000000-0005-0000-0000-0000A47D0000}"/>
    <cellStyle name="SAPBEXHLevel3X 3 9 3" xfId="8775" xr:uid="{00000000-0005-0000-0000-0000A57D0000}"/>
    <cellStyle name="SAPBEXHLevel3X 3 9 3 2" xfId="24804" xr:uid="{00000000-0005-0000-0000-0000A67D0000}"/>
    <cellStyle name="SAPBEXHLevel3X 3 9 4" xfId="11602" xr:uid="{00000000-0005-0000-0000-0000A77D0000}"/>
    <cellStyle name="SAPBEXHLevel3X 3 9 4 2" xfId="27469" xr:uid="{00000000-0005-0000-0000-0000A87D0000}"/>
    <cellStyle name="SAPBEXHLevel3X 3 9 5" xfId="13082" xr:uid="{00000000-0005-0000-0000-0000A97D0000}"/>
    <cellStyle name="SAPBEXHLevel3X 3 9 5 2" xfId="28862" xr:uid="{00000000-0005-0000-0000-0000AA7D0000}"/>
    <cellStyle name="SAPBEXHLevel3X 3 9 6" xfId="16954" xr:uid="{00000000-0005-0000-0000-0000AB7D0000}"/>
    <cellStyle name="SAPBEXHLevel3X 3 9 6 2" xfId="32092" xr:uid="{00000000-0005-0000-0000-0000AC7D0000}"/>
    <cellStyle name="SAPBEXHLevel3X 3 9 7" xfId="19564" xr:uid="{00000000-0005-0000-0000-0000AD7D0000}"/>
    <cellStyle name="SAPBEXHLevel3X 3 9 7 2" xfId="34511" xr:uid="{00000000-0005-0000-0000-0000AE7D0000}"/>
    <cellStyle name="SAPBEXHLevel3X 4" xfId="924" xr:uid="{00000000-0005-0000-0000-0000AF7D0000}"/>
    <cellStyle name="SAPBEXHLevel3X 4 10" xfId="3609" xr:uid="{00000000-0005-0000-0000-0000B07D0000}"/>
    <cellStyle name="SAPBEXHLevel3X 4 10 2" xfId="3971" xr:uid="{00000000-0005-0000-0000-0000B17D0000}"/>
    <cellStyle name="SAPBEXHLevel3X 4 10 2 2" xfId="9127" xr:uid="{00000000-0005-0000-0000-0000B27D0000}"/>
    <cellStyle name="SAPBEXHLevel3X 4 10 2 2 2" xfId="25123" xr:uid="{00000000-0005-0000-0000-0000B37D0000}"/>
    <cellStyle name="SAPBEXHLevel3X 4 10 2 3" xfId="11946" xr:uid="{00000000-0005-0000-0000-0000B47D0000}"/>
    <cellStyle name="SAPBEXHLevel3X 4 10 2 3 2" xfId="27790" xr:uid="{00000000-0005-0000-0000-0000B57D0000}"/>
    <cellStyle name="SAPBEXHLevel3X 4 10 2 4" xfId="13007" xr:uid="{00000000-0005-0000-0000-0000B67D0000}"/>
    <cellStyle name="SAPBEXHLevel3X 4 10 2 4 2" xfId="28808" xr:uid="{00000000-0005-0000-0000-0000B77D0000}"/>
    <cellStyle name="SAPBEXHLevel3X 4 10 2 5" xfId="17268" xr:uid="{00000000-0005-0000-0000-0000B87D0000}"/>
    <cellStyle name="SAPBEXHLevel3X 4 10 2 5 2" xfId="32390" xr:uid="{00000000-0005-0000-0000-0000B97D0000}"/>
    <cellStyle name="SAPBEXHLevel3X 4 10 2 6" xfId="19877" xr:uid="{00000000-0005-0000-0000-0000BA7D0000}"/>
    <cellStyle name="SAPBEXHLevel3X 4 10 2 6 2" xfId="34818" xr:uid="{00000000-0005-0000-0000-0000BB7D0000}"/>
    <cellStyle name="SAPBEXHLevel3X 4 10 2 7" xfId="21463" xr:uid="{00000000-0005-0000-0000-0000BC7D0000}"/>
    <cellStyle name="SAPBEXHLevel3X 4 10 2 7 2" xfId="36389" xr:uid="{00000000-0005-0000-0000-0000BD7D0000}"/>
    <cellStyle name="SAPBEXHLevel3X 4 10 3" xfId="8777" xr:uid="{00000000-0005-0000-0000-0000BE7D0000}"/>
    <cellStyle name="SAPBEXHLevel3X 4 10 3 2" xfId="24806" xr:uid="{00000000-0005-0000-0000-0000BF7D0000}"/>
    <cellStyle name="SAPBEXHLevel3X 4 10 4" xfId="11604" xr:uid="{00000000-0005-0000-0000-0000C07D0000}"/>
    <cellStyle name="SAPBEXHLevel3X 4 10 4 2" xfId="27471" xr:uid="{00000000-0005-0000-0000-0000C17D0000}"/>
    <cellStyle name="SAPBEXHLevel3X 4 10 5" xfId="15165" xr:uid="{00000000-0005-0000-0000-0000C27D0000}"/>
    <cellStyle name="SAPBEXHLevel3X 4 10 5 2" xfId="30583" xr:uid="{00000000-0005-0000-0000-0000C37D0000}"/>
    <cellStyle name="SAPBEXHLevel3X 4 10 6" xfId="16956" xr:uid="{00000000-0005-0000-0000-0000C47D0000}"/>
    <cellStyle name="SAPBEXHLevel3X 4 10 6 2" xfId="32094" xr:uid="{00000000-0005-0000-0000-0000C57D0000}"/>
    <cellStyle name="SAPBEXHLevel3X 4 10 7" xfId="19566" xr:uid="{00000000-0005-0000-0000-0000C67D0000}"/>
    <cellStyle name="SAPBEXHLevel3X 4 10 7 2" xfId="34513" xr:uid="{00000000-0005-0000-0000-0000C77D0000}"/>
    <cellStyle name="SAPBEXHLevel3X 4 11" xfId="3610" xr:uid="{00000000-0005-0000-0000-0000C87D0000}"/>
    <cellStyle name="SAPBEXHLevel3X 4 11 2" xfId="3970" xr:uid="{00000000-0005-0000-0000-0000C97D0000}"/>
    <cellStyle name="SAPBEXHLevel3X 4 11 2 2" xfId="9126" xr:uid="{00000000-0005-0000-0000-0000CA7D0000}"/>
    <cellStyle name="SAPBEXHLevel3X 4 11 2 2 2" xfId="25122" xr:uid="{00000000-0005-0000-0000-0000CB7D0000}"/>
    <cellStyle name="SAPBEXHLevel3X 4 11 2 3" xfId="11945" xr:uid="{00000000-0005-0000-0000-0000CC7D0000}"/>
    <cellStyle name="SAPBEXHLevel3X 4 11 2 3 2" xfId="27789" xr:uid="{00000000-0005-0000-0000-0000CD7D0000}"/>
    <cellStyle name="SAPBEXHLevel3X 4 11 2 4" xfId="14924" xr:uid="{00000000-0005-0000-0000-0000CE7D0000}"/>
    <cellStyle name="SAPBEXHLevel3X 4 11 2 4 2" xfId="30375" xr:uid="{00000000-0005-0000-0000-0000CF7D0000}"/>
    <cellStyle name="SAPBEXHLevel3X 4 11 2 5" xfId="17267" xr:uid="{00000000-0005-0000-0000-0000D07D0000}"/>
    <cellStyle name="SAPBEXHLevel3X 4 11 2 5 2" xfId="32389" xr:uid="{00000000-0005-0000-0000-0000D17D0000}"/>
    <cellStyle name="SAPBEXHLevel3X 4 11 2 6" xfId="19876" xr:uid="{00000000-0005-0000-0000-0000D27D0000}"/>
    <cellStyle name="SAPBEXHLevel3X 4 11 2 6 2" xfId="34817" xr:uid="{00000000-0005-0000-0000-0000D37D0000}"/>
    <cellStyle name="SAPBEXHLevel3X 4 11 2 7" xfId="21999" xr:uid="{00000000-0005-0000-0000-0000D47D0000}"/>
    <cellStyle name="SAPBEXHLevel3X 4 11 2 7 2" xfId="36918" xr:uid="{00000000-0005-0000-0000-0000D57D0000}"/>
    <cellStyle name="SAPBEXHLevel3X 4 11 3" xfId="8778" xr:uid="{00000000-0005-0000-0000-0000D67D0000}"/>
    <cellStyle name="SAPBEXHLevel3X 4 11 3 2" xfId="24807" xr:uid="{00000000-0005-0000-0000-0000D77D0000}"/>
    <cellStyle name="SAPBEXHLevel3X 4 11 4" xfId="11605" xr:uid="{00000000-0005-0000-0000-0000D87D0000}"/>
    <cellStyle name="SAPBEXHLevel3X 4 11 4 2" xfId="27472" xr:uid="{00000000-0005-0000-0000-0000D97D0000}"/>
    <cellStyle name="SAPBEXHLevel3X 4 11 5" xfId="15520" xr:uid="{00000000-0005-0000-0000-0000DA7D0000}"/>
    <cellStyle name="SAPBEXHLevel3X 4 11 5 2" xfId="30875" xr:uid="{00000000-0005-0000-0000-0000DB7D0000}"/>
    <cellStyle name="SAPBEXHLevel3X 4 11 6" xfId="16957" xr:uid="{00000000-0005-0000-0000-0000DC7D0000}"/>
    <cellStyle name="SAPBEXHLevel3X 4 11 6 2" xfId="32095" xr:uid="{00000000-0005-0000-0000-0000DD7D0000}"/>
    <cellStyle name="SAPBEXHLevel3X 4 11 7" xfId="19567" xr:uid="{00000000-0005-0000-0000-0000DE7D0000}"/>
    <cellStyle name="SAPBEXHLevel3X 4 11 7 2" xfId="34514" xr:uid="{00000000-0005-0000-0000-0000DF7D0000}"/>
    <cellStyle name="SAPBEXHLevel3X 4 12" xfId="3611" xr:uid="{00000000-0005-0000-0000-0000E07D0000}"/>
    <cellStyle name="SAPBEXHLevel3X 4 12 2" xfId="3744" xr:uid="{00000000-0005-0000-0000-0000E17D0000}"/>
    <cellStyle name="SAPBEXHLevel3X 4 12 2 2" xfId="8911" xr:uid="{00000000-0005-0000-0000-0000E27D0000}"/>
    <cellStyle name="SAPBEXHLevel3X 4 12 2 2 2" xfId="24940" xr:uid="{00000000-0005-0000-0000-0000E37D0000}"/>
    <cellStyle name="SAPBEXHLevel3X 4 12 2 3" xfId="11738" xr:uid="{00000000-0005-0000-0000-0000E47D0000}"/>
    <cellStyle name="SAPBEXHLevel3X 4 12 2 3 2" xfId="27605" xr:uid="{00000000-0005-0000-0000-0000E57D0000}"/>
    <cellStyle name="SAPBEXHLevel3X 4 12 2 4" xfId="13911" xr:uid="{00000000-0005-0000-0000-0000E67D0000}"/>
    <cellStyle name="SAPBEXHLevel3X 4 12 2 4 2" xfId="29499" xr:uid="{00000000-0005-0000-0000-0000E77D0000}"/>
    <cellStyle name="SAPBEXHLevel3X 4 12 2 5" xfId="17090" xr:uid="{00000000-0005-0000-0000-0000E87D0000}"/>
    <cellStyle name="SAPBEXHLevel3X 4 12 2 5 2" xfId="32228" xr:uid="{00000000-0005-0000-0000-0000E97D0000}"/>
    <cellStyle name="SAPBEXHLevel3X 4 12 2 6" xfId="19700" xr:uid="{00000000-0005-0000-0000-0000EA7D0000}"/>
    <cellStyle name="SAPBEXHLevel3X 4 12 2 6 2" xfId="34647" xr:uid="{00000000-0005-0000-0000-0000EB7D0000}"/>
    <cellStyle name="SAPBEXHLevel3X 4 12 2 7" xfId="22040" xr:uid="{00000000-0005-0000-0000-0000EC7D0000}"/>
    <cellStyle name="SAPBEXHLevel3X 4 12 2 7 2" xfId="36959" xr:uid="{00000000-0005-0000-0000-0000ED7D0000}"/>
    <cellStyle name="SAPBEXHLevel3X 4 12 3" xfId="8779" xr:uid="{00000000-0005-0000-0000-0000EE7D0000}"/>
    <cellStyle name="SAPBEXHLevel3X 4 12 3 2" xfId="24808" xr:uid="{00000000-0005-0000-0000-0000EF7D0000}"/>
    <cellStyle name="SAPBEXHLevel3X 4 12 4" xfId="11606" xr:uid="{00000000-0005-0000-0000-0000F07D0000}"/>
    <cellStyle name="SAPBEXHLevel3X 4 12 4 2" xfId="27473" xr:uid="{00000000-0005-0000-0000-0000F17D0000}"/>
    <cellStyle name="SAPBEXHLevel3X 4 12 5" xfId="13083" xr:uid="{00000000-0005-0000-0000-0000F27D0000}"/>
    <cellStyle name="SAPBEXHLevel3X 4 12 5 2" xfId="28863" xr:uid="{00000000-0005-0000-0000-0000F37D0000}"/>
    <cellStyle name="SAPBEXHLevel3X 4 12 6" xfId="16958" xr:uid="{00000000-0005-0000-0000-0000F47D0000}"/>
    <cellStyle name="SAPBEXHLevel3X 4 12 6 2" xfId="32096" xr:uid="{00000000-0005-0000-0000-0000F57D0000}"/>
    <cellStyle name="SAPBEXHLevel3X 4 12 7" xfId="19568" xr:uid="{00000000-0005-0000-0000-0000F67D0000}"/>
    <cellStyle name="SAPBEXHLevel3X 4 12 7 2" xfId="34515" xr:uid="{00000000-0005-0000-0000-0000F77D0000}"/>
    <cellStyle name="SAPBEXHLevel3X 4 13" xfId="3612" xr:uid="{00000000-0005-0000-0000-0000F87D0000}"/>
    <cellStyle name="SAPBEXHLevel3X 4 13 2" xfId="3745" xr:uid="{00000000-0005-0000-0000-0000F97D0000}"/>
    <cellStyle name="SAPBEXHLevel3X 4 13 2 2" xfId="8912" xr:uid="{00000000-0005-0000-0000-0000FA7D0000}"/>
    <cellStyle name="SAPBEXHLevel3X 4 13 2 2 2" xfId="24941" xr:uid="{00000000-0005-0000-0000-0000FB7D0000}"/>
    <cellStyle name="SAPBEXHLevel3X 4 13 2 3" xfId="11739" xr:uid="{00000000-0005-0000-0000-0000FC7D0000}"/>
    <cellStyle name="SAPBEXHLevel3X 4 13 2 3 2" xfId="27606" xr:uid="{00000000-0005-0000-0000-0000FD7D0000}"/>
    <cellStyle name="SAPBEXHLevel3X 4 13 2 4" xfId="14328" xr:uid="{00000000-0005-0000-0000-0000FE7D0000}"/>
    <cellStyle name="SAPBEXHLevel3X 4 13 2 4 2" xfId="29851" xr:uid="{00000000-0005-0000-0000-0000FF7D0000}"/>
    <cellStyle name="SAPBEXHLevel3X 4 13 2 5" xfId="17091" xr:uid="{00000000-0005-0000-0000-0000007E0000}"/>
    <cellStyle name="SAPBEXHLevel3X 4 13 2 5 2" xfId="32229" xr:uid="{00000000-0005-0000-0000-0000017E0000}"/>
    <cellStyle name="SAPBEXHLevel3X 4 13 2 6" xfId="19701" xr:uid="{00000000-0005-0000-0000-0000027E0000}"/>
    <cellStyle name="SAPBEXHLevel3X 4 13 2 6 2" xfId="34648" xr:uid="{00000000-0005-0000-0000-0000037E0000}"/>
    <cellStyle name="SAPBEXHLevel3X 4 13 2 7" xfId="22043" xr:uid="{00000000-0005-0000-0000-0000047E0000}"/>
    <cellStyle name="SAPBEXHLevel3X 4 13 2 7 2" xfId="36962" xr:uid="{00000000-0005-0000-0000-0000057E0000}"/>
    <cellStyle name="SAPBEXHLevel3X 4 13 3" xfId="8780" xr:uid="{00000000-0005-0000-0000-0000067E0000}"/>
    <cellStyle name="SAPBEXHLevel3X 4 13 3 2" xfId="24809" xr:uid="{00000000-0005-0000-0000-0000077E0000}"/>
    <cellStyle name="SAPBEXHLevel3X 4 13 4" xfId="11607" xr:uid="{00000000-0005-0000-0000-0000087E0000}"/>
    <cellStyle name="SAPBEXHLevel3X 4 13 4 2" xfId="27474" xr:uid="{00000000-0005-0000-0000-0000097E0000}"/>
    <cellStyle name="SAPBEXHLevel3X 4 13 5" xfId="10508" xr:uid="{00000000-0005-0000-0000-00000A7E0000}"/>
    <cellStyle name="SAPBEXHLevel3X 4 13 5 2" xfId="26430" xr:uid="{00000000-0005-0000-0000-00000B7E0000}"/>
    <cellStyle name="SAPBEXHLevel3X 4 13 6" xfId="16959" xr:uid="{00000000-0005-0000-0000-00000C7E0000}"/>
    <cellStyle name="SAPBEXHLevel3X 4 13 6 2" xfId="32097" xr:uid="{00000000-0005-0000-0000-00000D7E0000}"/>
    <cellStyle name="SAPBEXHLevel3X 4 13 7" xfId="19569" xr:uid="{00000000-0005-0000-0000-00000E7E0000}"/>
    <cellStyle name="SAPBEXHLevel3X 4 13 7 2" xfId="34516" xr:uid="{00000000-0005-0000-0000-00000F7E0000}"/>
    <cellStyle name="SAPBEXHLevel3X 4 14" xfId="3613" xr:uid="{00000000-0005-0000-0000-0000107E0000}"/>
    <cellStyle name="SAPBEXHLevel3X 4 14 2" xfId="2143" xr:uid="{00000000-0005-0000-0000-0000117E0000}"/>
    <cellStyle name="SAPBEXHLevel3X 4 14 2 2" xfId="7383" xr:uid="{00000000-0005-0000-0000-0000127E0000}"/>
    <cellStyle name="SAPBEXHLevel3X 4 14 2 2 2" xfId="23585" xr:uid="{00000000-0005-0000-0000-0000137E0000}"/>
    <cellStyle name="SAPBEXHLevel3X 4 14 2 3" xfId="10224" xr:uid="{00000000-0005-0000-0000-0000147E0000}"/>
    <cellStyle name="SAPBEXHLevel3X 4 14 2 3 2" xfId="26188" xr:uid="{00000000-0005-0000-0000-0000157E0000}"/>
    <cellStyle name="SAPBEXHLevel3X 4 14 2 4" xfId="15082" xr:uid="{00000000-0005-0000-0000-0000167E0000}"/>
    <cellStyle name="SAPBEXHLevel3X 4 14 2 4 2" xfId="30525" xr:uid="{00000000-0005-0000-0000-0000177E0000}"/>
    <cellStyle name="SAPBEXHLevel3X 4 14 2 5" xfId="15672" xr:uid="{00000000-0005-0000-0000-0000187E0000}"/>
    <cellStyle name="SAPBEXHLevel3X 4 14 2 5 2" xfId="30969" xr:uid="{00000000-0005-0000-0000-0000197E0000}"/>
    <cellStyle name="SAPBEXHLevel3X 4 14 2 6" xfId="18358" xr:uid="{00000000-0005-0000-0000-00001A7E0000}"/>
    <cellStyle name="SAPBEXHLevel3X 4 14 2 6 2" xfId="33421" xr:uid="{00000000-0005-0000-0000-00001B7E0000}"/>
    <cellStyle name="SAPBEXHLevel3X 4 14 2 7" xfId="22106" xr:uid="{00000000-0005-0000-0000-00001C7E0000}"/>
    <cellStyle name="SAPBEXHLevel3X 4 14 2 7 2" xfId="37019" xr:uid="{00000000-0005-0000-0000-00001D7E0000}"/>
    <cellStyle name="SAPBEXHLevel3X 4 14 3" xfId="8781" xr:uid="{00000000-0005-0000-0000-00001E7E0000}"/>
    <cellStyle name="SAPBEXHLevel3X 4 14 3 2" xfId="24810" xr:uid="{00000000-0005-0000-0000-00001F7E0000}"/>
    <cellStyle name="SAPBEXHLevel3X 4 14 4" xfId="11608" xr:uid="{00000000-0005-0000-0000-0000207E0000}"/>
    <cellStyle name="SAPBEXHLevel3X 4 14 4 2" xfId="27475" xr:uid="{00000000-0005-0000-0000-0000217E0000}"/>
    <cellStyle name="SAPBEXHLevel3X 4 14 5" xfId="14611" xr:uid="{00000000-0005-0000-0000-0000227E0000}"/>
    <cellStyle name="SAPBEXHLevel3X 4 14 5 2" xfId="30112" xr:uid="{00000000-0005-0000-0000-0000237E0000}"/>
    <cellStyle name="SAPBEXHLevel3X 4 14 6" xfId="16960" xr:uid="{00000000-0005-0000-0000-0000247E0000}"/>
    <cellStyle name="SAPBEXHLevel3X 4 14 6 2" xfId="32098" xr:uid="{00000000-0005-0000-0000-0000257E0000}"/>
    <cellStyle name="SAPBEXHLevel3X 4 14 7" xfId="19570" xr:uid="{00000000-0005-0000-0000-0000267E0000}"/>
    <cellStyle name="SAPBEXHLevel3X 4 14 7 2" xfId="34517" xr:uid="{00000000-0005-0000-0000-0000277E0000}"/>
    <cellStyle name="SAPBEXHLevel3X 4 15" xfId="3614" xr:uid="{00000000-0005-0000-0000-0000287E0000}"/>
    <cellStyle name="SAPBEXHLevel3X 4 15 2" xfId="3969" xr:uid="{00000000-0005-0000-0000-0000297E0000}"/>
    <cellStyle name="SAPBEXHLevel3X 4 15 2 2" xfId="9125" xr:uid="{00000000-0005-0000-0000-00002A7E0000}"/>
    <cellStyle name="SAPBEXHLevel3X 4 15 2 2 2" xfId="25121" xr:uid="{00000000-0005-0000-0000-00002B7E0000}"/>
    <cellStyle name="SAPBEXHLevel3X 4 15 2 3" xfId="11944" xr:uid="{00000000-0005-0000-0000-00002C7E0000}"/>
    <cellStyle name="SAPBEXHLevel3X 4 15 2 3 2" xfId="27788" xr:uid="{00000000-0005-0000-0000-00002D7E0000}"/>
    <cellStyle name="SAPBEXHLevel3X 4 15 2 4" xfId="13950" xr:uid="{00000000-0005-0000-0000-00002E7E0000}"/>
    <cellStyle name="SAPBEXHLevel3X 4 15 2 4 2" xfId="29533" xr:uid="{00000000-0005-0000-0000-00002F7E0000}"/>
    <cellStyle name="SAPBEXHLevel3X 4 15 2 5" xfId="17266" xr:uid="{00000000-0005-0000-0000-0000307E0000}"/>
    <cellStyle name="SAPBEXHLevel3X 4 15 2 5 2" xfId="32388" xr:uid="{00000000-0005-0000-0000-0000317E0000}"/>
    <cellStyle name="SAPBEXHLevel3X 4 15 2 6" xfId="19875" xr:uid="{00000000-0005-0000-0000-0000327E0000}"/>
    <cellStyle name="SAPBEXHLevel3X 4 15 2 6 2" xfId="34816" xr:uid="{00000000-0005-0000-0000-0000337E0000}"/>
    <cellStyle name="SAPBEXHLevel3X 4 15 2 7" xfId="21187" xr:uid="{00000000-0005-0000-0000-0000347E0000}"/>
    <cellStyle name="SAPBEXHLevel3X 4 15 2 7 2" xfId="36113" xr:uid="{00000000-0005-0000-0000-0000357E0000}"/>
    <cellStyle name="SAPBEXHLevel3X 4 15 3" xfId="8782" xr:uid="{00000000-0005-0000-0000-0000367E0000}"/>
    <cellStyle name="SAPBEXHLevel3X 4 15 3 2" xfId="24811" xr:uid="{00000000-0005-0000-0000-0000377E0000}"/>
    <cellStyle name="SAPBEXHLevel3X 4 15 4" xfId="11609" xr:uid="{00000000-0005-0000-0000-0000387E0000}"/>
    <cellStyle name="SAPBEXHLevel3X 4 15 4 2" xfId="27476" xr:uid="{00000000-0005-0000-0000-0000397E0000}"/>
    <cellStyle name="SAPBEXHLevel3X 4 15 5" xfId="15260" xr:uid="{00000000-0005-0000-0000-00003A7E0000}"/>
    <cellStyle name="SAPBEXHLevel3X 4 15 5 2" xfId="30669" xr:uid="{00000000-0005-0000-0000-00003B7E0000}"/>
    <cellStyle name="SAPBEXHLevel3X 4 15 6" xfId="16961" xr:uid="{00000000-0005-0000-0000-00003C7E0000}"/>
    <cellStyle name="SAPBEXHLevel3X 4 15 6 2" xfId="32099" xr:uid="{00000000-0005-0000-0000-00003D7E0000}"/>
    <cellStyle name="SAPBEXHLevel3X 4 15 7" xfId="19571" xr:uid="{00000000-0005-0000-0000-00003E7E0000}"/>
    <cellStyle name="SAPBEXHLevel3X 4 15 7 2" xfId="34518" xr:uid="{00000000-0005-0000-0000-00003F7E0000}"/>
    <cellStyle name="SAPBEXHLevel3X 4 16" xfId="3608" xr:uid="{00000000-0005-0000-0000-0000407E0000}"/>
    <cellStyle name="SAPBEXHLevel3X 4 16 2" xfId="8776" xr:uid="{00000000-0005-0000-0000-0000417E0000}"/>
    <cellStyle name="SAPBEXHLevel3X 4 16 2 2" xfId="24805" xr:uid="{00000000-0005-0000-0000-0000427E0000}"/>
    <cellStyle name="SAPBEXHLevel3X 4 16 3" xfId="11603" xr:uid="{00000000-0005-0000-0000-0000437E0000}"/>
    <cellStyle name="SAPBEXHLevel3X 4 16 3 2" xfId="27470" xr:uid="{00000000-0005-0000-0000-0000447E0000}"/>
    <cellStyle name="SAPBEXHLevel3X 4 16 4" xfId="15519" xr:uid="{00000000-0005-0000-0000-0000457E0000}"/>
    <cellStyle name="SAPBEXHLevel3X 4 16 4 2" xfId="30874" xr:uid="{00000000-0005-0000-0000-0000467E0000}"/>
    <cellStyle name="SAPBEXHLevel3X 4 16 5" xfId="16955" xr:uid="{00000000-0005-0000-0000-0000477E0000}"/>
    <cellStyle name="SAPBEXHLevel3X 4 16 5 2" xfId="32093" xr:uid="{00000000-0005-0000-0000-0000487E0000}"/>
    <cellStyle name="SAPBEXHLevel3X 4 16 6" xfId="19565" xr:uid="{00000000-0005-0000-0000-0000497E0000}"/>
    <cellStyle name="SAPBEXHLevel3X 4 16 6 2" xfId="34512" xr:uid="{00000000-0005-0000-0000-00004A7E0000}"/>
    <cellStyle name="SAPBEXHLevel3X 4 16 7" xfId="21478" xr:uid="{00000000-0005-0000-0000-00004B7E0000}"/>
    <cellStyle name="SAPBEXHLevel3X 4 16 7 2" xfId="36404" xr:uid="{00000000-0005-0000-0000-00004C7E0000}"/>
    <cellStyle name="SAPBEXHLevel3X 4 16 8" xfId="6406" xr:uid="{00000000-0005-0000-0000-00004D7E0000}"/>
    <cellStyle name="SAPBEXHLevel3X 4 17" xfId="3741" xr:uid="{00000000-0005-0000-0000-00004E7E0000}"/>
    <cellStyle name="SAPBEXHLevel3X 4 17 2" xfId="8908" xr:uid="{00000000-0005-0000-0000-00004F7E0000}"/>
    <cellStyle name="SAPBEXHLevel3X 4 17 2 2" xfId="24937" xr:uid="{00000000-0005-0000-0000-0000507E0000}"/>
    <cellStyle name="SAPBEXHLevel3X 4 17 3" xfId="11735" xr:uid="{00000000-0005-0000-0000-0000517E0000}"/>
    <cellStyle name="SAPBEXHLevel3X 4 17 3 2" xfId="27602" xr:uid="{00000000-0005-0000-0000-0000527E0000}"/>
    <cellStyle name="SAPBEXHLevel3X 4 17 4" xfId="13910" xr:uid="{00000000-0005-0000-0000-0000537E0000}"/>
    <cellStyle name="SAPBEXHLevel3X 4 17 4 2" xfId="29498" xr:uid="{00000000-0005-0000-0000-0000547E0000}"/>
    <cellStyle name="SAPBEXHLevel3X 4 17 5" xfId="17087" xr:uid="{00000000-0005-0000-0000-0000557E0000}"/>
    <cellStyle name="SAPBEXHLevel3X 4 17 5 2" xfId="32225" xr:uid="{00000000-0005-0000-0000-0000567E0000}"/>
    <cellStyle name="SAPBEXHLevel3X 4 17 6" xfId="19697" xr:uid="{00000000-0005-0000-0000-0000577E0000}"/>
    <cellStyle name="SAPBEXHLevel3X 4 17 6 2" xfId="34644" xr:uid="{00000000-0005-0000-0000-0000587E0000}"/>
    <cellStyle name="SAPBEXHLevel3X 4 17 7" xfId="22025" xr:uid="{00000000-0005-0000-0000-0000597E0000}"/>
    <cellStyle name="SAPBEXHLevel3X 4 17 7 2" xfId="36944" xr:uid="{00000000-0005-0000-0000-00005A7E0000}"/>
    <cellStyle name="SAPBEXHLevel3X 4 18" xfId="5345" xr:uid="{00000000-0005-0000-0000-00005B7E0000}"/>
    <cellStyle name="SAPBEXHLevel3X 4 18 2" xfId="22625" xr:uid="{00000000-0005-0000-0000-00005C7E0000}"/>
    <cellStyle name="SAPBEXHLevel3X 4 19" xfId="6834" xr:uid="{00000000-0005-0000-0000-00005D7E0000}"/>
    <cellStyle name="SAPBEXHLevel3X 4 19 2" xfId="23284" xr:uid="{00000000-0005-0000-0000-00005E7E0000}"/>
    <cellStyle name="SAPBEXHLevel3X 4 2" xfId="925" xr:uid="{00000000-0005-0000-0000-00005F7E0000}"/>
    <cellStyle name="SAPBEXHLevel3X 4 2 10" xfId="5101" xr:uid="{00000000-0005-0000-0000-0000607E0000}"/>
    <cellStyle name="SAPBEXHLevel3X 4 2 11" xfId="38060" xr:uid="{00000000-0005-0000-0000-0000617E0000}"/>
    <cellStyle name="SAPBEXHLevel3X 4 2 2" xfId="3615" xr:uid="{00000000-0005-0000-0000-0000627E0000}"/>
    <cellStyle name="SAPBEXHLevel3X 4 2 2 2" xfId="8783" xr:uid="{00000000-0005-0000-0000-0000637E0000}"/>
    <cellStyle name="SAPBEXHLevel3X 4 2 2 2 2" xfId="24812" xr:uid="{00000000-0005-0000-0000-0000647E0000}"/>
    <cellStyle name="SAPBEXHLevel3X 4 2 2 3" xfId="11610" xr:uid="{00000000-0005-0000-0000-0000657E0000}"/>
    <cellStyle name="SAPBEXHLevel3X 4 2 2 3 2" xfId="27477" xr:uid="{00000000-0005-0000-0000-0000667E0000}"/>
    <cellStyle name="SAPBEXHLevel3X 4 2 2 4" xfId="15125" xr:uid="{00000000-0005-0000-0000-0000677E0000}"/>
    <cellStyle name="SAPBEXHLevel3X 4 2 2 4 2" xfId="30547" xr:uid="{00000000-0005-0000-0000-0000687E0000}"/>
    <cellStyle name="SAPBEXHLevel3X 4 2 2 5" xfId="16962" xr:uid="{00000000-0005-0000-0000-0000697E0000}"/>
    <cellStyle name="SAPBEXHLevel3X 4 2 2 5 2" xfId="32100" xr:uid="{00000000-0005-0000-0000-00006A7E0000}"/>
    <cellStyle name="SAPBEXHLevel3X 4 2 2 6" xfId="19572" xr:uid="{00000000-0005-0000-0000-00006B7E0000}"/>
    <cellStyle name="SAPBEXHLevel3X 4 2 2 6 2" xfId="34519" xr:uid="{00000000-0005-0000-0000-00006C7E0000}"/>
    <cellStyle name="SAPBEXHLevel3X 4 2 2 7" xfId="21485" xr:uid="{00000000-0005-0000-0000-00006D7E0000}"/>
    <cellStyle name="SAPBEXHLevel3X 4 2 2 7 2" xfId="36411" xr:uid="{00000000-0005-0000-0000-00006E7E0000}"/>
    <cellStyle name="SAPBEXHLevel3X 4 2 2 8" xfId="6407" xr:uid="{00000000-0005-0000-0000-00006F7E0000}"/>
    <cellStyle name="SAPBEXHLevel3X 4 2 3" xfId="3968" xr:uid="{00000000-0005-0000-0000-0000707E0000}"/>
    <cellStyle name="SAPBEXHLevel3X 4 2 3 2" xfId="9124" xr:uid="{00000000-0005-0000-0000-0000717E0000}"/>
    <cellStyle name="SAPBEXHLevel3X 4 2 3 2 2" xfId="25120" xr:uid="{00000000-0005-0000-0000-0000727E0000}"/>
    <cellStyle name="SAPBEXHLevel3X 4 2 3 3" xfId="11943" xr:uid="{00000000-0005-0000-0000-0000737E0000}"/>
    <cellStyle name="SAPBEXHLevel3X 4 2 3 3 2" xfId="27787" xr:uid="{00000000-0005-0000-0000-0000747E0000}"/>
    <cellStyle name="SAPBEXHLevel3X 4 2 3 4" xfId="14605" xr:uid="{00000000-0005-0000-0000-0000757E0000}"/>
    <cellStyle name="SAPBEXHLevel3X 4 2 3 4 2" xfId="30107" xr:uid="{00000000-0005-0000-0000-0000767E0000}"/>
    <cellStyle name="SAPBEXHLevel3X 4 2 3 5" xfId="17265" xr:uid="{00000000-0005-0000-0000-0000777E0000}"/>
    <cellStyle name="SAPBEXHLevel3X 4 2 3 5 2" xfId="32387" xr:uid="{00000000-0005-0000-0000-0000787E0000}"/>
    <cellStyle name="SAPBEXHLevel3X 4 2 3 6" xfId="19874" xr:uid="{00000000-0005-0000-0000-0000797E0000}"/>
    <cellStyle name="SAPBEXHLevel3X 4 2 3 6 2" xfId="34815" xr:uid="{00000000-0005-0000-0000-00007A7E0000}"/>
    <cellStyle name="SAPBEXHLevel3X 4 2 3 7" xfId="10333" xr:uid="{00000000-0005-0000-0000-00007B7E0000}"/>
    <cellStyle name="SAPBEXHLevel3X 4 2 3 7 2" xfId="26273" xr:uid="{00000000-0005-0000-0000-00007C7E0000}"/>
    <cellStyle name="SAPBEXHLevel3X 4 2 4" xfId="5344" xr:uid="{00000000-0005-0000-0000-00007D7E0000}"/>
    <cellStyle name="SAPBEXHLevel3X 4 2 4 2" xfId="22624" xr:uid="{00000000-0005-0000-0000-00007E7E0000}"/>
    <cellStyle name="SAPBEXHLevel3X 4 2 5" xfId="6833" xr:uid="{00000000-0005-0000-0000-00007F7E0000}"/>
    <cellStyle name="SAPBEXHLevel3X 4 2 5 2" xfId="23283" xr:uid="{00000000-0005-0000-0000-0000807E0000}"/>
    <cellStyle name="SAPBEXHLevel3X 4 2 6" xfId="13380" xr:uid="{00000000-0005-0000-0000-0000817E0000}"/>
    <cellStyle name="SAPBEXHLevel3X 4 2 6 2" xfId="29065" xr:uid="{00000000-0005-0000-0000-0000827E0000}"/>
    <cellStyle name="SAPBEXHLevel3X 4 2 7" xfId="10397" xr:uid="{00000000-0005-0000-0000-0000837E0000}"/>
    <cellStyle name="SAPBEXHLevel3X 4 2 7 2" xfId="26324" xr:uid="{00000000-0005-0000-0000-0000847E0000}"/>
    <cellStyle name="SAPBEXHLevel3X 4 2 8" xfId="15445" xr:uid="{00000000-0005-0000-0000-0000857E0000}"/>
    <cellStyle name="SAPBEXHLevel3X 4 2 8 2" xfId="30815" xr:uid="{00000000-0005-0000-0000-0000867E0000}"/>
    <cellStyle name="SAPBEXHLevel3X 4 2 9" xfId="13916" xr:uid="{00000000-0005-0000-0000-0000877E0000}"/>
    <cellStyle name="SAPBEXHLevel3X 4 2 9 2" xfId="29503" xr:uid="{00000000-0005-0000-0000-0000887E0000}"/>
    <cellStyle name="SAPBEXHLevel3X 4 20" xfId="5908" xr:uid="{00000000-0005-0000-0000-0000897E0000}"/>
    <cellStyle name="SAPBEXHLevel3X 4 20 2" xfId="22892" xr:uid="{00000000-0005-0000-0000-00008A7E0000}"/>
    <cellStyle name="SAPBEXHLevel3X 4 21" xfId="12963" xr:uid="{00000000-0005-0000-0000-00008B7E0000}"/>
    <cellStyle name="SAPBEXHLevel3X 4 21 2" xfId="28785" xr:uid="{00000000-0005-0000-0000-00008C7E0000}"/>
    <cellStyle name="SAPBEXHLevel3X 4 22" xfId="6747" xr:uid="{00000000-0005-0000-0000-00008D7E0000}"/>
    <cellStyle name="SAPBEXHLevel3X 4 22 2" xfId="23226" xr:uid="{00000000-0005-0000-0000-00008E7E0000}"/>
    <cellStyle name="SAPBEXHLevel3X 4 23" xfId="13218" xr:uid="{00000000-0005-0000-0000-00008F7E0000}"/>
    <cellStyle name="SAPBEXHLevel3X 4 23 2" xfId="28987" xr:uid="{00000000-0005-0000-0000-0000907E0000}"/>
    <cellStyle name="SAPBEXHLevel3X 4 24" xfId="5100" xr:uid="{00000000-0005-0000-0000-0000917E0000}"/>
    <cellStyle name="SAPBEXHLevel3X 4 25" xfId="38059" xr:uid="{00000000-0005-0000-0000-0000927E0000}"/>
    <cellStyle name="SAPBEXHLevel3X 4 3" xfId="926" xr:uid="{00000000-0005-0000-0000-0000937E0000}"/>
    <cellStyle name="SAPBEXHLevel3X 4 3 10" xfId="5102" xr:uid="{00000000-0005-0000-0000-0000947E0000}"/>
    <cellStyle name="SAPBEXHLevel3X 4 3 11" xfId="38061" xr:uid="{00000000-0005-0000-0000-0000957E0000}"/>
    <cellStyle name="SAPBEXHLevel3X 4 3 2" xfId="3616" xr:uid="{00000000-0005-0000-0000-0000967E0000}"/>
    <cellStyle name="SAPBEXHLevel3X 4 3 2 2" xfId="8784" xr:uid="{00000000-0005-0000-0000-0000977E0000}"/>
    <cellStyle name="SAPBEXHLevel3X 4 3 2 2 2" xfId="24813" xr:uid="{00000000-0005-0000-0000-0000987E0000}"/>
    <cellStyle name="SAPBEXHLevel3X 4 3 2 3" xfId="11611" xr:uid="{00000000-0005-0000-0000-0000997E0000}"/>
    <cellStyle name="SAPBEXHLevel3X 4 3 2 3 2" xfId="27478" xr:uid="{00000000-0005-0000-0000-00009A7E0000}"/>
    <cellStyle name="SAPBEXHLevel3X 4 3 2 4" xfId="13010" xr:uid="{00000000-0005-0000-0000-00009B7E0000}"/>
    <cellStyle name="SAPBEXHLevel3X 4 3 2 4 2" xfId="28810" xr:uid="{00000000-0005-0000-0000-00009C7E0000}"/>
    <cellStyle name="SAPBEXHLevel3X 4 3 2 5" xfId="16963" xr:uid="{00000000-0005-0000-0000-00009D7E0000}"/>
    <cellStyle name="SAPBEXHLevel3X 4 3 2 5 2" xfId="32101" xr:uid="{00000000-0005-0000-0000-00009E7E0000}"/>
    <cellStyle name="SAPBEXHLevel3X 4 3 2 6" xfId="19573" xr:uid="{00000000-0005-0000-0000-00009F7E0000}"/>
    <cellStyle name="SAPBEXHLevel3X 4 3 2 6 2" xfId="34520" xr:uid="{00000000-0005-0000-0000-0000A07E0000}"/>
    <cellStyle name="SAPBEXHLevel3X 4 3 2 7" xfId="21486" xr:uid="{00000000-0005-0000-0000-0000A17E0000}"/>
    <cellStyle name="SAPBEXHLevel3X 4 3 2 7 2" xfId="36412" xr:uid="{00000000-0005-0000-0000-0000A27E0000}"/>
    <cellStyle name="SAPBEXHLevel3X 4 3 2 8" xfId="6408" xr:uid="{00000000-0005-0000-0000-0000A37E0000}"/>
    <cellStyle name="SAPBEXHLevel3X 4 3 3" xfId="3754" xr:uid="{00000000-0005-0000-0000-0000A47E0000}"/>
    <cellStyle name="SAPBEXHLevel3X 4 3 3 2" xfId="8920" xr:uid="{00000000-0005-0000-0000-0000A57E0000}"/>
    <cellStyle name="SAPBEXHLevel3X 4 3 3 2 2" xfId="24949" xr:uid="{00000000-0005-0000-0000-0000A67E0000}"/>
    <cellStyle name="SAPBEXHLevel3X 4 3 3 3" xfId="11747" xr:uid="{00000000-0005-0000-0000-0000A77E0000}"/>
    <cellStyle name="SAPBEXHLevel3X 4 3 3 3 2" xfId="27614" xr:uid="{00000000-0005-0000-0000-0000A87E0000}"/>
    <cellStyle name="SAPBEXHLevel3X 4 3 3 4" xfId="15130" xr:uid="{00000000-0005-0000-0000-0000A97E0000}"/>
    <cellStyle name="SAPBEXHLevel3X 4 3 3 4 2" xfId="30552" xr:uid="{00000000-0005-0000-0000-0000AA7E0000}"/>
    <cellStyle name="SAPBEXHLevel3X 4 3 3 5" xfId="17099" xr:uid="{00000000-0005-0000-0000-0000AB7E0000}"/>
    <cellStyle name="SAPBEXHLevel3X 4 3 3 5 2" xfId="32237" xr:uid="{00000000-0005-0000-0000-0000AC7E0000}"/>
    <cellStyle name="SAPBEXHLevel3X 4 3 3 6" xfId="19709" xr:uid="{00000000-0005-0000-0000-0000AD7E0000}"/>
    <cellStyle name="SAPBEXHLevel3X 4 3 3 6 2" xfId="34656" xr:uid="{00000000-0005-0000-0000-0000AE7E0000}"/>
    <cellStyle name="SAPBEXHLevel3X 4 3 3 7" xfId="22027" xr:uid="{00000000-0005-0000-0000-0000AF7E0000}"/>
    <cellStyle name="SAPBEXHLevel3X 4 3 3 7 2" xfId="36946" xr:uid="{00000000-0005-0000-0000-0000B07E0000}"/>
    <cellStyle name="SAPBEXHLevel3X 4 3 4" xfId="5343" xr:uid="{00000000-0005-0000-0000-0000B17E0000}"/>
    <cellStyle name="SAPBEXHLevel3X 4 3 4 2" xfId="22623" xr:uid="{00000000-0005-0000-0000-0000B27E0000}"/>
    <cellStyle name="SAPBEXHLevel3X 4 3 5" xfId="6832" xr:uid="{00000000-0005-0000-0000-0000B37E0000}"/>
    <cellStyle name="SAPBEXHLevel3X 4 3 5 2" xfId="23282" xr:uid="{00000000-0005-0000-0000-0000B47E0000}"/>
    <cellStyle name="SAPBEXHLevel3X 4 3 6" xfId="5973" xr:uid="{00000000-0005-0000-0000-0000B57E0000}"/>
    <cellStyle name="SAPBEXHLevel3X 4 3 6 2" xfId="22945" xr:uid="{00000000-0005-0000-0000-0000B67E0000}"/>
    <cellStyle name="SAPBEXHLevel3X 4 3 7" xfId="13747" xr:uid="{00000000-0005-0000-0000-0000B77E0000}"/>
    <cellStyle name="SAPBEXHLevel3X 4 3 7 2" xfId="29359" xr:uid="{00000000-0005-0000-0000-0000B87E0000}"/>
    <cellStyle name="SAPBEXHLevel3X 4 3 8" xfId="13491" xr:uid="{00000000-0005-0000-0000-0000B97E0000}"/>
    <cellStyle name="SAPBEXHLevel3X 4 3 8 2" xfId="29127" xr:uid="{00000000-0005-0000-0000-0000BA7E0000}"/>
    <cellStyle name="SAPBEXHLevel3X 4 3 9" xfId="18486" xr:uid="{00000000-0005-0000-0000-0000BB7E0000}"/>
    <cellStyle name="SAPBEXHLevel3X 4 3 9 2" xfId="33513" xr:uid="{00000000-0005-0000-0000-0000BC7E0000}"/>
    <cellStyle name="SAPBEXHLevel3X 4 4" xfId="3617" xr:uid="{00000000-0005-0000-0000-0000BD7E0000}"/>
    <cellStyle name="SAPBEXHLevel3X 4 4 2" xfId="2144" xr:uid="{00000000-0005-0000-0000-0000BE7E0000}"/>
    <cellStyle name="SAPBEXHLevel3X 4 4 2 2" xfId="7384" xr:uid="{00000000-0005-0000-0000-0000BF7E0000}"/>
    <cellStyle name="SAPBEXHLevel3X 4 4 2 2 2" xfId="23586" xr:uid="{00000000-0005-0000-0000-0000C07E0000}"/>
    <cellStyle name="SAPBEXHLevel3X 4 4 2 3" xfId="10225" xr:uid="{00000000-0005-0000-0000-0000C17E0000}"/>
    <cellStyle name="SAPBEXHLevel3X 4 4 2 3 2" xfId="26189" xr:uid="{00000000-0005-0000-0000-0000C27E0000}"/>
    <cellStyle name="SAPBEXHLevel3X 4 4 2 4" xfId="15083" xr:uid="{00000000-0005-0000-0000-0000C37E0000}"/>
    <cellStyle name="SAPBEXHLevel3X 4 4 2 4 2" xfId="30526" xr:uid="{00000000-0005-0000-0000-0000C47E0000}"/>
    <cellStyle name="SAPBEXHLevel3X 4 4 2 5" xfId="15673" xr:uid="{00000000-0005-0000-0000-0000C57E0000}"/>
    <cellStyle name="SAPBEXHLevel3X 4 4 2 5 2" xfId="30970" xr:uid="{00000000-0005-0000-0000-0000C67E0000}"/>
    <cellStyle name="SAPBEXHLevel3X 4 4 2 6" xfId="18359" xr:uid="{00000000-0005-0000-0000-0000C77E0000}"/>
    <cellStyle name="SAPBEXHLevel3X 4 4 2 6 2" xfId="33422" xr:uid="{00000000-0005-0000-0000-0000C87E0000}"/>
    <cellStyle name="SAPBEXHLevel3X 4 4 2 7" xfId="14950" xr:uid="{00000000-0005-0000-0000-0000C97E0000}"/>
    <cellStyle name="SAPBEXHLevel3X 4 4 2 7 2" xfId="30400" xr:uid="{00000000-0005-0000-0000-0000CA7E0000}"/>
    <cellStyle name="SAPBEXHLevel3X 4 4 3" xfId="8785" xr:uid="{00000000-0005-0000-0000-0000CB7E0000}"/>
    <cellStyle name="SAPBEXHLevel3X 4 4 3 2" xfId="24814" xr:uid="{00000000-0005-0000-0000-0000CC7E0000}"/>
    <cellStyle name="SAPBEXHLevel3X 4 4 4" xfId="11612" xr:uid="{00000000-0005-0000-0000-0000CD7E0000}"/>
    <cellStyle name="SAPBEXHLevel3X 4 4 4 2" xfId="27479" xr:uid="{00000000-0005-0000-0000-0000CE7E0000}"/>
    <cellStyle name="SAPBEXHLevel3X 4 4 5" xfId="13745" xr:uid="{00000000-0005-0000-0000-0000CF7E0000}"/>
    <cellStyle name="SAPBEXHLevel3X 4 4 5 2" xfId="29357" xr:uid="{00000000-0005-0000-0000-0000D07E0000}"/>
    <cellStyle name="SAPBEXHLevel3X 4 4 6" xfId="16964" xr:uid="{00000000-0005-0000-0000-0000D17E0000}"/>
    <cellStyle name="SAPBEXHLevel3X 4 4 6 2" xfId="32102" xr:uid="{00000000-0005-0000-0000-0000D27E0000}"/>
    <cellStyle name="SAPBEXHLevel3X 4 4 7" xfId="19574" xr:uid="{00000000-0005-0000-0000-0000D37E0000}"/>
    <cellStyle name="SAPBEXHLevel3X 4 4 7 2" xfId="34521" xr:uid="{00000000-0005-0000-0000-0000D47E0000}"/>
    <cellStyle name="SAPBEXHLevel3X 4 4 8" xfId="22198" xr:uid="{00000000-0005-0000-0000-0000D57E0000}"/>
    <cellStyle name="SAPBEXHLevel3X 4 5" xfId="3618" xr:uid="{00000000-0005-0000-0000-0000D67E0000}"/>
    <cellStyle name="SAPBEXHLevel3X 4 5 2" xfId="2145" xr:uid="{00000000-0005-0000-0000-0000D77E0000}"/>
    <cellStyle name="SAPBEXHLevel3X 4 5 2 2" xfId="7385" xr:uid="{00000000-0005-0000-0000-0000D87E0000}"/>
    <cellStyle name="SAPBEXHLevel3X 4 5 2 2 2" xfId="23587" xr:uid="{00000000-0005-0000-0000-0000D97E0000}"/>
    <cellStyle name="SAPBEXHLevel3X 4 5 2 3" xfId="10226" xr:uid="{00000000-0005-0000-0000-0000DA7E0000}"/>
    <cellStyle name="SAPBEXHLevel3X 4 5 2 3 2" xfId="26190" xr:uid="{00000000-0005-0000-0000-0000DB7E0000}"/>
    <cellStyle name="SAPBEXHLevel3X 4 5 2 4" xfId="14698" xr:uid="{00000000-0005-0000-0000-0000DC7E0000}"/>
    <cellStyle name="SAPBEXHLevel3X 4 5 2 4 2" xfId="30183" xr:uid="{00000000-0005-0000-0000-0000DD7E0000}"/>
    <cellStyle name="SAPBEXHLevel3X 4 5 2 5" xfId="15674" xr:uid="{00000000-0005-0000-0000-0000DE7E0000}"/>
    <cellStyle name="SAPBEXHLevel3X 4 5 2 5 2" xfId="30971" xr:uid="{00000000-0005-0000-0000-0000DF7E0000}"/>
    <cellStyle name="SAPBEXHLevel3X 4 5 2 6" xfId="18360" xr:uid="{00000000-0005-0000-0000-0000E07E0000}"/>
    <cellStyle name="SAPBEXHLevel3X 4 5 2 6 2" xfId="33423" xr:uid="{00000000-0005-0000-0000-0000E17E0000}"/>
    <cellStyle name="SAPBEXHLevel3X 4 5 2 7" xfId="22107" xr:uid="{00000000-0005-0000-0000-0000E27E0000}"/>
    <cellStyle name="SAPBEXHLevel3X 4 5 2 7 2" xfId="37020" xr:uid="{00000000-0005-0000-0000-0000E37E0000}"/>
    <cellStyle name="SAPBEXHLevel3X 4 5 3" xfId="8786" xr:uid="{00000000-0005-0000-0000-0000E47E0000}"/>
    <cellStyle name="SAPBEXHLevel3X 4 5 3 2" xfId="24815" xr:uid="{00000000-0005-0000-0000-0000E57E0000}"/>
    <cellStyle name="SAPBEXHLevel3X 4 5 4" xfId="11613" xr:uid="{00000000-0005-0000-0000-0000E67E0000}"/>
    <cellStyle name="SAPBEXHLevel3X 4 5 4 2" xfId="27480" xr:uid="{00000000-0005-0000-0000-0000E77E0000}"/>
    <cellStyle name="SAPBEXHLevel3X 4 5 5" xfId="13087" xr:uid="{00000000-0005-0000-0000-0000E87E0000}"/>
    <cellStyle name="SAPBEXHLevel3X 4 5 5 2" xfId="28867" xr:uid="{00000000-0005-0000-0000-0000E97E0000}"/>
    <cellStyle name="SAPBEXHLevel3X 4 5 6" xfId="16965" xr:uid="{00000000-0005-0000-0000-0000EA7E0000}"/>
    <cellStyle name="SAPBEXHLevel3X 4 5 6 2" xfId="32103" xr:uid="{00000000-0005-0000-0000-0000EB7E0000}"/>
    <cellStyle name="SAPBEXHLevel3X 4 5 7" xfId="19575" xr:uid="{00000000-0005-0000-0000-0000EC7E0000}"/>
    <cellStyle name="SAPBEXHLevel3X 4 5 7 2" xfId="34522" xr:uid="{00000000-0005-0000-0000-0000ED7E0000}"/>
    <cellStyle name="SAPBEXHLevel3X 4 6" xfId="3619" xr:uid="{00000000-0005-0000-0000-0000EE7E0000}"/>
    <cellStyle name="SAPBEXHLevel3X 4 6 2" xfId="3967" xr:uid="{00000000-0005-0000-0000-0000EF7E0000}"/>
    <cellStyle name="SAPBEXHLevel3X 4 6 2 2" xfId="9123" xr:uid="{00000000-0005-0000-0000-0000F07E0000}"/>
    <cellStyle name="SAPBEXHLevel3X 4 6 2 2 2" xfId="25119" xr:uid="{00000000-0005-0000-0000-0000F17E0000}"/>
    <cellStyle name="SAPBEXHLevel3X 4 6 2 3" xfId="11942" xr:uid="{00000000-0005-0000-0000-0000F27E0000}"/>
    <cellStyle name="SAPBEXHLevel3X 4 6 2 3 2" xfId="27786" xr:uid="{00000000-0005-0000-0000-0000F37E0000}"/>
    <cellStyle name="SAPBEXHLevel3X 4 6 2 4" xfId="14925" xr:uid="{00000000-0005-0000-0000-0000F47E0000}"/>
    <cellStyle name="SAPBEXHLevel3X 4 6 2 4 2" xfId="30376" xr:uid="{00000000-0005-0000-0000-0000F57E0000}"/>
    <cellStyle name="SAPBEXHLevel3X 4 6 2 5" xfId="17264" xr:uid="{00000000-0005-0000-0000-0000F67E0000}"/>
    <cellStyle name="SAPBEXHLevel3X 4 6 2 5 2" xfId="32386" xr:uid="{00000000-0005-0000-0000-0000F77E0000}"/>
    <cellStyle name="SAPBEXHLevel3X 4 6 2 6" xfId="19873" xr:uid="{00000000-0005-0000-0000-0000F87E0000}"/>
    <cellStyle name="SAPBEXHLevel3X 4 6 2 6 2" xfId="34814" xr:uid="{00000000-0005-0000-0000-0000F97E0000}"/>
    <cellStyle name="SAPBEXHLevel3X 4 6 2 7" xfId="22119" xr:uid="{00000000-0005-0000-0000-0000FA7E0000}"/>
    <cellStyle name="SAPBEXHLevel3X 4 6 2 7 2" xfId="37030" xr:uid="{00000000-0005-0000-0000-0000FB7E0000}"/>
    <cellStyle name="SAPBEXHLevel3X 4 6 3" xfId="8787" xr:uid="{00000000-0005-0000-0000-0000FC7E0000}"/>
    <cellStyle name="SAPBEXHLevel3X 4 6 3 2" xfId="24816" xr:uid="{00000000-0005-0000-0000-0000FD7E0000}"/>
    <cellStyle name="SAPBEXHLevel3X 4 6 4" xfId="11614" xr:uid="{00000000-0005-0000-0000-0000FE7E0000}"/>
    <cellStyle name="SAPBEXHLevel3X 4 6 4 2" xfId="27481" xr:uid="{00000000-0005-0000-0000-0000FF7E0000}"/>
    <cellStyle name="SAPBEXHLevel3X 4 6 5" xfId="15521" xr:uid="{00000000-0005-0000-0000-0000007F0000}"/>
    <cellStyle name="SAPBEXHLevel3X 4 6 5 2" xfId="30876" xr:uid="{00000000-0005-0000-0000-0000017F0000}"/>
    <cellStyle name="SAPBEXHLevel3X 4 6 6" xfId="16966" xr:uid="{00000000-0005-0000-0000-0000027F0000}"/>
    <cellStyle name="SAPBEXHLevel3X 4 6 6 2" xfId="32104" xr:uid="{00000000-0005-0000-0000-0000037F0000}"/>
    <cellStyle name="SAPBEXHLevel3X 4 6 7" xfId="19576" xr:uid="{00000000-0005-0000-0000-0000047F0000}"/>
    <cellStyle name="SAPBEXHLevel3X 4 6 7 2" xfId="34523" xr:uid="{00000000-0005-0000-0000-0000057F0000}"/>
    <cellStyle name="SAPBEXHLevel3X 4 7" xfId="3620" xr:uid="{00000000-0005-0000-0000-0000067F0000}"/>
    <cellStyle name="SAPBEXHLevel3X 4 7 2" xfId="3966" xr:uid="{00000000-0005-0000-0000-0000077F0000}"/>
    <cellStyle name="SAPBEXHLevel3X 4 7 2 2" xfId="9122" xr:uid="{00000000-0005-0000-0000-0000087F0000}"/>
    <cellStyle name="SAPBEXHLevel3X 4 7 2 2 2" xfId="25118" xr:uid="{00000000-0005-0000-0000-0000097F0000}"/>
    <cellStyle name="SAPBEXHLevel3X 4 7 2 3" xfId="11941" xr:uid="{00000000-0005-0000-0000-00000A7F0000}"/>
    <cellStyle name="SAPBEXHLevel3X 4 7 2 3 2" xfId="27785" xr:uid="{00000000-0005-0000-0000-00000B7F0000}"/>
    <cellStyle name="SAPBEXHLevel3X 4 7 2 4" xfId="13949" xr:uid="{00000000-0005-0000-0000-00000C7F0000}"/>
    <cellStyle name="SAPBEXHLevel3X 4 7 2 4 2" xfId="29532" xr:uid="{00000000-0005-0000-0000-00000D7F0000}"/>
    <cellStyle name="SAPBEXHLevel3X 4 7 2 5" xfId="17263" xr:uid="{00000000-0005-0000-0000-00000E7F0000}"/>
    <cellStyle name="SAPBEXHLevel3X 4 7 2 5 2" xfId="32385" xr:uid="{00000000-0005-0000-0000-00000F7F0000}"/>
    <cellStyle name="SAPBEXHLevel3X 4 7 2 6" xfId="19872" xr:uid="{00000000-0005-0000-0000-0000107F0000}"/>
    <cellStyle name="SAPBEXHLevel3X 4 7 2 6 2" xfId="34813" xr:uid="{00000000-0005-0000-0000-0000117F0000}"/>
    <cellStyle name="SAPBEXHLevel3X 4 7 2 7" xfId="21779" xr:uid="{00000000-0005-0000-0000-0000127F0000}"/>
    <cellStyle name="SAPBEXHLevel3X 4 7 2 7 2" xfId="36701" xr:uid="{00000000-0005-0000-0000-0000137F0000}"/>
    <cellStyle name="SAPBEXHLevel3X 4 7 3" xfId="8788" xr:uid="{00000000-0005-0000-0000-0000147F0000}"/>
    <cellStyle name="SAPBEXHLevel3X 4 7 3 2" xfId="24817" xr:uid="{00000000-0005-0000-0000-0000157F0000}"/>
    <cellStyle name="SAPBEXHLevel3X 4 7 4" xfId="11615" xr:uid="{00000000-0005-0000-0000-0000167F0000}"/>
    <cellStyle name="SAPBEXHLevel3X 4 7 4 2" xfId="27482" xr:uid="{00000000-0005-0000-0000-0000177F0000}"/>
    <cellStyle name="SAPBEXHLevel3X 4 7 5" xfId="13089" xr:uid="{00000000-0005-0000-0000-0000187F0000}"/>
    <cellStyle name="SAPBEXHLevel3X 4 7 5 2" xfId="28869" xr:uid="{00000000-0005-0000-0000-0000197F0000}"/>
    <cellStyle name="SAPBEXHLevel3X 4 7 6" xfId="16967" xr:uid="{00000000-0005-0000-0000-00001A7F0000}"/>
    <cellStyle name="SAPBEXHLevel3X 4 7 6 2" xfId="32105" xr:uid="{00000000-0005-0000-0000-00001B7F0000}"/>
    <cellStyle name="SAPBEXHLevel3X 4 7 7" xfId="19577" xr:uid="{00000000-0005-0000-0000-00001C7F0000}"/>
    <cellStyle name="SAPBEXHLevel3X 4 7 7 2" xfId="34524" xr:uid="{00000000-0005-0000-0000-00001D7F0000}"/>
    <cellStyle name="SAPBEXHLevel3X 4 8" xfId="3621" xr:uid="{00000000-0005-0000-0000-00001E7F0000}"/>
    <cellStyle name="SAPBEXHLevel3X 4 8 2" xfId="2146" xr:uid="{00000000-0005-0000-0000-00001F7F0000}"/>
    <cellStyle name="SAPBEXHLevel3X 4 8 2 2" xfId="7386" xr:uid="{00000000-0005-0000-0000-0000207F0000}"/>
    <cellStyle name="SAPBEXHLevel3X 4 8 2 2 2" xfId="23588" xr:uid="{00000000-0005-0000-0000-0000217F0000}"/>
    <cellStyle name="SAPBEXHLevel3X 4 8 2 3" xfId="10227" xr:uid="{00000000-0005-0000-0000-0000227F0000}"/>
    <cellStyle name="SAPBEXHLevel3X 4 8 2 3 2" xfId="26191" xr:uid="{00000000-0005-0000-0000-0000237F0000}"/>
    <cellStyle name="SAPBEXHLevel3X 4 8 2 4" xfId="14213" xr:uid="{00000000-0005-0000-0000-0000247F0000}"/>
    <cellStyle name="SAPBEXHLevel3X 4 8 2 4 2" xfId="29754" xr:uid="{00000000-0005-0000-0000-0000257F0000}"/>
    <cellStyle name="SAPBEXHLevel3X 4 8 2 5" xfId="15675" xr:uid="{00000000-0005-0000-0000-0000267F0000}"/>
    <cellStyle name="SAPBEXHLevel3X 4 8 2 5 2" xfId="30972" xr:uid="{00000000-0005-0000-0000-0000277F0000}"/>
    <cellStyle name="SAPBEXHLevel3X 4 8 2 6" xfId="18361" xr:uid="{00000000-0005-0000-0000-0000287F0000}"/>
    <cellStyle name="SAPBEXHLevel3X 4 8 2 6 2" xfId="33424" xr:uid="{00000000-0005-0000-0000-0000297F0000}"/>
    <cellStyle name="SAPBEXHLevel3X 4 8 2 7" xfId="10359" xr:uid="{00000000-0005-0000-0000-00002A7F0000}"/>
    <cellStyle name="SAPBEXHLevel3X 4 8 2 7 2" xfId="26297" xr:uid="{00000000-0005-0000-0000-00002B7F0000}"/>
    <cellStyle name="SAPBEXHLevel3X 4 8 3" xfId="8789" xr:uid="{00000000-0005-0000-0000-00002C7F0000}"/>
    <cellStyle name="SAPBEXHLevel3X 4 8 3 2" xfId="24818" xr:uid="{00000000-0005-0000-0000-00002D7F0000}"/>
    <cellStyle name="SAPBEXHLevel3X 4 8 4" xfId="11616" xr:uid="{00000000-0005-0000-0000-00002E7F0000}"/>
    <cellStyle name="SAPBEXHLevel3X 4 8 4 2" xfId="27483" xr:uid="{00000000-0005-0000-0000-00002F7F0000}"/>
    <cellStyle name="SAPBEXHLevel3X 4 8 5" xfId="15524" xr:uid="{00000000-0005-0000-0000-0000307F0000}"/>
    <cellStyle name="SAPBEXHLevel3X 4 8 5 2" xfId="30879" xr:uid="{00000000-0005-0000-0000-0000317F0000}"/>
    <cellStyle name="SAPBEXHLevel3X 4 8 6" xfId="16968" xr:uid="{00000000-0005-0000-0000-0000327F0000}"/>
    <cellStyle name="SAPBEXHLevel3X 4 8 6 2" xfId="32106" xr:uid="{00000000-0005-0000-0000-0000337F0000}"/>
    <cellStyle name="SAPBEXHLevel3X 4 8 7" xfId="19578" xr:uid="{00000000-0005-0000-0000-0000347F0000}"/>
    <cellStyle name="SAPBEXHLevel3X 4 8 7 2" xfId="34525" xr:uid="{00000000-0005-0000-0000-0000357F0000}"/>
    <cellStyle name="SAPBEXHLevel3X 4 9" xfId="3622" xr:uid="{00000000-0005-0000-0000-0000367F0000}"/>
    <cellStyle name="SAPBEXHLevel3X 4 9 2" xfId="2147" xr:uid="{00000000-0005-0000-0000-0000377F0000}"/>
    <cellStyle name="SAPBEXHLevel3X 4 9 2 2" xfId="7387" xr:uid="{00000000-0005-0000-0000-0000387F0000}"/>
    <cellStyle name="SAPBEXHLevel3X 4 9 2 2 2" xfId="23589" xr:uid="{00000000-0005-0000-0000-0000397F0000}"/>
    <cellStyle name="SAPBEXHLevel3X 4 9 2 3" xfId="10228" xr:uid="{00000000-0005-0000-0000-00003A7F0000}"/>
    <cellStyle name="SAPBEXHLevel3X 4 9 2 3 2" xfId="26192" xr:uid="{00000000-0005-0000-0000-00003B7F0000}"/>
    <cellStyle name="SAPBEXHLevel3X 4 9 2 4" xfId="14697" xr:uid="{00000000-0005-0000-0000-00003C7F0000}"/>
    <cellStyle name="SAPBEXHLevel3X 4 9 2 4 2" xfId="30182" xr:uid="{00000000-0005-0000-0000-00003D7F0000}"/>
    <cellStyle name="SAPBEXHLevel3X 4 9 2 5" xfId="15676" xr:uid="{00000000-0005-0000-0000-00003E7F0000}"/>
    <cellStyle name="SAPBEXHLevel3X 4 9 2 5 2" xfId="30973" xr:uid="{00000000-0005-0000-0000-00003F7F0000}"/>
    <cellStyle name="SAPBEXHLevel3X 4 9 2 6" xfId="18362" xr:uid="{00000000-0005-0000-0000-0000407F0000}"/>
    <cellStyle name="SAPBEXHLevel3X 4 9 2 6 2" xfId="33425" xr:uid="{00000000-0005-0000-0000-0000417F0000}"/>
    <cellStyle name="SAPBEXHLevel3X 4 9 2 7" xfId="22028" xr:uid="{00000000-0005-0000-0000-0000427F0000}"/>
    <cellStyle name="SAPBEXHLevel3X 4 9 2 7 2" xfId="36947" xr:uid="{00000000-0005-0000-0000-0000437F0000}"/>
    <cellStyle name="SAPBEXHLevel3X 4 9 3" xfId="8790" xr:uid="{00000000-0005-0000-0000-0000447F0000}"/>
    <cellStyle name="SAPBEXHLevel3X 4 9 3 2" xfId="24819" xr:uid="{00000000-0005-0000-0000-0000457F0000}"/>
    <cellStyle name="SAPBEXHLevel3X 4 9 4" xfId="11617" xr:uid="{00000000-0005-0000-0000-0000467F0000}"/>
    <cellStyle name="SAPBEXHLevel3X 4 9 4 2" xfId="27484" xr:uid="{00000000-0005-0000-0000-0000477F0000}"/>
    <cellStyle name="SAPBEXHLevel3X 4 9 5" xfId="13096" xr:uid="{00000000-0005-0000-0000-0000487F0000}"/>
    <cellStyle name="SAPBEXHLevel3X 4 9 5 2" xfId="28876" xr:uid="{00000000-0005-0000-0000-0000497F0000}"/>
    <cellStyle name="SAPBEXHLevel3X 4 9 6" xfId="16969" xr:uid="{00000000-0005-0000-0000-00004A7F0000}"/>
    <cellStyle name="SAPBEXHLevel3X 4 9 6 2" xfId="32107" xr:uid="{00000000-0005-0000-0000-00004B7F0000}"/>
    <cellStyle name="SAPBEXHLevel3X 4 9 7" xfId="19579" xr:uid="{00000000-0005-0000-0000-00004C7F0000}"/>
    <cellStyle name="SAPBEXHLevel3X 4 9 7 2" xfId="34526" xr:uid="{00000000-0005-0000-0000-00004D7F0000}"/>
    <cellStyle name="SAPBEXHLevel3X 5" xfId="927" xr:uid="{00000000-0005-0000-0000-00004E7F0000}"/>
    <cellStyle name="SAPBEXHLevel3X 5 10" xfId="3624" xr:uid="{00000000-0005-0000-0000-00004F7F0000}"/>
    <cellStyle name="SAPBEXHLevel3X 5 10 2" xfId="3965" xr:uid="{00000000-0005-0000-0000-0000507F0000}"/>
    <cellStyle name="SAPBEXHLevel3X 5 10 2 2" xfId="9121" xr:uid="{00000000-0005-0000-0000-0000517F0000}"/>
    <cellStyle name="SAPBEXHLevel3X 5 10 2 2 2" xfId="25117" xr:uid="{00000000-0005-0000-0000-0000527F0000}"/>
    <cellStyle name="SAPBEXHLevel3X 5 10 2 3" xfId="11940" xr:uid="{00000000-0005-0000-0000-0000537F0000}"/>
    <cellStyle name="SAPBEXHLevel3X 5 10 2 3 2" xfId="27784" xr:uid="{00000000-0005-0000-0000-0000547F0000}"/>
    <cellStyle name="SAPBEXHLevel3X 5 10 2 4" xfId="15241" xr:uid="{00000000-0005-0000-0000-0000557F0000}"/>
    <cellStyle name="SAPBEXHLevel3X 5 10 2 4 2" xfId="30654" xr:uid="{00000000-0005-0000-0000-0000567F0000}"/>
    <cellStyle name="SAPBEXHLevel3X 5 10 2 5" xfId="17262" xr:uid="{00000000-0005-0000-0000-0000577F0000}"/>
    <cellStyle name="SAPBEXHLevel3X 5 10 2 5 2" xfId="32384" xr:uid="{00000000-0005-0000-0000-0000587F0000}"/>
    <cellStyle name="SAPBEXHLevel3X 5 10 2 6" xfId="19871" xr:uid="{00000000-0005-0000-0000-0000597F0000}"/>
    <cellStyle name="SAPBEXHLevel3X 5 10 2 6 2" xfId="34812" xr:uid="{00000000-0005-0000-0000-00005A7F0000}"/>
    <cellStyle name="SAPBEXHLevel3X 5 10 2 7" xfId="13290" xr:uid="{00000000-0005-0000-0000-00005B7F0000}"/>
    <cellStyle name="SAPBEXHLevel3X 5 10 2 7 2" xfId="29031" xr:uid="{00000000-0005-0000-0000-00005C7F0000}"/>
    <cellStyle name="SAPBEXHLevel3X 5 10 3" xfId="8792" xr:uid="{00000000-0005-0000-0000-00005D7F0000}"/>
    <cellStyle name="SAPBEXHLevel3X 5 10 3 2" xfId="24821" xr:uid="{00000000-0005-0000-0000-00005E7F0000}"/>
    <cellStyle name="SAPBEXHLevel3X 5 10 4" xfId="11619" xr:uid="{00000000-0005-0000-0000-00005F7F0000}"/>
    <cellStyle name="SAPBEXHLevel3X 5 10 4 2" xfId="27486" xr:uid="{00000000-0005-0000-0000-0000607F0000}"/>
    <cellStyle name="SAPBEXHLevel3X 5 10 5" xfId="13515" xr:uid="{00000000-0005-0000-0000-0000617F0000}"/>
    <cellStyle name="SAPBEXHLevel3X 5 10 5 2" xfId="29140" xr:uid="{00000000-0005-0000-0000-0000627F0000}"/>
    <cellStyle name="SAPBEXHLevel3X 5 10 6" xfId="16971" xr:uid="{00000000-0005-0000-0000-0000637F0000}"/>
    <cellStyle name="SAPBEXHLevel3X 5 10 6 2" xfId="32109" xr:uid="{00000000-0005-0000-0000-0000647F0000}"/>
    <cellStyle name="SAPBEXHLevel3X 5 10 7" xfId="19581" xr:uid="{00000000-0005-0000-0000-0000657F0000}"/>
    <cellStyle name="SAPBEXHLevel3X 5 10 7 2" xfId="34528" xr:uid="{00000000-0005-0000-0000-0000667F0000}"/>
    <cellStyle name="SAPBEXHLevel3X 5 11" xfId="3625" xr:uid="{00000000-0005-0000-0000-0000677F0000}"/>
    <cellStyle name="SAPBEXHLevel3X 5 11 2" xfId="3964" xr:uid="{00000000-0005-0000-0000-0000687F0000}"/>
    <cellStyle name="SAPBEXHLevel3X 5 11 2 2" xfId="9120" xr:uid="{00000000-0005-0000-0000-0000697F0000}"/>
    <cellStyle name="SAPBEXHLevel3X 5 11 2 2 2" xfId="25116" xr:uid="{00000000-0005-0000-0000-00006A7F0000}"/>
    <cellStyle name="SAPBEXHLevel3X 5 11 2 3" xfId="11939" xr:uid="{00000000-0005-0000-0000-00006B7F0000}"/>
    <cellStyle name="SAPBEXHLevel3X 5 11 2 3 2" xfId="27783" xr:uid="{00000000-0005-0000-0000-00006C7F0000}"/>
    <cellStyle name="SAPBEXHLevel3X 5 11 2 4" xfId="14332" xr:uid="{00000000-0005-0000-0000-00006D7F0000}"/>
    <cellStyle name="SAPBEXHLevel3X 5 11 2 4 2" xfId="29855" xr:uid="{00000000-0005-0000-0000-00006E7F0000}"/>
    <cellStyle name="SAPBEXHLevel3X 5 11 2 5" xfId="17261" xr:uid="{00000000-0005-0000-0000-00006F7F0000}"/>
    <cellStyle name="SAPBEXHLevel3X 5 11 2 5 2" xfId="32383" xr:uid="{00000000-0005-0000-0000-0000707F0000}"/>
    <cellStyle name="SAPBEXHLevel3X 5 11 2 6" xfId="19870" xr:uid="{00000000-0005-0000-0000-0000717F0000}"/>
    <cellStyle name="SAPBEXHLevel3X 5 11 2 6 2" xfId="34811" xr:uid="{00000000-0005-0000-0000-0000727F0000}"/>
    <cellStyle name="SAPBEXHLevel3X 5 11 2 7" xfId="22118" xr:uid="{00000000-0005-0000-0000-0000737F0000}"/>
    <cellStyle name="SAPBEXHLevel3X 5 11 2 7 2" xfId="37029" xr:uid="{00000000-0005-0000-0000-0000747F0000}"/>
    <cellStyle name="SAPBEXHLevel3X 5 11 3" xfId="8793" xr:uid="{00000000-0005-0000-0000-0000757F0000}"/>
    <cellStyle name="SAPBEXHLevel3X 5 11 3 2" xfId="24822" xr:uid="{00000000-0005-0000-0000-0000767F0000}"/>
    <cellStyle name="SAPBEXHLevel3X 5 11 4" xfId="11620" xr:uid="{00000000-0005-0000-0000-0000777F0000}"/>
    <cellStyle name="SAPBEXHLevel3X 5 11 4 2" xfId="27487" xr:uid="{00000000-0005-0000-0000-0000787F0000}"/>
    <cellStyle name="SAPBEXHLevel3X 5 11 5" xfId="13611" xr:uid="{00000000-0005-0000-0000-0000797F0000}"/>
    <cellStyle name="SAPBEXHLevel3X 5 11 5 2" xfId="29235" xr:uid="{00000000-0005-0000-0000-00007A7F0000}"/>
    <cellStyle name="SAPBEXHLevel3X 5 11 6" xfId="16972" xr:uid="{00000000-0005-0000-0000-00007B7F0000}"/>
    <cellStyle name="SAPBEXHLevel3X 5 11 6 2" xfId="32110" xr:uid="{00000000-0005-0000-0000-00007C7F0000}"/>
    <cellStyle name="SAPBEXHLevel3X 5 11 7" xfId="19582" xr:uid="{00000000-0005-0000-0000-00007D7F0000}"/>
    <cellStyle name="SAPBEXHLevel3X 5 11 7 2" xfId="34529" xr:uid="{00000000-0005-0000-0000-00007E7F0000}"/>
    <cellStyle name="SAPBEXHLevel3X 5 12" xfId="3626" xr:uid="{00000000-0005-0000-0000-00007F7F0000}"/>
    <cellStyle name="SAPBEXHLevel3X 5 12 2" xfId="3769" xr:uid="{00000000-0005-0000-0000-0000807F0000}"/>
    <cellStyle name="SAPBEXHLevel3X 5 12 2 2" xfId="8935" xr:uid="{00000000-0005-0000-0000-0000817F0000}"/>
    <cellStyle name="SAPBEXHLevel3X 5 12 2 2 2" xfId="24964" xr:uid="{00000000-0005-0000-0000-0000827F0000}"/>
    <cellStyle name="SAPBEXHLevel3X 5 12 2 3" xfId="11762" xr:uid="{00000000-0005-0000-0000-0000837F0000}"/>
    <cellStyle name="SAPBEXHLevel3X 5 12 2 3 2" xfId="27629" xr:uid="{00000000-0005-0000-0000-0000847F0000}"/>
    <cellStyle name="SAPBEXHLevel3X 5 12 2 4" xfId="13743" xr:uid="{00000000-0005-0000-0000-0000857F0000}"/>
    <cellStyle name="SAPBEXHLevel3X 5 12 2 4 2" xfId="29355" xr:uid="{00000000-0005-0000-0000-0000867F0000}"/>
    <cellStyle name="SAPBEXHLevel3X 5 12 2 5" xfId="17114" xr:uid="{00000000-0005-0000-0000-0000877F0000}"/>
    <cellStyle name="SAPBEXHLevel3X 5 12 2 5 2" xfId="32252" xr:uid="{00000000-0005-0000-0000-0000887F0000}"/>
    <cellStyle name="SAPBEXHLevel3X 5 12 2 6" xfId="19724" xr:uid="{00000000-0005-0000-0000-0000897F0000}"/>
    <cellStyle name="SAPBEXHLevel3X 5 12 2 6 2" xfId="34671" xr:uid="{00000000-0005-0000-0000-00008A7F0000}"/>
    <cellStyle name="SAPBEXHLevel3X 5 12 2 7" xfId="22037" xr:uid="{00000000-0005-0000-0000-00008B7F0000}"/>
    <cellStyle name="SAPBEXHLevel3X 5 12 2 7 2" xfId="36956" xr:uid="{00000000-0005-0000-0000-00008C7F0000}"/>
    <cellStyle name="SAPBEXHLevel3X 5 12 3" xfId="8794" xr:uid="{00000000-0005-0000-0000-00008D7F0000}"/>
    <cellStyle name="SAPBEXHLevel3X 5 12 3 2" xfId="24823" xr:uid="{00000000-0005-0000-0000-00008E7F0000}"/>
    <cellStyle name="SAPBEXHLevel3X 5 12 4" xfId="11621" xr:uid="{00000000-0005-0000-0000-00008F7F0000}"/>
    <cellStyle name="SAPBEXHLevel3X 5 12 4 2" xfId="27488" xr:uid="{00000000-0005-0000-0000-0000907F0000}"/>
    <cellStyle name="SAPBEXHLevel3X 5 12 5" xfId="13904" xr:uid="{00000000-0005-0000-0000-0000917F0000}"/>
    <cellStyle name="SAPBEXHLevel3X 5 12 5 2" xfId="29492" xr:uid="{00000000-0005-0000-0000-0000927F0000}"/>
    <cellStyle name="SAPBEXHLevel3X 5 12 6" xfId="16973" xr:uid="{00000000-0005-0000-0000-0000937F0000}"/>
    <cellStyle name="SAPBEXHLevel3X 5 12 6 2" xfId="32111" xr:uid="{00000000-0005-0000-0000-0000947F0000}"/>
    <cellStyle name="SAPBEXHLevel3X 5 12 7" xfId="19583" xr:uid="{00000000-0005-0000-0000-0000957F0000}"/>
    <cellStyle name="SAPBEXHLevel3X 5 12 7 2" xfId="34530" xr:uid="{00000000-0005-0000-0000-0000967F0000}"/>
    <cellStyle name="SAPBEXHLevel3X 5 13" xfId="3627" xr:uid="{00000000-0005-0000-0000-0000977F0000}"/>
    <cellStyle name="SAPBEXHLevel3X 5 13 2" xfId="3777" xr:uid="{00000000-0005-0000-0000-0000987F0000}"/>
    <cellStyle name="SAPBEXHLevel3X 5 13 2 2" xfId="8943" xr:uid="{00000000-0005-0000-0000-0000997F0000}"/>
    <cellStyle name="SAPBEXHLevel3X 5 13 2 2 2" xfId="24972" xr:uid="{00000000-0005-0000-0000-00009A7F0000}"/>
    <cellStyle name="SAPBEXHLevel3X 5 13 2 3" xfId="11769" xr:uid="{00000000-0005-0000-0000-00009B7F0000}"/>
    <cellStyle name="SAPBEXHLevel3X 5 13 2 3 2" xfId="27636" xr:uid="{00000000-0005-0000-0000-00009C7F0000}"/>
    <cellStyle name="SAPBEXHLevel3X 5 13 2 4" xfId="13432" xr:uid="{00000000-0005-0000-0000-00009D7F0000}"/>
    <cellStyle name="SAPBEXHLevel3X 5 13 2 4 2" xfId="29095" xr:uid="{00000000-0005-0000-0000-00009E7F0000}"/>
    <cellStyle name="SAPBEXHLevel3X 5 13 2 5" xfId="17121" xr:uid="{00000000-0005-0000-0000-00009F7F0000}"/>
    <cellStyle name="SAPBEXHLevel3X 5 13 2 5 2" xfId="32259" xr:uid="{00000000-0005-0000-0000-0000A07F0000}"/>
    <cellStyle name="SAPBEXHLevel3X 5 13 2 6" xfId="19731" xr:uid="{00000000-0005-0000-0000-0000A17F0000}"/>
    <cellStyle name="SAPBEXHLevel3X 5 13 2 6 2" xfId="34678" xr:uid="{00000000-0005-0000-0000-0000A27F0000}"/>
    <cellStyle name="SAPBEXHLevel3X 5 13 2 7" xfId="21013" xr:uid="{00000000-0005-0000-0000-0000A37F0000}"/>
    <cellStyle name="SAPBEXHLevel3X 5 13 2 7 2" xfId="35939" xr:uid="{00000000-0005-0000-0000-0000A47F0000}"/>
    <cellStyle name="SAPBEXHLevel3X 5 13 3" xfId="8795" xr:uid="{00000000-0005-0000-0000-0000A57F0000}"/>
    <cellStyle name="SAPBEXHLevel3X 5 13 3 2" xfId="24824" xr:uid="{00000000-0005-0000-0000-0000A67F0000}"/>
    <cellStyle name="SAPBEXHLevel3X 5 13 4" xfId="11622" xr:uid="{00000000-0005-0000-0000-0000A77F0000}"/>
    <cellStyle name="SAPBEXHLevel3X 5 13 4 2" xfId="27489" xr:uid="{00000000-0005-0000-0000-0000A87F0000}"/>
    <cellStyle name="SAPBEXHLevel3X 5 13 5" xfId="13054" xr:uid="{00000000-0005-0000-0000-0000A97F0000}"/>
    <cellStyle name="SAPBEXHLevel3X 5 13 5 2" xfId="28841" xr:uid="{00000000-0005-0000-0000-0000AA7F0000}"/>
    <cellStyle name="SAPBEXHLevel3X 5 13 6" xfId="16974" xr:uid="{00000000-0005-0000-0000-0000AB7F0000}"/>
    <cellStyle name="SAPBEXHLevel3X 5 13 6 2" xfId="32112" xr:uid="{00000000-0005-0000-0000-0000AC7F0000}"/>
    <cellStyle name="SAPBEXHLevel3X 5 13 7" xfId="19584" xr:uid="{00000000-0005-0000-0000-0000AD7F0000}"/>
    <cellStyle name="SAPBEXHLevel3X 5 13 7 2" xfId="34531" xr:uid="{00000000-0005-0000-0000-0000AE7F0000}"/>
    <cellStyle name="SAPBEXHLevel3X 5 14" xfId="3628" xr:uid="{00000000-0005-0000-0000-0000AF7F0000}"/>
    <cellStyle name="SAPBEXHLevel3X 5 14 2" xfId="3778" xr:uid="{00000000-0005-0000-0000-0000B07F0000}"/>
    <cellStyle name="SAPBEXHLevel3X 5 14 2 2" xfId="8944" xr:uid="{00000000-0005-0000-0000-0000B17F0000}"/>
    <cellStyle name="SAPBEXHLevel3X 5 14 2 2 2" xfId="24973" xr:uid="{00000000-0005-0000-0000-0000B27F0000}"/>
    <cellStyle name="SAPBEXHLevel3X 5 14 2 3" xfId="11770" xr:uid="{00000000-0005-0000-0000-0000B37F0000}"/>
    <cellStyle name="SAPBEXHLevel3X 5 14 2 3 2" xfId="27637" xr:uid="{00000000-0005-0000-0000-0000B47F0000}"/>
    <cellStyle name="SAPBEXHLevel3X 5 14 2 4" xfId="15124" xr:uid="{00000000-0005-0000-0000-0000B57F0000}"/>
    <cellStyle name="SAPBEXHLevel3X 5 14 2 4 2" xfId="30546" xr:uid="{00000000-0005-0000-0000-0000B67F0000}"/>
    <cellStyle name="SAPBEXHLevel3X 5 14 2 5" xfId="17122" xr:uid="{00000000-0005-0000-0000-0000B77F0000}"/>
    <cellStyle name="SAPBEXHLevel3X 5 14 2 5 2" xfId="32260" xr:uid="{00000000-0005-0000-0000-0000B87F0000}"/>
    <cellStyle name="SAPBEXHLevel3X 5 14 2 6" xfId="19732" xr:uid="{00000000-0005-0000-0000-0000B97F0000}"/>
    <cellStyle name="SAPBEXHLevel3X 5 14 2 6 2" xfId="34679" xr:uid="{00000000-0005-0000-0000-0000BA7F0000}"/>
    <cellStyle name="SAPBEXHLevel3X 5 14 2 7" xfId="21029" xr:uid="{00000000-0005-0000-0000-0000BB7F0000}"/>
    <cellStyle name="SAPBEXHLevel3X 5 14 2 7 2" xfId="35955" xr:uid="{00000000-0005-0000-0000-0000BC7F0000}"/>
    <cellStyle name="SAPBEXHLevel3X 5 14 3" xfId="8796" xr:uid="{00000000-0005-0000-0000-0000BD7F0000}"/>
    <cellStyle name="SAPBEXHLevel3X 5 14 3 2" xfId="24825" xr:uid="{00000000-0005-0000-0000-0000BE7F0000}"/>
    <cellStyle name="SAPBEXHLevel3X 5 14 4" xfId="11623" xr:uid="{00000000-0005-0000-0000-0000BF7F0000}"/>
    <cellStyle name="SAPBEXHLevel3X 5 14 4 2" xfId="27490" xr:uid="{00000000-0005-0000-0000-0000C07F0000}"/>
    <cellStyle name="SAPBEXHLevel3X 5 14 5" xfId="6758" xr:uid="{00000000-0005-0000-0000-0000C17F0000}"/>
    <cellStyle name="SAPBEXHLevel3X 5 14 5 2" xfId="23233" xr:uid="{00000000-0005-0000-0000-0000C27F0000}"/>
    <cellStyle name="SAPBEXHLevel3X 5 14 6" xfId="16975" xr:uid="{00000000-0005-0000-0000-0000C37F0000}"/>
    <cellStyle name="SAPBEXHLevel3X 5 14 6 2" xfId="32113" xr:uid="{00000000-0005-0000-0000-0000C47F0000}"/>
    <cellStyle name="SAPBEXHLevel3X 5 14 7" xfId="19585" xr:uid="{00000000-0005-0000-0000-0000C57F0000}"/>
    <cellStyle name="SAPBEXHLevel3X 5 14 7 2" xfId="34532" xr:uid="{00000000-0005-0000-0000-0000C67F0000}"/>
    <cellStyle name="SAPBEXHLevel3X 5 15" xfId="3629" xr:uid="{00000000-0005-0000-0000-0000C77F0000}"/>
    <cellStyle name="SAPBEXHLevel3X 5 15 2" xfId="3963" xr:uid="{00000000-0005-0000-0000-0000C87F0000}"/>
    <cellStyle name="SAPBEXHLevel3X 5 15 2 2" xfId="9119" xr:uid="{00000000-0005-0000-0000-0000C97F0000}"/>
    <cellStyle name="SAPBEXHLevel3X 5 15 2 2 2" xfId="25115" xr:uid="{00000000-0005-0000-0000-0000CA7F0000}"/>
    <cellStyle name="SAPBEXHLevel3X 5 15 2 3" xfId="11938" xr:uid="{00000000-0005-0000-0000-0000CB7F0000}"/>
    <cellStyle name="SAPBEXHLevel3X 5 15 2 3 2" xfId="27782" xr:uid="{00000000-0005-0000-0000-0000CC7F0000}"/>
    <cellStyle name="SAPBEXHLevel3X 5 15 2 4" xfId="13630" xr:uid="{00000000-0005-0000-0000-0000CD7F0000}"/>
    <cellStyle name="SAPBEXHLevel3X 5 15 2 4 2" xfId="29251" xr:uid="{00000000-0005-0000-0000-0000CE7F0000}"/>
    <cellStyle name="SAPBEXHLevel3X 5 15 2 5" xfId="17260" xr:uid="{00000000-0005-0000-0000-0000CF7F0000}"/>
    <cellStyle name="SAPBEXHLevel3X 5 15 2 5 2" xfId="32382" xr:uid="{00000000-0005-0000-0000-0000D07F0000}"/>
    <cellStyle name="SAPBEXHLevel3X 5 15 2 6" xfId="19869" xr:uid="{00000000-0005-0000-0000-0000D17F0000}"/>
    <cellStyle name="SAPBEXHLevel3X 5 15 2 6 2" xfId="34810" xr:uid="{00000000-0005-0000-0000-0000D27F0000}"/>
    <cellStyle name="SAPBEXHLevel3X 5 15 2 7" xfId="21462" xr:uid="{00000000-0005-0000-0000-0000D37F0000}"/>
    <cellStyle name="SAPBEXHLevel3X 5 15 2 7 2" xfId="36388" xr:uid="{00000000-0005-0000-0000-0000D47F0000}"/>
    <cellStyle name="SAPBEXHLevel3X 5 15 3" xfId="8797" xr:uid="{00000000-0005-0000-0000-0000D57F0000}"/>
    <cellStyle name="SAPBEXHLevel3X 5 15 3 2" xfId="24826" xr:uid="{00000000-0005-0000-0000-0000D67F0000}"/>
    <cellStyle name="SAPBEXHLevel3X 5 15 4" xfId="11624" xr:uid="{00000000-0005-0000-0000-0000D77F0000}"/>
    <cellStyle name="SAPBEXHLevel3X 5 15 4 2" xfId="27491" xr:uid="{00000000-0005-0000-0000-0000D87F0000}"/>
    <cellStyle name="SAPBEXHLevel3X 5 15 5" xfId="13705" xr:uid="{00000000-0005-0000-0000-0000D97F0000}"/>
    <cellStyle name="SAPBEXHLevel3X 5 15 5 2" xfId="29320" xr:uid="{00000000-0005-0000-0000-0000DA7F0000}"/>
    <cellStyle name="SAPBEXHLevel3X 5 15 6" xfId="16976" xr:uid="{00000000-0005-0000-0000-0000DB7F0000}"/>
    <cellStyle name="SAPBEXHLevel3X 5 15 6 2" xfId="32114" xr:uid="{00000000-0005-0000-0000-0000DC7F0000}"/>
    <cellStyle name="SAPBEXHLevel3X 5 15 7" xfId="19586" xr:uid="{00000000-0005-0000-0000-0000DD7F0000}"/>
    <cellStyle name="SAPBEXHLevel3X 5 15 7 2" xfId="34533" xr:uid="{00000000-0005-0000-0000-0000DE7F0000}"/>
    <cellStyle name="SAPBEXHLevel3X 5 16" xfId="3623" xr:uid="{00000000-0005-0000-0000-0000DF7F0000}"/>
    <cellStyle name="SAPBEXHLevel3X 5 16 2" xfId="8791" xr:uid="{00000000-0005-0000-0000-0000E07F0000}"/>
    <cellStyle name="SAPBEXHLevel3X 5 16 2 2" xfId="24820" xr:uid="{00000000-0005-0000-0000-0000E17F0000}"/>
    <cellStyle name="SAPBEXHLevel3X 5 16 3" xfId="11618" xr:uid="{00000000-0005-0000-0000-0000E27F0000}"/>
    <cellStyle name="SAPBEXHLevel3X 5 16 3 2" xfId="27485" xr:uid="{00000000-0005-0000-0000-0000E37F0000}"/>
    <cellStyle name="SAPBEXHLevel3X 5 16 4" xfId="15527" xr:uid="{00000000-0005-0000-0000-0000E47F0000}"/>
    <cellStyle name="SAPBEXHLevel3X 5 16 4 2" xfId="30882" xr:uid="{00000000-0005-0000-0000-0000E57F0000}"/>
    <cellStyle name="SAPBEXHLevel3X 5 16 5" xfId="16970" xr:uid="{00000000-0005-0000-0000-0000E67F0000}"/>
    <cellStyle name="SAPBEXHLevel3X 5 16 5 2" xfId="32108" xr:uid="{00000000-0005-0000-0000-0000E77F0000}"/>
    <cellStyle name="SAPBEXHLevel3X 5 16 6" xfId="19580" xr:uid="{00000000-0005-0000-0000-0000E87F0000}"/>
    <cellStyle name="SAPBEXHLevel3X 5 16 6 2" xfId="34527" xr:uid="{00000000-0005-0000-0000-0000E97F0000}"/>
    <cellStyle name="SAPBEXHLevel3X 5 16 7" xfId="21492" xr:uid="{00000000-0005-0000-0000-0000EA7F0000}"/>
    <cellStyle name="SAPBEXHLevel3X 5 16 7 2" xfId="36418" xr:uid="{00000000-0005-0000-0000-0000EB7F0000}"/>
    <cellStyle name="SAPBEXHLevel3X 5 16 8" xfId="6409" xr:uid="{00000000-0005-0000-0000-0000EC7F0000}"/>
    <cellStyle name="SAPBEXHLevel3X 5 17" xfId="2149" xr:uid="{00000000-0005-0000-0000-0000ED7F0000}"/>
    <cellStyle name="SAPBEXHLevel3X 5 17 2" xfId="7389" xr:uid="{00000000-0005-0000-0000-0000EE7F0000}"/>
    <cellStyle name="SAPBEXHLevel3X 5 17 2 2" xfId="23590" xr:uid="{00000000-0005-0000-0000-0000EF7F0000}"/>
    <cellStyle name="SAPBEXHLevel3X 5 17 3" xfId="10230" xr:uid="{00000000-0005-0000-0000-0000F07F0000}"/>
    <cellStyle name="SAPBEXHLevel3X 5 17 3 2" xfId="26193" xr:uid="{00000000-0005-0000-0000-0000F17F0000}"/>
    <cellStyle name="SAPBEXHLevel3X 5 17 4" xfId="14214" xr:uid="{00000000-0005-0000-0000-0000F27F0000}"/>
    <cellStyle name="SAPBEXHLevel3X 5 17 4 2" xfId="29755" xr:uid="{00000000-0005-0000-0000-0000F37F0000}"/>
    <cellStyle name="SAPBEXHLevel3X 5 17 5" xfId="15678" xr:uid="{00000000-0005-0000-0000-0000F47F0000}"/>
    <cellStyle name="SAPBEXHLevel3X 5 17 5 2" xfId="30974" xr:uid="{00000000-0005-0000-0000-0000F57F0000}"/>
    <cellStyle name="SAPBEXHLevel3X 5 17 6" xfId="18364" xr:uid="{00000000-0005-0000-0000-0000F67F0000}"/>
    <cellStyle name="SAPBEXHLevel3X 5 17 6 2" xfId="33427" xr:uid="{00000000-0005-0000-0000-0000F77F0000}"/>
    <cellStyle name="SAPBEXHLevel3X 5 17 7" xfId="18381" xr:uid="{00000000-0005-0000-0000-0000F87F0000}"/>
    <cellStyle name="SAPBEXHLevel3X 5 17 7 2" xfId="33442" xr:uid="{00000000-0005-0000-0000-0000F97F0000}"/>
    <cellStyle name="SAPBEXHLevel3X 5 18" xfId="5342" xr:uid="{00000000-0005-0000-0000-0000FA7F0000}"/>
    <cellStyle name="SAPBEXHLevel3X 5 18 2" xfId="22622" xr:uid="{00000000-0005-0000-0000-0000FB7F0000}"/>
    <cellStyle name="SAPBEXHLevel3X 5 19" xfId="6035" xr:uid="{00000000-0005-0000-0000-0000FC7F0000}"/>
    <cellStyle name="SAPBEXHLevel3X 5 19 2" xfId="22991" xr:uid="{00000000-0005-0000-0000-0000FD7F0000}"/>
    <cellStyle name="SAPBEXHLevel3X 5 2" xfId="928" xr:uid="{00000000-0005-0000-0000-0000FE7F0000}"/>
    <cellStyle name="SAPBEXHLevel3X 5 2 10" xfId="5104" xr:uid="{00000000-0005-0000-0000-0000FF7F0000}"/>
    <cellStyle name="SAPBEXHLevel3X 5 2 2" xfId="3630" xr:uid="{00000000-0005-0000-0000-000000800000}"/>
    <cellStyle name="SAPBEXHLevel3X 5 2 2 2" xfId="8798" xr:uid="{00000000-0005-0000-0000-000001800000}"/>
    <cellStyle name="SAPBEXHLevel3X 5 2 2 2 2" xfId="24827" xr:uid="{00000000-0005-0000-0000-000002800000}"/>
    <cellStyle name="SAPBEXHLevel3X 5 2 2 3" xfId="11625" xr:uid="{00000000-0005-0000-0000-000003800000}"/>
    <cellStyle name="SAPBEXHLevel3X 5 2 2 3 2" xfId="27492" xr:uid="{00000000-0005-0000-0000-000004800000}"/>
    <cellStyle name="SAPBEXHLevel3X 5 2 2 4" xfId="7445" xr:uid="{00000000-0005-0000-0000-000005800000}"/>
    <cellStyle name="SAPBEXHLevel3X 5 2 2 4 2" xfId="23634" xr:uid="{00000000-0005-0000-0000-000006800000}"/>
    <cellStyle name="SAPBEXHLevel3X 5 2 2 5" xfId="16977" xr:uid="{00000000-0005-0000-0000-000007800000}"/>
    <cellStyle name="SAPBEXHLevel3X 5 2 2 5 2" xfId="32115" xr:uid="{00000000-0005-0000-0000-000008800000}"/>
    <cellStyle name="SAPBEXHLevel3X 5 2 2 6" xfId="19587" xr:uid="{00000000-0005-0000-0000-000009800000}"/>
    <cellStyle name="SAPBEXHLevel3X 5 2 2 6 2" xfId="34534" xr:uid="{00000000-0005-0000-0000-00000A800000}"/>
    <cellStyle name="SAPBEXHLevel3X 5 2 2 7" xfId="21499" xr:uid="{00000000-0005-0000-0000-00000B800000}"/>
    <cellStyle name="SAPBEXHLevel3X 5 2 2 7 2" xfId="36425" xr:uid="{00000000-0005-0000-0000-00000C800000}"/>
    <cellStyle name="SAPBEXHLevel3X 5 2 2 8" xfId="6410" xr:uid="{00000000-0005-0000-0000-00000D800000}"/>
    <cellStyle name="SAPBEXHLevel3X 5 2 3" xfId="3962" xr:uid="{00000000-0005-0000-0000-00000E800000}"/>
    <cellStyle name="SAPBEXHLevel3X 5 2 3 2" xfId="9118" xr:uid="{00000000-0005-0000-0000-00000F800000}"/>
    <cellStyle name="SAPBEXHLevel3X 5 2 3 2 2" xfId="25114" xr:uid="{00000000-0005-0000-0000-000010800000}"/>
    <cellStyle name="SAPBEXHLevel3X 5 2 3 3" xfId="11937" xr:uid="{00000000-0005-0000-0000-000011800000}"/>
    <cellStyle name="SAPBEXHLevel3X 5 2 3 3 2" xfId="27781" xr:uid="{00000000-0005-0000-0000-000012800000}"/>
    <cellStyle name="SAPBEXHLevel3X 5 2 3 4" xfId="10445" xr:uid="{00000000-0005-0000-0000-000013800000}"/>
    <cellStyle name="SAPBEXHLevel3X 5 2 3 4 2" xfId="26368" xr:uid="{00000000-0005-0000-0000-000014800000}"/>
    <cellStyle name="SAPBEXHLevel3X 5 2 3 5" xfId="17259" xr:uid="{00000000-0005-0000-0000-000015800000}"/>
    <cellStyle name="SAPBEXHLevel3X 5 2 3 5 2" xfId="32381" xr:uid="{00000000-0005-0000-0000-000016800000}"/>
    <cellStyle name="SAPBEXHLevel3X 5 2 3 6" xfId="19868" xr:uid="{00000000-0005-0000-0000-000017800000}"/>
    <cellStyle name="SAPBEXHLevel3X 5 2 3 6 2" xfId="34809" xr:uid="{00000000-0005-0000-0000-000018800000}"/>
    <cellStyle name="SAPBEXHLevel3X 5 2 3 7" xfId="6950" xr:uid="{00000000-0005-0000-0000-000019800000}"/>
    <cellStyle name="SAPBEXHLevel3X 5 2 3 7 2" xfId="23353" xr:uid="{00000000-0005-0000-0000-00001A800000}"/>
    <cellStyle name="SAPBEXHLevel3X 5 2 4" xfId="5341" xr:uid="{00000000-0005-0000-0000-00001B800000}"/>
    <cellStyle name="SAPBEXHLevel3X 5 2 4 2" xfId="22621" xr:uid="{00000000-0005-0000-0000-00001C800000}"/>
    <cellStyle name="SAPBEXHLevel3X 5 2 5" xfId="7259" xr:uid="{00000000-0005-0000-0000-00001D800000}"/>
    <cellStyle name="SAPBEXHLevel3X 5 2 5 2" xfId="23508" xr:uid="{00000000-0005-0000-0000-00001E800000}"/>
    <cellStyle name="SAPBEXHLevel3X 5 2 6" xfId="6598" xr:uid="{00000000-0005-0000-0000-00001F800000}"/>
    <cellStyle name="SAPBEXHLevel3X 5 2 6 2" xfId="23136" xr:uid="{00000000-0005-0000-0000-000020800000}"/>
    <cellStyle name="SAPBEXHLevel3X 5 2 7" xfId="13420" xr:uid="{00000000-0005-0000-0000-000021800000}"/>
    <cellStyle name="SAPBEXHLevel3X 5 2 7 2" xfId="29087" xr:uid="{00000000-0005-0000-0000-000022800000}"/>
    <cellStyle name="SAPBEXHLevel3X 5 2 8" xfId="14771" xr:uid="{00000000-0005-0000-0000-000023800000}"/>
    <cellStyle name="SAPBEXHLevel3X 5 2 8 2" xfId="30224" xr:uid="{00000000-0005-0000-0000-000024800000}"/>
    <cellStyle name="SAPBEXHLevel3X 5 2 9" xfId="17140" xr:uid="{00000000-0005-0000-0000-000025800000}"/>
    <cellStyle name="SAPBEXHLevel3X 5 2 9 2" xfId="32273" xr:uid="{00000000-0005-0000-0000-000026800000}"/>
    <cellStyle name="SAPBEXHLevel3X 5 20" xfId="13381" xr:uid="{00000000-0005-0000-0000-000027800000}"/>
    <cellStyle name="SAPBEXHLevel3X 5 20 2" xfId="29066" xr:uid="{00000000-0005-0000-0000-000028800000}"/>
    <cellStyle name="SAPBEXHLevel3X 5 21" xfId="6769" xr:uid="{00000000-0005-0000-0000-000029800000}"/>
    <cellStyle name="SAPBEXHLevel3X 5 21 2" xfId="23243" xr:uid="{00000000-0005-0000-0000-00002A800000}"/>
    <cellStyle name="SAPBEXHLevel3X 5 22" xfId="6746" xr:uid="{00000000-0005-0000-0000-00002B800000}"/>
    <cellStyle name="SAPBEXHLevel3X 5 22 2" xfId="23225" xr:uid="{00000000-0005-0000-0000-00002C800000}"/>
    <cellStyle name="SAPBEXHLevel3X 5 23" xfId="6574" xr:uid="{00000000-0005-0000-0000-00002D800000}"/>
    <cellStyle name="SAPBEXHLevel3X 5 23 2" xfId="23124" xr:uid="{00000000-0005-0000-0000-00002E800000}"/>
    <cellStyle name="SAPBEXHLevel3X 5 24" xfId="5103" xr:uid="{00000000-0005-0000-0000-00002F800000}"/>
    <cellStyle name="SAPBEXHLevel3X 5 25" xfId="22177" xr:uid="{00000000-0005-0000-0000-000030800000}"/>
    <cellStyle name="SAPBEXHLevel3X 5 3" xfId="3631" xr:uid="{00000000-0005-0000-0000-000031800000}"/>
    <cellStyle name="SAPBEXHLevel3X 5 3 2" xfId="3779" xr:uid="{00000000-0005-0000-0000-000032800000}"/>
    <cellStyle name="SAPBEXHLevel3X 5 3 2 2" xfId="8945" xr:uid="{00000000-0005-0000-0000-000033800000}"/>
    <cellStyle name="SAPBEXHLevel3X 5 3 2 2 2" xfId="24974" xr:uid="{00000000-0005-0000-0000-000034800000}"/>
    <cellStyle name="SAPBEXHLevel3X 5 3 2 3" xfId="11771" xr:uid="{00000000-0005-0000-0000-000035800000}"/>
    <cellStyle name="SAPBEXHLevel3X 5 3 2 3 2" xfId="27638" xr:uid="{00000000-0005-0000-0000-000036800000}"/>
    <cellStyle name="SAPBEXHLevel3X 5 3 2 4" xfId="15123" xr:uid="{00000000-0005-0000-0000-000037800000}"/>
    <cellStyle name="SAPBEXHLevel3X 5 3 2 4 2" xfId="30545" xr:uid="{00000000-0005-0000-0000-000038800000}"/>
    <cellStyle name="SAPBEXHLevel3X 5 3 2 5" xfId="17123" xr:uid="{00000000-0005-0000-0000-000039800000}"/>
    <cellStyle name="SAPBEXHLevel3X 5 3 2 5 2" xfId="32261" xr:uid="{00000000-0005-0000-0000-00003A800000}"/>
    <cellStyle name="SAPBEXHLevel3X 5 3 2 6" xfId="19733" xr:uid="{00000000-0005-0000-0000-00003B800000}"/>
    <cellStyle name="SAPBEXHLevel3X 5 3 2 6 2" xfId="34680" xr:uid="{00000000-0005-0000-0000-00003C800000}"/>
    <cellStyle name="SAPBEXHLevel3X 5 3 2 7" xfId="22031" xr:uid="{00000000-0005-0000-0000-00003D800000}"/>
    <cellStyle name="SAPBEXHLevel3X 5 3 2 7 2" xfId="36950" xr:uid="{00000000-0005-0000-0000-00003E800000}"/>
    <cellStyle name="SAPBEXHLevel3X 5 3 3" xfId="8799" xr:uid="{00000000-0005-0000-0000-00003F800000}"/>
    <cellStyle name="SAPBEXHLevel3X 5 3 3 2" xfId="24828" xr:uid="{00000000-0005-0000-0000-000040800000}"/>
    <cellStyle name="SAPBEXHLevel3X 5 3 4" xfId="11626" xr:uid="{00000000-0005-0000-0000-000041800000}"/>
    <cellStyle name="SAPBEXHLevel3X 5 3 4 2" xfId="27493" xr:uid="{00000000-0005-0000-0000-000042800000}"/>
    <cellStyle name="SAPBEXHLevel3X 5 3 5" xfId="7431" xr:uid="{00000000-0005-0000-0000-000043800000}"/>
    <cellStyle name="SAPBEXHLevel3X 5 3 5 2" xfId="23623" xr:uid="{00000000-0005-0000-0000-000044800000}"/>
    <cellStyle name="SAPBEXHLevel3X 5 3 6" xfId="16978" xr:uid="{00000000-0005-0000-0000-000045800000}"/>
    <cellStyle name="SAPBEXHLevel3X 5 3 6 2" xfId="32116" xr:uid="{00000000-0005-0000-0000-000046800000}"/>
    <cellStyle name="SAPBEXHLevel3X 5 3 7" xfId="19588" xr:uid="{00000000-0005-0000-0000-000047800000}"/>
    <cellStyle name="SAPBEXHLevel3X 5 3 7 2" xfId="34535" xr:uid="{00000000-0005-0000-0000-000048800000}"/>
    <cellStyle name="SAPBEXHLevel3X 5 3 8" xfId="22189" xr:uid="{00000000-0005-0000-0000-000049800000}"/>
    <cellStyle name="SAPBEXHLevel3X 5 4" xfId="3632" xr:uid="{00000000-0005-0000-0000-00004A800000}"/>
    <cellStyle name="SAPBEXHLevel3X 5 4 2" xfId="3780" xr:uid="{00000000-0005-0000-0000-00004B800000}"/>
    <cellStyle name="SAPBEXHLevel3X 5 4 2 2" xfId="8946" xr:uid="{00000000-0005-0000-0000-00004C800000}"/>
    <cellStyle name="SAPBEXHLevel3X 5 4 2 2 2" xfId="24975" xr:uid="{00000000-0005-0000-0000-00004D800000}"/>
    <cellStyle name="SAPBEXHLevel3X 5 4 2 3" xfId="11772" xr:uid="{00000000-0005-0000-0000-00004E800000}"/>
    <cellStyle name="SAPBEXHLevel3X 5 4 2 3 2" xfId="27639" xr:uid="{00000000-0005-0000-0000-00004F800000}"/>
    <cellStyle name="SAPBEXHLevel3X 5 4 2 4" xfId="14953" xr:uid="{00000000-0005-0000-0000-000050800000}"/>
    <cellStyle name="SAPBEXHLevel3X 5 4 2 4 2" xfId="30401" xr:uid="{00000000-0005-0000-0000-000051800000}"/>
    <cellStyle name="SAPBEXHLevel3X 5 4 2 5" xfId="17124" xr:uid="{00000000-0005-0000-0000-000052800000}"/>
    <cellStyle name="SAPBEXHLevel3X 5 4 2 5 2" xfId="32262" xr:uid="{00000000-0005-0000-0000-000053800000}"/>
    <cellStyle name="SAPBEXHLevel3X 5 4 2 6" xfId="19734" xr:uid="{00000000-0005-0000-0000-000054800000}"/>
    <cellStyle name="SAPBEXHLevel3X 5 4 2 6 2" xfId="34681" xr:uid="{00000000-0005-0000-0000-000055800000}"/>
    <cellStyle name="SAPBEXHLevel3X 5 4 2 7" xfId="22082" xr:uid="{00000000-0005-0000-0000-000056800000}"/>
    <cellStyle name="SAPBEXHLevel3X 5 4 2 7 2" xfId="36999" xr:uid="{00000000-0005-0000-0000-000057800000}"/>
    <cellStyle name="SAPBEXHLevel3X 5 4 3" xfId="8800" xr:uid="{00000000-0005-0000-0000-000058800000}"/>
    <cellStyle name="SAPBEXHLevel3X 5 4 3 2" xfId="24829" xr:uid="{00000000-0005-0000-0000-000059800000}"/>
    <cellStyle name="SAPBEXHLevel3X 5 4 4" xfId="11627" xr:uid="{00000000-0005-0000-0000-00005A800000}"/>
    <cellStyle name="SAPBEXHLevel3X 5 4 4 2" xfId="27494" xr:uid="{00000000-0005-0000-0000-00005B800000}"/>
    <cellStyle name="SAPBEXHLevel3X 5 4 5" xfId="13709" xr:uid="{00000000-0005-0000-0000-00005C800000}"/>
    <cellStyle name="SAPBEXHLevel3X 5 4 5 2" xfId="29322" xr:uid="{00000000-0005-0000-0000-00005D800000}"/>
    <cellStyle name="SAPBEXHLevel3X 5 4 6" xfId="16979" xr:uid="{00000000-0005-0000-0000-00005E800000}"/>
    <cellStyle name="SAPBEXHLevel3X 5 4 6 2" xfId="32117" xr:uid="{00000000-0005-0000-0000-00005F800000}"/>
    <cellStyle name="SAPBEXHLevel3X 5 4 7" xfId="19589" xr:uid="{00000000-0005-0000-0000-000060800000}"/>
    <cellStyle name="SAPBEXHLevel3X 5 4 7 2" xfId="34536" xr:uid="{00000000-0005-0000-0000-000061800000}"/>
    <cellStyle name="SAPBEXHLevel3X 5 5" xfId="3633" xr:uid="{00000000-0005-0000-0000-000062800000}"/>
    <cellStyle name="SAPBEXHLevel3X 5 5 2" xfId="3781" xr:uid="{00000000-0005-0000-0000-000063800000}"/>
    <cellStyle name="SAPBEXHLevel3X 5 5 2 2" xfId="8947" xr:uid="{00000000-0005-0000-0000-000064800000}"/>
    <cellStyle name="SAPBEXHLevel3X 5 5 2 2 2" xfId="24976" xr:uid="{00000000-0005-0000-0000-000065800000}"/>
    <cellStyle name="SAPBEXHLevel3X 5 5 2 3" xfId="11773" xr:uid="{00000000-0005-0000-0000-000066800000}"/>
    <cellStyle name="SAPBEXHLevel3X 5 5 2 3 2" xfId="27640" xr:uid="{00000000-0005-0000-0000-000067800000}"/>
    <cellStyle name="SAPBEXHLevel3X 5 5 2 4" xfId="13620" xr:uid="{00000000-0005-0000-0000-000068800000}"/>
    <cellStyle name="SAPBEXHLevel3X 5 5 2 4 2" xfId="29244" xr:uid="{00000000-0005-0000-0000-000069800000}"/>
    <cellStyle name="SAPBEXHLevel3X 5 5 2 5" xfId="17125" xr:uid="{00000000-0005-0000-0000-00006A800000}"/>
    <cellStyle name="SAPBEXHLevel3X 5 5 2 5 2" xfId="32263" xr:uid="{00000000-0005-0000-0000-00006B800000}"/>
    <cellStyle name="SAPBEXHLevel3X 5 5 2 6" xfId="19735" xr:uid="{00000000-0005-0000-0000-00006C800000}"/>
    <cellStyle name="SAPBEXHLevel3X 5 5 2 6 2" xfId="34682" xr:uid="{00000000-0005-0000-0000-00006D800000}"/>
    <cellStyle name="SAPBEXHLevel3X 5 5 2 7" xfId="22035" xr:uid="{00000000-0005-0000-0000-00006E800000}"/>
    <cellStyle name="SAPBEXHLevel3X 5 5 2 7 2" xfId="36954" xr:uid="{00000000-0005-0000-0000-00006F800000}"/>
    <cellStyle name="SAPBEXHLevel3X 5 5 3" xfId="8801" xr:uid="{00000000-0005-0000-0000-000070800000}"/>
    <cellStyle name="SAPBEXHLevel3X 5 5 3 2" xfId="24830" xr:uid="{00000000-0005-0000-0000-000071800000}"/>
    <cellStyle name="SAPBEXHLevel3X 5 5 4" xfId="11628" xr:uid="{00000000-0005-0000-0000-000072800000}"/>
    <cellStyle name="SAPBEXHLevel3X 5 5 4 2" xfId="27495" xr:uid="{00000000-0005-0000-0000-000073800000}"/>
    <cellStyle name="SAPBEXHLevel3X 5 5 5" xfId="13711" xr:uid="{00000000-0005-0000-0000-000074800000}"/>
    <cellStyle name="SAPBEXHLevel3X 5 5 5 2" xfId="29324" xr:uid="{00000000-0005-0000-0000-000075800000}"/>
    <cellStyle name="SAPBEXHLevel3X 5 5 6" xfId="16980" xr:uid="{00000000-0005-0000-0000-000076800000}"/>
    <cellStyle name="SAPBEXHLevel3X 5 5 6 2" xfId="32118" xr:uid="{00000000-0005-0000-0000-000077800000}"/>
    <cellStyle name="SAPBEXHLevel3X 5 5 7" xfId="19590" xr:uid="{00000000-0005-0000-0000-000078800000}"/>
    <cellStyle name="SAPBEXHLevel3X 5 5 7 2" xfId="34537" xr:uid="{00000000-0005-0000-0000-000079800000}"/>
    <cellStyle name="SAPBEXHLevel3X 5 6" xfId="3634" xr:uid="{00000000-0005-0000-0000-00007A800000}"/>
    <cellStyle name="SAPBEXHLevel3X 5 6 2" xfId="3961" xr:uid="{00000000-0005-0000-0000-00007B800000}"/>
    <cellStyle name="SAPBEXHLevel3X 5 6 2 2" xfId="9117" xr:uid="{00000000-0005-0000-0000-00007C800000}"/>
    <cellStyle name="SAPBEXHLevel3X 5 6 2 2 2" xfId="25113" xr:uid="{00000000-0005-0000-0000-00007D800000}"/>
    <cellStyle name="SAPBEXHLevel3X 5 6 2 3" xfId="11936" xr:uid="{00000000-0005-0000-0000-00007E800000}"/>
    <cellStyle name="SAPBEXHLevel3X 5 6 2 3 2" xfId="27780" xr:uid="{00000000-0005-0000-0000-00007F800000}"/>
    <cellStyle name="SAPBEXHLevel3X 5 6 2 4" xfId="15240" xr:uid="{00000000-0005-0000-0000-000080800000}"/>
    <cellStyle name="SAPBEXHLevel3X 5 6 2 4 2" xfId="30653" xr:uid="{00000000-0005-0000-0000-000081800000}"/>
    <cellStyle name="SAPBEXHLevel3X 5 6 2 5" xfId="17258" xr:uid="{00000000-0005-0000-0000-000082800000}"/>
    <cellStyle name="SAPBEXHLevel3X 5 6 2 5 2" xfId="32380" xr:uid="{00000000-0005-0000-0000-000083800000}"/>
    <cellStyle name="SAPBEXHLevel3X 5 6 2 6" xfId="19867" xr:uid="{00000000-0005-0000-0000-000084800000}"/>
    <cellStyle name="SAPBEXHLevel3X 5 6 2 6 2" xfId="34808" xr:uid="{00000000-0005-0000-0000-000085800000}"/>
    <cellStyle name="SAPBEXHLevel3X 5 6 2 7" xfId="20896" xr:uid="{00000000-0005-0000-0000-000086800000}"/>
    <cellStyle name="SAPBEXHLevel3X 5 6 2 7 2" xfId="35823" xr:uid="{00000000-0005-0000-0000-000087800000}"/>
    <cellStyle name="SAPBEXHLevel3X 5 6 3" xfId="8802" xr:uid="{00000000-0005-0000-0000-000088800000}"/>
    <cellStyle name="SAPBEXHLevel3X 5 6 3 2" xfId="24831" xr:uid="{00000000-0005-0000-0000-000089800000}"/>
    <cellStyle name="SAPBEXHLevel3X 5 6 4" xfId="11629" xr:uid="{00000000-0005-0000-0000-00008A800000}"/>
    <cellStyle name="SAPBEXHLevel3X 5 6 4 2" xfId="27496" xr:uid="{00000000-0005-0000-0000-00008B800000}"/>
    <cellStyle name="SAPBEXHLevel3X 5 6 5" xfId="10457" xr:uid="{00000000-0005-0000-0000-00008C800000}"/>
    <cellStyle name="SAPBEXHLevel3X 5 6 5 2" xfId="26379" xr:uid="{00000000-0005-0000-0000-00008D800000}"/>
    <cellStyle name="SAPBEXHLevel3X 5 6 6" xfId="16981" xr:uid="{00000000-0005-0000-0000-00008E800000}"/>
    <cellStyle name="SAPBEXHLevel3X 5 6 6 2" xfId="32119" xr:uid="{00000000-0005-0000-0000-00008F800000}"/>
    <cellStyle name="SAPBEXHLevel3X 5 6 7" xfId="19591" xr:uid="{00000000-0005-0000-0000-000090800000}"/>
    <cellStyle name="SAPBEXHLevel3X 5 6 7 2" xfId="34538" xr:uid="{00000000-0005-0000-0000-000091800000}"/>
    <cellStyle name="SAPBEXHLevel3X 5 7" xfId="3635" xr:uid="{00000000-0005-0000-0000-000092800000}"/>
    <cellStyle name="SAPBEXHLevel3X 5 7 2" xfId="3960" xr:uid="{00000000-0005-0000-0000-000093800000}"/>
    <cellStyle name="SAPBEXHLevel3X 5 7 2 2" xfId="9116" xr:uid="{00000000-0005-0000-0000-000094800000}"/>
    <cellStyle name="SAPBEXHLevel3X 5 7 2 2 2" xfId="25112" xr:uid="{00000000-0005-0000-0000-000095800000}"/>
    <cellStyle name="SAPBEXHLevel3X 5 7 2 3" xfId="11935" xr:uid="{00000000-0005-0000-0000-000096800000}"/>
    <cellStyle name="SAPBEXHLevel3X 5 7 2 3 2" xfId="27779" xr:uid="{00000000-0005-0000-0000-000097800000}"/>
    <cellStyle name="SAPBEXHLevel3X 5 7 2 4" xfId="13631" xr:uid="{00000000-0005-0000-0000-000098800000}"/>
    <cellStyle name="SAPBEXHLevel3X 5 7 2 4 2" xfId="29252" xr:uid="{00000000-0005-0000-0000-000099800000}"/>
    <cellStyle name="SAPBEXHLevel3X 5 7 2 5" xfId="17257" xr:uid="{00000000-0005-0000-0000-00009A800000}"/>
    <cellStyle name="SAPBEXHLevel3X 5 7 2 5 2" xfId="32379" xr:uid="{00000000-0005-0000-0000-00009B800000}"/>
    <cellStyle name="SAPBEXHLevel3X 5 7 2 6" xfId="19866" xr:uid="{00000000-0005-0000-0000-00009C800000}"/>
    <cellStyle name="SAPBEXHLevel3X 5 7 2 6 2" xfId="34807" xr:uid="{00000000-0005-0000-0000-00009D800000}"/>
    <cellStyle name="SAPBEXHLevel3X 5 7 2 7" xfId="21780" xr:uid="{00000000-0005-0000-0000-00009E800000}"/>
    <cellStyle name="SAPBEXHLevel3X 5 7 2 7 2" xfId="36702" xr:uid="{00000000-0005-0000-0000-00009F800000}"/>
    <cellStyle name="SAPBEXHLevel3X 5 7 3" xfId="8803" xr:uid="{00000000-0005-0000-0000-0000A0800000}"/>
    <cellStyle name="SAPBEXHLevel3X 5 7 3 2" xfId="24832" xr:uid="{00000000-0005-0000-0000-0000A1800000}"/>
    <cellStyle name="SAPBEXHLevel3X 5 7 4" xfId="11630" xr:uid="{00000000-0005-0000-0000-0000A2800000}"/>
    <cellStyle name="SAPBEXHLevel3X 5 7 4 2" xfId="27497" xr:uid="{00000000-0005-0000-0000-0000A3800000}"/>
    <cellStyle name="SAPBEXHLevel3X 5 7 5" xfId="10469" xr:uid="{00000000-0005-0000-0000-0000A4800000}"/>
    <cellStyle name="SAPBEXHLevel3X 5 7 5 2" xfId="26391" xr:uid="{00000000-0005-0000-0000-0000A5800000}"/>
    <cellStyle name="SAPBEXHLevel3X 5 7 6" xfId="16982" xr:uid="{00000000-0005-0000-0000-0000A6800000}"/>
    <cellStyle name="SAPBEXHLevel3X 5 7 6 2" xfId="32120" xr:uid="{00000000-0005-0000-0000-0000A7800000}"/>
    <cellStyle name="SAPBEXHLevel3X 5 7 7" xfId="19592" xr:uid="{00000000-0005-0000-0000-0000A8800000}"/>
    <cellStyle name="SAPBEXHLevel3X 5 7 7 2" xfId="34539" xr:uid="{00000000-0005-0000-0000-0000A9800000}"/>
    <cellStyle name="SAPBEXHLevel3X 5 8" xfId="3636" xr:uid="{00000000-0005-0000-0000-0000AA800000}"/>
    <cellStyle name="SAPBEXHLevel3X 5 8 2" xfId="3959" xr:uid="{00000000-0005-0000-0000-0000AB800000}"/>
    <cellStyle name="SAPBEXHLevel3X 5 8 2 2" xfId="9115" xr:uid="{00000000-0005-0000-0000-0000AC800000}"/>
    <cellStyle name="SAPBEXHLevel3X 5 8 2 2 2" xfId="25111" xr:uid="{00000000-0005-0000-0000-0000AD800000}"/>
    <cellStyle name="SAPBEXHLevel3X 5 8 2 3" xfId="11934" xr:uid="{00000000-0005-0000-0000-0000AE800000}"/>
    <cellStyle name="SAPBEXHLevel3X 5 8 2 3 2" xfId="27778" xr:uid="{00000000-0005-0000-0000-0000AF800000}"/>
    <cellStyle name="SAPBEXHLevel3X 5 8 2 4" xfId="10494" xr:uid="{00000000-0005-0000-0000-0000B0800000}"/>
    <cellStyle name="SAPBEXHLevel3X 5 8 2 4 2" xfId="26416" xr:uid="{00000000-0005-0000-0000-0000B1800000}"/>
    <cellStyle name="SAPBEXHLevel3X 5 8 2 5" xfId="17256" xr:uid="{00000000-0005-0000-0000-0000B2800000}"/>
    <cellStyle name="SAPBEXHLevel3X 5 8 2 5 2" xfId="32378" xr:uid="{00000000-0005-0000-0000-0000B3800000}"/>
    <cellStyle name="SAPBEXHLevel3X 5 8 2 6" xfId="19865" xr:uid="{00000000-0005-0000-0000-0000B4800000}"/>
    <cellStyle name="SAPBEXHLevel3X 5 8 2 6 2" xfId="34806" xr:uid="{00000000-0005-0000-0000-0000B5800000}"/>
    <cellStyle name="SAPBEXHLevel3X 5 8 2 7" xfId="22000" xr:uid="{00000000-0005-0000-0000-0000B6800000}"/>
    <cellStyle name="SAPBEXHLevel3X 5 8 2 7 2" xfId="36919" xr:uid="{00000000-0005-0000-0000-0000B7800000}"/>
    <cellStyle name="SAPBEXHLevel3X 5 8 3" xfId="8804" xr:uid="{00000000-0005-0000-0000-0000B8800000}"/>
    <cellStyle name="SAPBEXHLevel3X 5 8 3 2" xfId="24833" xr:uid="{00000000-0005-0000-0000-0000B9800000}"/>
    <cellStyle name="SAPBEXHLevel3X 5 8 4" xfId="11631" xr:uid="{00000000-0005-0000-0000-0000BA800000}"/>
    <cellStyle name="SAPBEXHLevel3X 5 8 4 2" xfId="27498" xr:uid="{00000000-0005-0000-0000-0000BB800000}"/>
    <cellStyle name="SAPBEXHLevel3X 5 8 5" xfId="7435" xr:uid="{00000000-0005-0000-0000-0000BC800000}"/>
    <cellStyle name="SAPBEXHLevel3X 5 8 5 2" xfId="23627" xr:uid="{00000000-0005-0000-0000-0000BD800000}"/>
    <cellStyle name="SAPBEXHLevel3X 5 8 6" xfId="16983" xr:uid="{00000000-0005-0000-0000-0000BE800000}"/>
    <cellStyle name="SAPBEXHLevel3X 5 8 6 2" xfId="32121" xr:uid="{00000000-0005-0000-0000-0000BF800000}"/>
    <cellStyle name="SAPBEXHLevel3X 5 8 7" xfId="19593" xr:uid="{00000000-0005-0000-0000-0000C0800000}"/>
    <cellStyle name="SAPBEXHLevel3X 5 8 7 2" xfId="34540" xr:uid="{00000000-0005-0000-0000-0000C1800000}"/>
    <cellStyle name="SAPBEXHLevel3X 5 9" xfId="3637" xr:uid="{00000000-0005-0000-0000-0000C2800000}"/>
    <cellStyle name="SAPBEXHLevel3X 5 9 2" xfId="3958" xr:uid="{00000000-0005-0000-0000-0000C3800000}"/>
    <cellStyle name="SAPBEXHLevel3X 5 9 2 2" xfId="9114" xr:uid="{00000000-0005-0000-0000-0000C4800000}"/>
    <cellStyle name="SAPBEXHLevel3X 5 9 2 2 2" xfId="25110" xr:uid="{00000000-0005-0000-0000-0000C5800000}"/>
    <cellStyle name="SAPBEXHLevel3X 5 9 2 3" xfId="11933" xr:uid="{00000000-0005-0000-0000-0000C6800000}"/>
    <cellStyle name="SAPBEXHLevel3X 5 9 2 3 2" xfId="27777" xr:uid="{00000000-0005-0000-0000-0000C7800000}"/>
    <cellStyle name="SAPBEXHLevel3X 5 9 2 4" xfId="13084" xr:uid="{00000000-0005-0000-0000-0000C8800000}"/>
    <cellStyle name="SAPBEXHLevel3X 5 9 2 4 2" xfId="28864" xr:uid="{00000000-0005-0000-0000-0000C9800000}"/>
    <cellStyle name="SAPBEXHLevel3X 5 9 2 5" xfId="17255" xr:uid="{00000000-0005-0000-0000-0000CA800000}"/>
    <cellStyle name="SAPBEXHLevel3X 5 9 2 5 2" xfId="32377" xr:uid="{00000000-0005-0000-0000-0000CB800000}"/>
    <cellStyle name="SAPBEXHLevel3X 5 9 2 6" xfId="19864" xr:uid="{00000000-0005-0000-0000-0000CC800000}"/>
    <cellStyle name="SAPBEXHLevel3X 5 9 2 6 2" xfId="34805" xr:uid="{00000000-0005-0000-0000-0000CD800000}"/>
    <cellStyle name="SAPBEXHLevel3X 5 9 2 7" xfId="21186" xr:uid="{00000000-0005-0000-0000-0000CE800000}"/>
    <cellStyle name="SAPBEXHLevel3X 5 9 2 7 2" xfId="36112" xr:uid="{00000000-0005-0000-0000-0000CF800000}"/>
    <cellStyle name="SAPBEXHLevel3X 5 9 3" xfId="8805" xr:uid="{00000000-0005-0000-0000-0000D0800000}"/>
    <cellStyle name="SAPBEXHLevel3X 5 9 3 2" xfId="24834" xr:uid="{00000000-0005-0000-0000-0000D1800000}"/>
    <cellStyle name="SAPBEXHLevel3X 5 9 4" xfId="11632" xr:uid="{00000000-0005-0000-0000-0000D2800000}"/>
    <cellStyle name="SAPBEXHLevel3X 5 9 4 2" xfId="27499" xr:uid="{00000000-0005-0000-0000-0000D3800000}"/>
    <cellStyle name="SAPBEXHLevel3X 5 9 5" xfId="14008" xr:uid="{00000000-0005-0000-0000-0000D4800000}"/>
    <cellStyle name="SAPBEXHLevel3X 5 9 5 2" xfId="29590" xr:uid="{00000000-0005-0000-0000-0000D5800000}"/>
    <cellStyle name="SAPBEXHLevel3X 5 9 6" xfId="16984" xr:uid="{00000000-0005-0000-0000-0000D6800000}"/>
    <cellStyle name="SAPBEXHLevel3X 5 9 6 2" xfId="32122" xr:uid="{00000000-0005-0000-0000-0000D7800000}"/>
    <cellStyle name="SAPBEXHLevel3X 5 9 7" xfId="19594" xr:uid="{00000000-0005-0000-0000-0000D8800000}"/>
    <cellStyle name="SAPBEXHLevel3X 5 9 7 2" xfId="34541" xr:uid="{00000000-0005-0000-0000-0000D9800000}"/>
    <cellStyle name="SAPBEXHLevel3X 6" xfId="929" xr:uid="{00000000-0005-0000-0000-0000DA800000}"/>
    <cellStyle name="SAPBEXHLevel3X 6 10" xfId="17142" xr:uid="{00000000-0005-0000-0000-0000DB800000}"/>
    <cellStyle name="SAPBEXHLevel3X 6 10 2" xfId="32274" xr:uid="{00000000-0005-0000-0000-0000DC800000}"/>
    <cellStyle name="SAPBEXHLevel3X 6 11" xfId="5105" xr:uid="{00000000-0005-0000-0000-0000DD800000}"/>
    <cellStyle name="SAPBEXHLevel3X 6 2" xfId="1900" xr:uid="{00000000-0005-0000-0000-0000DE800000}"/>
    <cellStyle name="SAPBEXHLevel3X 6 2 2" xfId="7158" xr:uid="{00000000-0005-0000-0000-0000DF800000}"/>
    <cellStyle name="SAPBEXHLevel3X 6 2 2 2" xfId="23440" xr:uid="{00000000-0005-0000-0000-0000E0800000}"/>
    <cellStyle name="SAPBEXHLevel3X 6 2 3" xfId="7504" xr:uid="{00000000-0005-0000-0000-0000E1800000}"/>
    <cellStyle name="SAPBEXHLevel3X 6 2 3 2" xfId="23680" xr:uid="{00000000-0005-0000-0000-0000E2800000}"/>
    <cellStyle name="SAPBEXHLevel3X 6 2 4" xfId="5237" xr:uid="{00000000-0005-0000-0000-0000E3800000}"/>
    <cellStyle name="SAPBEXHLevel3X 6 2 4 2" xfId="22552" xr:uid="{00000000-0005-0000-0000-0000E4800000}"/>
    <cellStyle name="SAPBEXHLevel3X 6 2 5" xfId="14678" xr:uid="{00000000-0005-0000-0000-0000E5800000}"/>
    <cellStyle name="SAPBEXHLevel3X 6 2 5 2" xfId="30169" xr:uid="{00000000-0005-0000-0000-0000E6800000}"/>
    <cellStyle name="SAPBEXHLevel3X 6 2 6" xfId="15737" xr:uid="{00000000-0005-0000-0000-0000E7800000}"/>
    <cellStyle name="SAPBEXHLevel3X 6 2 6 2" xfId="31009" xr:uid="{00000000-0005-0000-0000-0000E8800000}"/>
    <cellStyle name="SAPBEXHLevel3X 6 2 7" xfId="18414" xr:uid="{00000000-0005-0000-0000-0000E9800000}"/>
    <cellStyle name="SAPBEXHLevel3X 6 2 7 2" xfId="33473" xr:uid="{00000000-0005-0000-0000-0000EA800000}"/>
    <cellStyle name="SAPBEXHLevel3X 6 2 8" xfId="6091" xr:uid="{00000000-0005-0000-0000-0000EB800000}"/>
    <cellStyle name="SAPBEXHLevel3X 6 3" xfId="3638" xr:uid="{00000000-0005-0000-0000-0000EC800000}"/>
    <cellStyle name="SAPBEXHLevel3X 6 3 2" xfId="8806" xr:uid="{00000000-0005-0000-0000-0000ED800000}"/>
    <cellStyle name="SAPBEXHLevel3X 6 3 2 2" xfId="24835" xr:uid="{00000000-0005-0000-0000-0000EE800000}"/>
    <cellStyle name="SAPBEXHLevel3X 6 3 3" xfId="11633" xr:uid="{00000000-0005-0000-0000-0000EF800000}"/>
    <cellStyle name="SAPBEXHLevel3X 6 3 3 2" xfId="27500" xr:uid="{00000000-0005-0000-0000-0000F0800000}"/>
    <cellStyle name="SAPBEXHLevel3X 6 3 4" xfId="13736" xr:uid="{00000000-0005-0000-0000-0000F1800000}"/>
    <cellStyle name="SAPBEXHLevel3X 6 3 4 2" xfId="29348" xr:uid="{00000000-0005-0000-0000-0000F2800000}"/>
    <cellStyle name="SAPBEXHLevel3X 6 3 5" xfId="16985" xr:uid="{00000000-0005-0000-0000-0000F3800000}"/>
    <cellStyle name="SAPBEXHLevel3X 6 3 5 2" xfId="32123" xr:uid="{00000000-0005-0000-0000-0000F4800000}"/>
    <cellStyle name="SAPBEXHLevel3X 6 3 6" xfId="19595" xr:uid="{00000000-0005-0000-0000-0000F5800000}"/>
    <cellStyle name="SAPBEXHLevel3X 6 3 6 2" xfId="34542" xr:uid="{00000000-0005-0000-0000-0000F6800000}"/>
    <cellStyle name="SAPBEXHLevel3X 6 3 7" xfId="21506" xr:uid="{00000000-0005-0000-0000-0000F7800000}"/>
    <cellStyle name="SAPBEXHLevel3X 6 3 7 2" xfId="36432" xr:uid="{00000000-0005-0000-0000-0000F8800000}"/>
    <cellStyle name="SAPBEXHLevel3X 6 3 8" xfId="6412" xr:uid="{00000000-0005-0000-0000-0000F9800000}"/>
    <cellStyle name="SAPBEXHLevel3X 6 4" xfId="3957" xr:uid="{00000000-0005-0000-0000-0000FA800000}"/>
    <cellStyle name="SAPBEXHLevel3X 6 4 2" xfId="9113" xr:uid="{00000000-0005-0000-0000-0000FB800000}"/>
    <cellStyle name="SAPBEXHLevel3X 6 4 2 2" xfId="25109" xr:uid="{00000000-0005-0000-0000-0000FC800000}"/>
    <cellStyle name="SAPBEXHLevel3X 6 4 3" xfId="11932" xr:uid="{00000000-0005-0000-0000-0000FD800000}"/>
    <cellStyle name="SAPBEXHLevel3X 6 4 3 2" xfId="27776" xr:uid="{00000000-0005-0000-0000-0000FE800000}"/>
    <cellStyle name="SAPBEXHLevel3X 6 4 4" xfId="14606" xr:uid="{00000000-0005-0000-0000-0000FF800000}"/>
    <cellStyle name="SAPBEXHLevel3X 6 4 4 2" xfId="30108" xr:uid="{00000000-0005-0000-0000-000000810000}"/>
    <cellStyle name="SAPBEXHLevel3X 6 4 5" xfId="17254" xr:uid="{00000000-0005-0000-0000-000001810000}"/>
    <cellStyle name="SAPBEXHLevel3X 6 4 5 2" xfId="32376" xr:uid="{00000000-0005-0000-0000-000002810000}"/>
    <cellStyle name="SAPBEXHLevel3X 6 4 6" xfId="19863" xr:uid="{00000000-0005-0000-0000-000003810000}"/>
    <cellStyle name="SAPBEXHLevel3X 6 4 6 2" xfId="34804" xr:uid="{00000000-0005-0000-0000-000004810000}"/>
    <cellStyle name="SAPBEXHLevel3X 6 4 7" xfId="22033" xr:uid="{00000000-0005-0000-0000-000005810000}"/>
    <cellStyle name="SAPBEXHLevel3X 6 4 7 2" xfId="36952" xr:uid="{00000000-0005-0000-0000-000006810000}"/>
    <cellStyle name="SAPBEXHLevel3X 6 5" xfId="5340" xr:uid="{00000000-0005-0000-0000-000007810000}"/>
    <cellStyle name="SAPBEXHLevel3X 6 5 2" xfId="22620" xr:uid="{00000000-0005-0000-0000-000008810000}"/>
    <cellStyle name="SAPBEXHLevel3X 6 6" xfId="6489" xr:uid="{00000000-0005-0000-0000-000009810000}"/>
    <cellStyle name="SAPBEXHLevel3X 6 6 2" xfId="23096" xr:uid="{00000000-0005-0000-0000-00000A810000}"/>
    <cellStyle name="SAPBEXHLevel3X 6 7" xfId="13382" xr:uid="{00000000-0005-0000-0000-00000B810000}"/>
    <cellStyle name="SAPBEXHLevel3X 6 7 2" xfId="29067" xr:uid="{00000000-0005-0000-0000-00000C810000}"/>
    <cellStyle name="SAPBEXHLevel3X 6 8" xfId="6549" xr:uid="{00000000-0005-0000-0000-00000D810000}"/>
    <cellStyle name="SAPBEXHLevel3X 6 8 2" xfId="23110" xr:uid="{00000000-0005-0000-0000-00000E810000}"/>
    <cellStyle name="SAPBEXHLevel3X 6 9" xfId="15387" xr:uid="{00000000-0005-0000-0000-00000F810000}"/>
    <cellStyle name="SAPBEXHLevel3X 6 9 2" xfId="30780" xr:uid="{00000000-0005-0000-0000-000010810000}"/>
    <cellStyle name="SAPBEXHLevel3X 7" xfId="930" xr:uid="{00000000-0005-0000-0000-000011810000}"/>
    <cellStyle name="SAPBEXHLevel3X 7 10" xfId="5106" xr:uid="{00000000-0005-0000-0000-000012810000}"/>
    <cellStyle name="SAPBEXHLevel3X 7 2" xfId="3639" xr:uid="{00000000-0005-0000-0000-000013810000}"/>
    <cellStyle name="SAPBEXHLevel3X 7 2 2" xfId="8807" xr:uid="{00000000-0005-0000-0000-000014810000}"/>
    <cellStyle name="SAPBEXHLevel3X 7 2 2 2" xfId="24836" xr:uid="{00000000-0005-0000-0000-000015810000}"/>
    <cellStyle name="SAPBEXHLevel3X 7 2 3" xfId="11634" xr:uid="{00000000-0005-0000-0000-000016810000}"/>
    <cellStyle name="SAPBEXHLevel3X 7 2 3 2" xfId="27501" xr:uid="{00000000-0005-0000-0000-000017810000}"/>
    <cellStyle name="SAPBEXHLevel3X 7 2 4" xfId="14473" xr:uid="{00000000-0005-0000-0000-000018810000}"/>
    <cellStyle name="SAPBEXHLevel3X 7 2 4 2" xfId="29990" xr:uid="{00000000-0005-0000-0000-000019810000}"/>
    <cellStyle name="SAPBEXHLevel3X 7 2 5" xfId="16986" xr:uid="{00000000-0005-0000-0000-00001A810000}"/>
    <cellStyle name="SAPBEXHLevel3X 7 2 5 2" xfId="32124" xr:uid="{00000000-0005-0000-0000-00001B810000}"/>
    <cellStyle name="SAPBEXHLevel3X 7 2 6" xfId="19596" xr:uid="{00000000-0005-0000-0000-00001C810000}"/>
    <cellStyle name="SAPBEXHLevel3X 7 2 6 2" xfId="34543" xr:uid="{00000000-0005-0000-0000-00001D810000}"/>
    <cellStyle name="SAPBEXHLevel3X 7 2 7" xfId="21507" xr:uid="{00000000-0005-0000-0000-00001E810000}"/>
    <cellStyle name="SAPBEXHLevel3X 7 2 7 2" xfId="36433" xr:uid="{00000000-0005-0000-0000-00001F810000}"/>
    <cellStyle name="SAPBEXHLevel3X 7 2 8" xfId="6413" xr:uid="{00000000-0005-0000-0000-000020810000}"/>
    <cellStyle name="SAPBEXHLevel3X 7 3" xfId="3956" xr:uid="{00000000-0005-0000-0000-000021810000}"/>
    <cellStyle name="SAPBEXHLevel3X 7 3 2" xfId="9112" xr:uid="{00000000-0005-0000-0000-000022810000}"/>
    <cellStyle name="SAPBEXHLevel3X 7 3 2 2" xfId="25108" xr:uid="{00000000-0005-0000-0000-000023810000}"/>
    <cellStyle name="SAPBEXHLevel3X 7 3 3" xfId="11931" xr:uid="{00000000-0005-0000-0000-000024810000}"/>
    <cellStyle name="SAPBEXHLevel3X 7 3 3 2" xfId="27775" xr:uid="{00000000-0005-0000-0000-000025810000}"/>
    <cellStyle name="SAPBEXHLevel3X 7 3 4" xfId="14927" xr:uid="{00000000-0005-0000-0000-000026810000}"/>
    <cellStyle name="SAPBEXHLevel3X 7 3 4 2" xfId="30378" xr:uid="{00000000-0005-0000-0000-000027810000}"/>
    <cellStyle name="SAPBEXHLevel3X 7 3 5" xfId="17253" xr:uid="{00000000-0005-0000-0000-000028810000}"/>
    <cellStyle name="SAPBEXHLevel3X 7 3 5 2" xfId="32375" xr:uid="{00000000-0005-0000-0000-000029810000}"/>
    <cellStyle name="SAPBEXHLevel3X 7 3 6" xfId="19862" xr:uid="{00000000-0005-0000-0000-00002A810000}"/>
    <cellStyle name="SAPBEXHLevel3X 7 3 6 2" xfId="34803" xr:uid="{00000000-0005-0000-0000-00002B810000}"/>
    <cellStyle name="SAPBEXHLevel3X 7 3 7" xfId="21461" xr:uid="{00000000-0005-0000-0000-00002C810000}"/>
    <cellStyle name="SAPBEXHLevel3X 7 3 7 2" xfId="36387" xr:uid="{00000000-0005-0000-0000-00002D810000}"/>
    <cellStyle name="SAPBEXHLevel3X 7 4" xfId="5339" xr:uid="{00000000-0005-0000-0000-00002E810000}"/>
    <cellStyle name="SAPBEXHLevel3X 7 4 2" xfId="22619" xr:uid="{00000000-0005-0000-0000-00002F810000}"/>
    <cellStyle name="SAPBEXHLevel3X 7 5" xfId="7629" xr:uid="{00000000-0005-0000-0000-000030810000}"/>
    <cellStyle name="SAPBEXHLevel3X 7 5 2" xfId="23768" xr:uid="{00000000-0005-0000-0000-000031810000}"/>
    <cellStyle name="SAPBEXHLevel3X 7 6" xfId="10630" xr:uid="{00000000-0005-0000-0000-000032810000}"/>
    <cellStyle name="SAPBEXHLevel3X 7 6 2" xfId="26515" xr:uid="{00000000-0005-0000-0000-000033810000}"/>
    <cellStyle name="SAPBEXHLevel3X 7 7" xfId="7552" xr:uid="{00000000-0005-0000-0000-000034810000}"/>
    <cellStyle name="SAPBEXHLevel3X 7 7 2" xfId="23712" xr:uid="{00000000-0005-0000-0000-000035810000}"/>
    <cellStyle name="SAPBEXHLevel3X 7 8" xfId="15076" xr:uid="{00000000-0005-0000-0000-000036810000}"/>
    <cellStyle name="SAPBEXHLevel3X 7 8 2" xfId="30521" xr:uid="{00000000-0005-0000-0000-000037810000}"/>
    <cellStyle name="SAPBEXHLevel3X 7 9" xfId="14441" xr:uid="{00000000-0005-0000-0000-000038810000}"/>
    <cellStyle name="SAPBEXHLevel3X 7 9 2" xfId="29960" xr:uid="{00000000-0005-0000-0000-000039810000}"/>
    <cellStyle name="SAPBEXHLevel3X 8" xfId="1901" xr:uid="{00000000-0005-0000-0000-00003A810000}"/>
    <cellStyle name="SAPBEXHLevel3X 8 2" xfId="3955" xr:uid="{00000000-0005-0000-0000-00003B810000}"/>
    <cellStyle name="SAPBEXHLevel3X 8 2 2" xfId="9111" xr:uid="{00000000-0005-0000-0000-00003C810000}"/>
    <cellStyle name="SAPBEXHLevel3X 8 2 2 2" xfId="25107" xr:uid="{00000000-0005-0000-0000-00003D810000}"/>
    <cellStyle name="SAPBEXHLevel3X 8 2 3" xfId="11930" xr:uid="{00000000-0005-0000-0000-00003E810000}"/>
    <cellStyle name="SAPBEXHLevel3X 8 2 3 2" xfId="27774" xr:uid="{00000000-0005-0000-0000-00003F810000}"/>
    <cellStyle name="SAPBEXHLevel3X 8 2 4" xfId="14926" xr:uid="{00000000-0005-0000-0000-000040810000}"/>
    <cellStyle name="SAPBEXHLevel3X 8 2 4 2" xfId="30377" xr:uid="{00000000-0005-0000-0000-000041810000}"/>
    <cellStyle name="SAPBEXHLevel3X 8 2 5" xfId="17252" xr:uid="{00000000-0005-0000-0000-000042810000}"/>
    <cellStyle name="SAPBEXHLevel3X 8 2 5 2" xfId="32374" xr:uid="{00000000-0005-0000-0000-000043810000}"/>
    <cellStyle name="SAPBEXHLevel3X 8 2 6" xfId="19861" xr:uid="{00000000-0005-0000-0000-000044810000}"/>
    <cellStyle name="SAPBEXHLevel3X 8 2 6 2" xfId="34802" xr:uid="{00000000-0005-0000-0000-000045810000}"/>
    <cellStyle name="SAPBEXHLevel3X 8 2 7" xfId="22032" xr:uid="{00000000-0005-0000-0000-000046810000}"/>
    <cellStyle name="SAPBEXHLevel3X 8 2 7 2" xfId="36951" xr:uid="{00000000-0005-0000-0000-000047810000}"/>
    <cellStyle name="SAPBEXHLevel3X 8 3" xfId="7159" xr:uid="{00000000-0005-0000-0000-000048810000}"/>
    <cellStyle name="SAPBEXHLevel3X 8 3 2" xfId="23441" xr:uid="{00000000-0005-0000-0000-000049810000}"/>
    <cellStyle name="SAPBEXHLevel3X 8 4" xfId="7503" xr:uid="{00000000-0005-0000-0000-00004A810000}"/>
    <cellStyle name="SAPBEXHLevel3X 8 4 2" xfId="23679" xr:uid="{00000000-0005-0000-0000-00004B810000}"/>
    <cellStyle name="SAPBEXHLevel3X 8 5" xfId="10342" xr:uid="{00000000-0005-0000-0000-00004C810000}"/>
    <cellStyle name="SAPBEXHLevel3X 8 5 2" xfId="26280" xr:uid="{00000000-0005-0000-0000-00004D810000}"/>
    <cellStyle name="SAPBEXHLevel3X 8 6" xfId="5796" xr:uid="{00000000-0005-0000-0000-00004E810000}"/>
    <cellStyle name="SAPBEXHLevel3X 8 6 2" xfId="22831" xr:uid="{00000000-0005-0000-0000-00004F810000}"/>
    <cellStyle name="SAPBEXHLevel3X 8 7" xfId="15736" xr:uid="{00000000-0005-0000-0000-000050810000}"/>
    <cellStyle name="SAPBEXHLevel3X 8 7 2" xfId="31008" xr:uid="{00000000-0005-0000-0000-000051810000}"/>
    <cellStyle name="SAPBEXHLevel3X 9" xfId="1902" xr:uid="{00000000-0005-0000-0000-000052810000}"/>
    <cellStyle name="SAPBEXHLevel3X 9 2" xfId="3954" xr:uid="{00000000-0005-0000-0000-000053810000}"/>
    <cellStyle name="SAPBEXHLevel3X 9 2 2" xfId="9110" xr:uid="{00000000-0005-0000-0000-000054810000}"/>
    <cellStyle name="SAPBEXHLevel3X 9 2 2 2" xfId="25106" xr:uid="{00000000-0005-0000-0000-000055810000}"/>
    <cellStyle name="SAPBEXHLevel3X 9 2 3" xfId="11929" xr:uid="{00000000-0005-0000-0000-000056810000}"/>
    <cellStyle name="SAPBEXHLevel3X 9 2 3 2" xfId="27773" xr:uid="{00000000-0005-0000-0000-000057810000}"/>
    <cellStyle name="SAPBEXHLevel3X 9 2 4" xfId="10495" xr:uid="{00000000-0005-0000-0000-000058810000}"/>
    <cellStyle name="SAPBEXHLevel3X 9 2 4 2" xfId="26417" xr:uid="{00000000-0005-0000-0000-000059810000}"/>
    <cellStyle name="SAPBEXHLevel3X 9 2 5" xfId="17251" xr:uid="{00000000-0005-0000-0000-00005A810000}"/>
    <cellStyle name="SAPBEXHLevel3X 9 2 5 2" xfId="32373" xr:uid="{00000000-0005-0000-0000-00005B810000}"/>
    <cellStyle name="SAPBEXHLevel3X 9 2 6" xfId="19860" xr:uid="{00000000-0005-0000-0000-00005C810000}"/>
    <cellStyle name="SAPBEXHLevel3X 9 2 6 2" xfId="34801" xr:uid="{00000000-0005-0000-0000-00005D810000}"/>
    <cellStyle name="SAPBEXHLevel3X 9 2 7" xfId="21781" xr:uid="{00000000-0005-0000-0000-00005E810000}"/>
    <cellStyle name="SAPBEXHLevel3X 9 2 7 2" xfId="36703" xr:uid="{00000000-0005-0000-0000-00005F810000}"/>
    <cellStyle name="SAPBEXHLevel3X 9 3" xfId="7160" xr:uid="{00000000-0005-0000-0000-000060810000}"/>
    <cellStyle name="SAPBEXHLevel3X 9 3 2" xfId="23442" xr:uid="{00000000-0005-0000-0000-000061810000}"/>
    <cellStyle name="SAPBEXHLevel3X 9 4" xfId="7502" xr:uid="{00000000-0005-0000-0000-000062810000}"/>
    <cellStyle name="SAPBEXHLevel3X 9 4 2" xfId="23678" xr:uid="{00000000-0005-0000-0000-000063810000}"/>
    <cellStyle name="SAPBEXHLevel3X 9 5" xfId="7011" xr:uid="{00000000-0005-0000-0000-000064810000}"/>
    <cellStyle name="SAPBEXHLevel3X 9 5 2" xfId="23387" xr:uid="{00000000-0005-0000-0000-000065810000}"/>
    <cellStyle name="SAPBEXHLevel3X 9 6" xfId="10206" xr:uid="{00000000-0005-0000-0000-000066810000}"/>
    <cellStyle name="SAPBEXHLevel3X 9 6 2" xfId="26170" xr:uid="{00000000-0005-0000-0000-000067810000}"/>
    <cellStyle name="SAPBEXHLevel3X 9 7" xfId="15735" xr:uid="{00000000-0005-0000-0000-000068810000}"/>
    <cellStyle name="SAPBEXHLevel3X 9 7 2" xfId="31007" xr:uid="{00000000-0005-0000-0000-000069810000}"/>
    <cellStyle name="SAPBEXHLevel3X_CC - Div XRef" xfId="1903" xr:uid="{00000000-0005-0000-0000-00006A810000}"/>
    <cellStyle name="SAPBEXinputData" xfId="99" xr:uid="{00000000-0005-0000-0000-00006B810000}"/>
    <cellStyle name="SAPBEXinputData 10" xfId="1904" xr:uid="{00000000-0005-0000-0000-00006C810000}"/>
    <cellStyle name="SAPBEXinputData 11" xfId="1905" xr:uid="{00000000-0005-0000-0000-00006D810000}"/>
    <cellStyle name="SAPBEXinputData 12" xfId="1906" xr:uid="{00000000-0005-0000-0000-00006E810000}"/>
    <cellStyle name="SAPBEXinputData 13" xfId="2135" xr:uid="{00000000-0005-0000-0000-00006F810000}"/>
    <cellStyle name="SAPBEXinputData 13 2" xfId="13019" xr:uid="{00000000-0005-0000-0000-000070810000}"/>
    <cellStyle name="SAPBEXinputData 13 3" xfId="6990" xr:uid="{00000000-0005-0000-0000-000071810000}"/>
    <cellStyle name="SAPBEXinputData 13 4" xfId="15664" xr:uid="{00000000-0005-0000-0000-000072810000}"/>
    <cellStyle name="SAPBEXinputData 13 5" xfId="18350" xr:uid="{00000000-0005-0000-0000-000073810000}"/>
    <cellStyle name="SAPBEXinputData 14" xfId="7642" xr:uid="{00000000-0005-0000-0000-000074810000}"/>
    <cellStyle name="SAPBEXinputData 15" xfId="10240" xr:uid="{00000000-0005-0000-0000-000075810000}"/>
    <cellStyle name="SAPBEXinputData 16" xfId="15102" xr:uid="{00000000-0005-0000-0000-000076810000}"/>
    <cellStyle name="SAPBEXinputData 17" xfId="37920" xr:uid="{00000000-0005-0000-0000-000077810000}"/>
    <cellStyle name="SAPBEXinputData 2" xfId="931" xr:uid="{00000000-0005-0000-0000-000078810000}"/>
    <cellStyle name="SAPBEXinputData 2 2" xfId="1907" xr:uid="{00000000-0005-0000-0000-000079810000}"/>
    <cellStyle name="SAPBEXinputData 2 2 2" xfId="10325" xr:uid="{00000000-0005-0000-0000-00007A810000}"/>
    <cellStyle name="SAPBEXinputData 2 2 3" xfId="13755" xr:uid="{00000000-0005-0000-0000-00007B810000}"/>
    <cellStyle name="SAPBEXinputData 2 2 4" xfId="5916" xr:uid="{00000000-0005-0000-0000-00007C810000}"/>
    <cellStyle name="SAPBEXinputData 2 2 5" xfId="15734" xr:uid="{00000000-0005-0000-0000-00007D810000}"/>
    <cellStyle name="SAPBEXinputData 2 2 6" xfId="6092" xr:uid="{00000000-0005-0000-0000-00007E810000}"/>
    <cellStyle name="SAPBEXinputData 2 3" xfId="1990" xr:uid="{00000000-0005-0000-0000-00007F810000}"/>
    <cellStyle name="SAPBEXinputData 2 4" xfId="7573" xr:uid="{00000000-0005-0000-0000-000080810000}"/>
    <cellStyle name="SAPBEXinputData 2 5" xfId="14155" xr:uid="{00000000-0005-0000-0000-000081810000}"/>
    <cellStyle name="SAPBEXinputData 2 6" xfId="13383" xr:uid="{00000000-0005-0000-0000-000082810000}"/>
    <cellStyle name="SAPBEXinputData 2 7" xfId="15244" xr:uid="{00000000-0005-0000-0000-000083810000}"/>
    <cellStyle name="SAPBEXinputData 2 8" xfId="5107" xr:uid="{00000000-0005-0000-0000-000084810000}"/>
    <cellStyle name="SAPBEXinputData 3" xfId="932" xr:uid="{00000000-0005-0000-0000-000085810000}"/>
    <cellStyle name="SAPBEXinputData 3 2" xfId="933" xr:uid="{00000000-0005-0000-0000-000086810000}"/>
    <cellStyle name="SAPBEXinputData 3 2 2" xfId="7574" xr:uid="{00000000-0005-0000-0000-000087810000}"/>
    <cellStyle name="SAPBEXinputData 3 2 3" xfId="14154" xr:uid="{00000000-0005-0000-0000-000088810000}"/>
    <cellStyle name="SAPBEXinputData 3 2 4" xfId="13384" xr:uid="{00000000-0005-0000-0000-000089810000}"/>
    <cellStyle name="SAPBEXinputData 3 2 5" xfId="13490" xr:uid="{00000000-0005-0000-0000-00008A810000}"/>
    <cellStyle name="SAPBEXinputData 3 2 6" xfId="5109" xr:uid="{00000000-0005-0000-0000-00008B810000}"/>
    <cellStyle name="SAPBEXinputData 3 2 7" xfId="38063" xr:uid="{00000000-0005-0000-0000-00008C810000}"/>
    <cellStyle name="SAPBEXinputData 3 3" xfId="5966" xr:uid="{00000000-0005-0000-0000-00008D810000}"/>
    <cellStyle name="SAPBEXinputData 3 4" xfId="14753" xr:uid="{00000000-0005-0000-0000-00008E810000}"/>
    <cellStyle name="SAPBEXinputData 3 5" xfId="11786" xr:uid="{00000000-0005-0000-0000-00008F810000}"/>
    <cellStyle name="SAPBEXinputData 3 6" xfId="5922" xr:uid="{00000000-0005-0000-0000-000090810000}"/>
    <cellStyle name="SAPBEXinputData 3 7" xfId="5108" xr:uid="{00000000-0005-0000-0000-000091810000}"/>
    <cellStyle name="SAPBEXinputData 3 8" xfId="38062" xr:uid="{00000000-0005-0000-0000-000092810000}"/>
    <cellStyle name="SAPBEXinputData 4" xfId="934" xr:uid="{00000000-0005-0000-0000-000093810000}"/>
    <cellStyle name="SAPBEXinputData 4 2" xfId="1908" xr:uid="{00000000-0005-0000-0000-000094810000}"/>
    <cellStyle name="SAPBEXinputData 4 2 2" xfId="10324" xr:uid="{00000000-0005-0000-0000-000095810000}"/>
    <cellStyle name="SAPBEXinputData 4 2 3" xfId="15111" xr:uid="{00000000-0005-0000-0000-000096810000}"/>
    <cellStyle name="SAPBEXinputData 4 2 4" xfId="15429" xr:uid="{00000000-0005-0000-0000-000097810000}"/>
    <cellStyle name="SAPBEXinputData 4 2 5" xfId="15733" xr:uid="{00000000-0005-0000-0000-000098810000}"/>
    <cellStyle name="SAPBEXinputData 4 2 6" xfId="6093" xr:uid="{00000000-0005-0000-0000-000099810000}"/>
    <cellStyle name="SAPBEXinputData 4 3" xfId="8961" xr:uid="{00000000-0005-0000-0000-00009A810000}"/>
    <cellStyle name="SAPBEXinputData 4 4" xfId="14754" xr:uid="{00000000-0005-0000-0000-00009B810000}"/>
    <cellStyle name="SAPBEXinputData 4 5" xfId="14171" xr:uid="{00000000-0005-0000-0000-00009C810000}"/>
    <cellStyle name="SAPBEXinputData 4 6" xfId="15854" xr:uid="{00000000-0005-0000-0000-00009D810000}"/>
    <cellStyle name="SAPBEXinputData 4 7" xfId="5110" xr:uid="{00000000-0005-0000-0000-00009E810000}"/>
    <cellStyle name="SAPBEXinputData 4 8" xfId="38064" xr:uid="{00000000-0005-0000-0000-00009F810000}"/>
    <cellStyle name="SAPBEXinputData 5" xfId="935" xr:uid="{00000000-0005-0000-0000-0000A0810000}"/>
    <cellStyle name="SAPBEXinputData 5 2" xfId="7406" xr:uid="{00000000-0005-0000-0000-0000A1810000}"/>
    <cellStyle name="SAPBEXinputData 5 3" xfId="14153" xr:uid="{00000000-0005-0000-0000-0000A2810000}"/>
    <cellStyle name="SAPBEXinputData 5 4" xfId="14736" xr:uid="{00000000-0005-0000-0000-0000A3810000}"/>
    <cellStyle name="SAPBEXinputData 5 5" xfId="15853" xr:uid="{00000000-0005-0000-0000-0000A4810000}"/>
    <cellStyle name="SAPBEXinputData 5 6" xfId="5111" xr:uid="{00000000-0005-0000-0000-0000A5810000}"/>
    <cellStyle name="SAPBEXinputData 5 7" xfId="38065" xr:uid="{00000000-0005-0000-0000-0000A6810000}"/>
    <cellStyle name="SAPBEXinputData 6" xfId="1909" xr:uid="{00000000-0005-0000-0000-0000A7810000}"/>
    <cellStyle name="SAPBEXinputData 6 2" xfId="6411" xr:uid="{00000000-0005-0000-0000-0000A8810000}"/>
    <cellStyle name="SAPBEXinputData 7" xfId="1910" xr:uid="{00000000-0005-0000-0000-0000A9810000}"/>
    <cellStyle name="SAPBEXinputData 8" xfId="1911" xr:uid="{00000000-0005-0000-0000-0000AA810000}"/>
    <cellStyle name="SAPBEXinputData 9" xfId="1912" xr:uid="{00000000-0005-0000-0000-0000AB810000}"/>
    <cellStyle name="SAPBEXinputData_CC - Div XRef" xfId="1913" xr:uid="{00000000-0005-0000-0000-0000AC810000}"/>
    <cellStyle name="SAPBEXItemHeader" xfId="100" xr:uid="{00000000-0005-0000-0000-0000AD810000}"/>
    <cellStyle name="SAPBEXItemHeader 2" xfId="4894" xr:uid="{00000000-0005-0000-0000-0000AE810000}"/>
    <cellStyle name="SAPBEXItemHeader 2 2" xfId="10049" xr:uid="{00000000-0005-0000-0000-0000AF810000}"/>
    <cellStyle name="SAPBEXItemHeader 2 2 2" xfId="26031" xr:uid="{00000000-0005-0000-0000-0000B0810000}"/>
    <cellStyle name="SAPBEXItemHeader 2 3" xfId="12867" xr:uid="{00000000-0005-0000-0000-0000B1810000}"/>
    <cellStyle name="SAPBEXItemHeader 2 3 2" xfId="28708" xr:uid="{00000000-0005-0000-0000-0000B2810000}"/>
    <cellStyle name="SAPBEXItemHeader 2 4" xfId="13692" xr:uid="{00000000-0005-0000-0000-0000B3810000}"/>
    <cellStyle name="SAPBEXItemHeader 2 4 2" xfId="29312" xr:uid="{00000000-0005-0000-0000-0000B4810000}"/>
    <cellStyle name="SAPBEXItemHeader 2 5" xfId="18188" xr:uid="{00000000-0005-0000-0000-0000B5810000}"/>
    <cellStyle name="SAPBEXItemHeader 2 5 2" xfId="33294" xr:uid="{00000000-0005-0000-0000-0000B6810000}"/>
    <cellStyle name="SAPBEXItemHeader 2 6" xfId="20795" xr:uid="{00000000-0005-0000-0000-0000B7810000}"/>
    <cellStyle name="SAPBEXItemHeader 2 6 2" xfId="35728" xr:uid="{00000000-0005-0000-0000-0000B8810000}"/>
    <cellStyle name="SAPBEXItemHeader 2 7" xfId="20947" xr:uid="{00000000-0005-0000-0000-0000B9810000}"/>
    <cellStyle name="SAPBEXItemHeader 2 7 2" xfId="35873" xr:uid="{00000000-0005-0000-0000-0000BA810000}"/>
    <cellStyle name="SAPBEXItemHeader 3" xfId="5989" xr:uid="{00000000-0005-0000-0000-0000BB810000}"/>
    <cellStyle name="SAPBEXItemHeader 3 2" xfId="22958" xr:uid="{00000000-0005-0000-0000-0000BC810000}"/>
    <cellStyle name="SAPBEXItemHeader 4" xfId="5473" xr:uid="{00000000-0005-0000-0000-0000BD810000}"/>
    <cellStyle name="SAPBEXItemHeader 4 2" xfId="22695" xr:uid="{00000000-0005-0000-0000-0000BE810000}"/>
    <cellStyle name="SAPBEXItemHeader 5" xfId="5899" xr:uid="{00000000-0005-0000-0000-0000BF810000}"/>
    <cellStyle name="SAPBEXItemHeader 5 2" xfId="22887" xr:uid="{00000000-0005-0000-0000-0000C0810000}"/>
    <cellStyle name="SAPBEXItemHeader 6" xfId="13441" xr:uid="{00000000-0005-0000-0000-0000C1810000}"/>
    <cellStyle name="SAPBEXItemHeader 6 2" xfId="29097" xr:uid="{00000000-0005-0000-0000-0000C2810000}"/>
    <cellStyle name="SAPBEXItemHeader 7" xfId="15118" xr:uid="{00000000-0005-0000-0000-0000C3810000}"/>
    <cellStyle name="SAPBEXItemHeader 7 2" xfId="30541" xr:uid="{00000000-0005-0000-0000-0000C4810000}"/>
    <cellStyle name="SAPBEXresData" xfId="101" xr:uid="{00000000-0005-0000-0000-0000C5810000}"/>
    <cellStyle name="SAPBEXresData 10" xfId="3642" xr:uid="{00000000-0005-0000-0000-0000C6810000}"/>
    <cellStyle name="SAPBEXresData 10 2" xfId="3953" xr:uid="{00000000-0005-0000-0000-0000C7810000}"/>
    <cellStyle name="SAPBEXresData 10 2 2" xfId="9109" xr:uid="{00000000-0005-0000-0000-0000C8810000}"/>
    <cellStyle name="SAPBEXresData 10 2 2 2" xfId="25105" xr:uid="{00000000-0005-0000-0000-0000C9810000}"/>
    <cellStyle name="SAPBEXresData 10 2 3" xfId="11928" xr:uid="{00000000-0005-0000-0000-0000CA810000}"/>
    <cellStyle name="SAPBEXresData 10 2 3 2" xfId="27772" xr:uid="{00000000-0005-0000-0000-0000CB810000}"/>
    <cellStyle name="SAPBEXresData 10 2 4" xfId="13085" xr:uid="{00000000-0005-0000-0000-0000CC810000}"/>
    <cellStyle name="SAPBEXresData 10 2 4 2" xfId="28865" xr:uid="{00000000-0005-0000-0000-0000CD810000}"/>
    <cellStyle name="SAPBEXresData 10 2 5" xfId="17250" xr:uid="{00000000-0005-0000-0000-0000CE810000}"/>
    <cellStyle name="SAPBEXresData 10 2 5 2" xfId="32372" xr:uid="{00000000-0005-0000-0000-0000CF810000}"/>
    <cellStyle name="SAPBEXresData 10 2 6" xfId="19859" xr:uid="{00000000-0005-0000-0000-0000D0810000}"/>
    <cellStyle name="SAPBEXresData 10 2 6 2" xfId="34800" xr:uid="{00000000-0005-0000-0000-0000D1810000}"/>
    <cellStyle name="SAPBEXresData 10 2 7" xfId="6772" xr:uid="{00000000-0005-0000-0000-0000D2810000}"/>
    <cellStyle name="SAPBEXresData 10 2 7 2" xfId="23244" xr:uid="{00000000-0005-0000-0000-0000D3810000}"/>
    <cellStyle name="SAPBEXresData 10 3" xfId="8810" xr:uid="{00000000-0005-0000-0000-0000D4810000}"/>
    <cellStyle name="SAPBEXresData 10 3 2" xfId="24839" xr:uid="{00000000-0005-0000-0000-0000D5810000}"/>
    <cellStyle name="SAPBEXresData 10 4" xfId="11637" xr:uid="{00000000-0005-0000-0000-0000D6810000}"/>
    <cellStyle name="SAPBEXresData 10 4 2" xfId="27504" xr:uid="{00000000-0005-0000-0000-0000D7810000}"/>
    <cellStyle name="SAPBEXresData 10 5" xfId="5761" xr:uid="{00000000-0005-0000-0000-0000D8810000}"/>
    <cellStyle name="SAPBEXresData 10 5 2" xfId="22799" xr:uid="{00000000-0005-0000-0000-0000D9810000}"/>
    <cellStyle name="SAPBEXresData 10 6" xfId="16989" xr:uid="{00000000-0005-0000-0000-0000DA810000}"/>
    <cellStyle name="SAPBEXresData 10 6 2" xfId="32127" xr:uid="{00000000-0005-0000-0000-0000DB810000}"/>
    <cellStyle name="SAPBEXresData 10 7" xfId="19599" xr:uid="{00000000-0005-0000-0000-0000DC810000}"/>
    <cellStyle name="SAPBEXresData 10 7 2" xfId="34546" xr:uid="{00000000-0005-0000-0000-0000DD810000}"/>
    <cellStyle name="SAPBEXresData 11" xfId="3643" xr:uid="{00000000-0005-0000-0000-0000DE810000}"/>
    <cellStyle name="SAPBEXresData 11 2" xfId="3952" xr:uid="{00000000-0005-0000-0000-0000DF810000}"/>
    <cellStyle name="SAPBEXresData 11 2 2" xfId="9108" xr:uid="{00000000-0005-0000-0000-0000E0810000}"/>
    <cellStyle name="SAPBEXresData 11 2 2 2" xfId="25104" xr:uid="{00000000-0005-0000-0000-0000E1810000}"/>
    <cellStyle name="SAPBEXresData 11 2 3" xfId="11927" xr:uid="{00000000-0005-0000-0000-0000E2810000}"/>
    <cellStyle name="SAPBEXresData 11 2 3 2" xfId="27771" xr:uid="{00000000-0005-0000-0000-0000E3810000}"/>
    <cellStyle name="SAPBEXresData 11 2 4" xfId="5715" xr:uid="{00000000-0005-0000-0000-0000E4810000}"/>
    <cellStyle name="SAPBEXresData 11 2 4 2" xfId="22779" xr:uid="{00000000-0005-0000-0000-0000E5810000}"/>
    <cellStyle name="SAPBEXresData 11 2 5" xfId="17249" xr:uid="{00000000-0005-0000-0000-0000E6810000}"/>
    <cellStyle name="SAPBEXresData 11 2 5 2" xfId="32371" xr:uid="{00000000-0005-0000-0000-0000E7810000}"/>
    <cellStyle name="SAPBEXresData 11 2 6" xfId="19858" xr:uid="{00000000-0005-0000-0000-0000E8810000}"/>
    <cellStyle name="SAPBEXresData 11 2 6 2" xfId="34799" xr:uid="{00000000-0005-0000-0000-0000E9810000}"/>
    <cellStyle name="SAPBEXresData 11 2 7" xfId="21460" xr:uid="{00000000-0005-0000-0000-0000EA810000}"/>
    <cellStyle name="SAPBEXresData 11 2 7 2" xfId="36386" xr:uid="{00000000-0005-0000-0000-0000EB810000}"/>
    <cellStyle name="SAPBEXresData 11 3" xfId="8811" xr:uid="{00000000-0005-0000-0000-0000EC810000}"/>
    <cellStyle name="SAPBEXresData 11 3 2" xfId="24840" xr:uid="{00000000-0005-0000-0000-0000ED810000}"/>
    <cellStyle name="SAPBEXresData 11 4" xfId="11638" xr:uid="{00000000-0005-0000-0000-0000EE810000}"/>
    <cellStyle name="SAPBEXresData 11 4 2" xfId="27505" xr:uid="{00000000-0005-0000-0000-0000EF810000}"/>
    <cellStyle name="SAPBEXresData 11 5" xfId="10464" xr:uid="{00000000-0005-0000-0000-0000F0810000}"/>
    <cellStyle name="SAPBEXresData 11 5 2" xfId="26386" xr:uid="{00000000-0005-0000-0000-0000F1810000}"/>
    <cellStyle name="SAPBEXresData 11 6" xfId="16990" xr:uid="{00000000-0005-0000-0000-0000F2810000}"/>
    <cellStyle name="SAPBEXresData 11 6 2" xfId="32128" xr:uid="{00000000-0005-0000-0000-0000F3810000}"/>
    <cellStyle name="SAPBEXresData 11 7" xfId="19600" xr:uid="{00000000-0005-0000-0000-0000F4810000}"/>
    <cellStyle name="SAPBEXresData 11 7 2" xfId="34547" xr:uid="{00000000-0005-0000-0000-0000F5810000}"/>
    <cellStyle name="SAPBEXresData 12" xfId="3644" xr:uid="{00000000-0005-0000-0000-0000F6810000}"/>
    <cellStyle name="SAPBEXresData 12 2" xfId="3951" xr:uid="{00000000-0005-0000-0000-0000F7810000}"/>
    <cellStyle name="SAPBEXresData 12 2 2" xfId="9107" xr:uid="{00000000-0005-0000-0000-0000F8810000}"/>
    <cellStyle name="SAPBEXresData 12 2 2 2" xfId="25103" xr:uid="{00000000-0005-0000-0000-0000F9810000}"/>
    <cellStyle name="SAPBEXresData 12 2 3" xfId="11926" xr:uid="{00000000-0005-0000-0000-0000FA810000}"/>
    <cellStyle name="SAPBEXresData 12 2 3 2" xfId="27770" xr:uid="{00000000-0005-0000-0000-0000FB810000}"/>
    <cellStyle name="SAPBEXresData 12 2 4" xfId="15243" xr:uid="{00000000-0005-0000-0000-0000FC810000}"/>
    <cellStyle name="SAPBEXresData 12 2 4 2" xfId="30656" xr:uid="{00000000-0005-0000-0000-0000FD810000}"/>
    <cellStyle name="SAPBEXresData 12 2 5" xfId="17248" xr:uid="{00000000-0005-0000-0000-0000FE810000}"/>
    <cellStyle name="SAPBEXresData 12 2 5 2" xfId="32370" xr:uid="{00000000-0005-0000-0000-0000FF810000}"/>
    <cellStyle name="SAPBEXresData 12 2 6" xfId="19857" xr:uid="{00000000-0005-0000-0000-000000820000}"/>
    <cellStyle name="SAPBEXresData 12 2 6 2" xfId="34798" xr:uid="{00000000-0005-0000-0000-000001820000}"/>
    <cellStyle name="SAPBEXresData 12 2 7" xfId="20900" xr:uid="{00000000-0005-0000-0000-000002820000}"/>
    <cellStyle name="SAPBEXresData 12 2 7 2" xfId="35827" xr:uid="{00000000-0005-0000-0000-000003820000}"/>
    <cellStyle name="SAPBEXresData 12 3" xfId="8812" xr:uid="{00000000-0005-0000-0000-000004820000}"/>
    <cellStyle name="SAPBEXresData 12 3 2" xfId="24841" xr:uid="{00000000-0005-0000-0000-000005820000}"/>
    <cellStyle name="SAPBEXresData 12 4" xfId="11639" xr:uid="{00000000-0005-0000-0000-000006820000}"/>
    <cellStyle name="SAPBEXresData 12 4 2" xfId="27506" xr:uid="{00000000-0005-0000-0000-000007820000}"/>
    <cellStyle name="SAPBEXresData 12 5" xfId="10468" xr:uid="{00000000-0005-0000-0000-000008820000}"/>
    <cellStyle name="SAPBEXresData 12 5 2" xfId="26390" xr:uid="{00000000-0005-0000-0000-000009820000}"/>
    <cellStyle name="SAPBEXresData 12 6" xfId="16991" xr:uid="{00000000-0005-0000-0000-00000A820000}"/>
    <cellStyle name="SAPBEXresData 12 6 2" xfId="32129" xr:uid="{00000000-0005-0000-0000-00000B820000}"/>
    <cellStyle name="SAPBEXresData 12 7" xfId="19601" xr:uid="{00000000-0005-0000-0000-00000C820000}"/>
    <cellStyle name="SAPBEXresData 12 7 2" xfId="34548" xr:uid="{00000000-0005-0000-0000-00000D820000}"/>
    <cellStyle name="SAPBEXresData 13" xfId="3645" xr:uid="{00000000-0005-0000-0000-00000E820000}"/>
    <cellStyle name="SAPBEXresData 13 2" xfId="3950" xr:uid="{00000000-0005-0000-0000-00000F820000}"/>
    <cellStyle name="SAPBEXresData 13 2 2" xfId="9106" xr:uid="{00000000-0005-0000-0000-000010820000}"/>
    <cellStyle name="SAPBEXresData 13 2 2 2" xfId="25102" xr:uid="{00000000-0005-0000-0000-000011820000}"/>
    <cellStyle name="SAPBEXresData 13 2 3" xfId="11925" xr:uid="{00000000-0005-0000-0000-000012820000}"/>
    <cellStyle name="SAPBEXresData 13 2 3 2" xfId="27769" xr:uid="{00000000-0005-0000-0000-000013820000}"/>
    <cellStyle name="SAPBEXresData 13 2 4" xfId="13086" xr:uid="{00000000-0005-0000-0000-000014820000}"/>
    <cellStyle name="SAPBEXresData 13 2 4 2" xfId="28866" xr:uid="{00000000-0005-0000-0000-000015820000}"/>
    <cellStyle name="SAPBEXresData 13 2 5" xfId="17247" xr:uid="{00000000-0005-0000-0000-000016820000}"/>
    <cellStyle name="SAPBEXresData 13 2 5 2" xfId="32369" xr:uid="{00000000-0005-0000-0000-000017820000}"/>
    <cellStyle name="SAPBEXresData 13 2 6" xfId="19856" xr:uid="{00000000-0005-0000-0000-000018820000}"/>
    <cellStyle name="SAPBEXresData 13 2 6 2" xfId="34797" xr:uid="{00000000-0005-0000-0000-000019820000}"/>
    <cellStyle name="SAPBEXresData 13 2 7" xfId="22050" xr:uid="{00000000-0005-0000-0000-00001A820000}"/>
    <cellStyle name="SAPBEXresData 13 2 7 2" xfId="36967" xr:uid="{00000000-0005-0000-0000-00001B820000}"/>
    <cellStyle name="SAPBEXresData 13 3" xfId="8813" xr:uid="{00000000-0005-0000-0000-00001C820000}"/>
    <cellStyle name="SAPBEXresData 13 3 2" xfId="24842" xr:uid="{00000000-0005-0000-0000-00001D820000}"/>
    <cellStyle name="SAPBEXresData 13 4" xfId="11640" xr:uid="{00000000-0005-0000-0000-00001E820000}"/>
    <cellStyle name="SAPBEXresData 13 4 2" xfId="27507" xr:uid="{00000000-0005-0000-0000-00001F820000}"/>
    <cellStyle name="SAPBEXresData 13 5" xfId="8977" xr:uid="{00000000-0005-0000-0000-000020820000}"/>
    <cellStyle name="SAPBEXresData 13 5 2" xfId="24992" xr:uid="{00000000-0005-0000-0000-000021820000}"/>
    <cellStyle name="SAPBEXresData 13 6" xfId="16992" xr:uid="{00000000-0005-0000-0000-000022820000}"/>
    <cellStyle name="SAPBEXresData 13 6 2" xfId="32130" xr:uid="{00000000-0005-0000-0000-000023820000}"/>
    <cellStyle name="SAPBEXresData 13 7" xfId="19602" xr:uid="{00000000-0005-0000-0000-000024820000}"/>
    <cellStyle name="SAPBEXresData 13 7 2" xfId="34549" xr:uid="{00000000-0005-0000-0000-000025820000}"/>
    <cellStyle name="SAPBEXresData 14" xfId="3646" xr:uid="{00000000-0005-0000-0000-000026820000}"/>
    <cellStyle name="SAPBEXresData 14 2" xfId="3949" xr:uid="{00000000-0005-0000-0000-000027820000}"/>
    <cellStyle name="SAPBEXresData 14 2 2" xfId="9105" xr:uid="{00000000-0005-0000-0000-000028820000}"/>
    <cellStyle name="SAPBEXresData 14 2 2 2" xfId="25101" xr:uid="{00000000-0005-0000-0000-000029820000}"/>
    <cellStyle name="SAPBEXresData 14 2 3" xfId="11924" xr:uid="{00000000-0005-0000-0000-00002A820000}"/>
    <cellStyle name="SAPBEXresData 14 2 3 2" xfId="27768" xr:uid="{00000000-0005-0000-0000-00002B820000}"/>
    <cellStyle name="SAPBEXresData 14 2 4" xfId="7606" xr:uid="{00000000-0005-0000-0000-00002C820000}"/>
    <cellStyle name="SAPBEXresData 14 2 4 2" xfId="23748" xr:uid="{00000000-0005-0000-0000-00002D820000}"/>
    <cellStyle name="SAPBEXresData 14 2 5" xfId="17246" xr:uid="{00000000-0005-0000-0000-00002E820000}"/>
    <cellStyle name="SAPBEXresData 14 2 5 2" xfId="32368" xr:uid="{00000000-0005-0000-0000-00002F820000}"/>
    <cellStyle name="SAPBEXresData 14 2 6" xfId="19855" xr:uid="{00000000-0005-0000-0000-000030820000}"/>
    <cellStyle name="SAPBEXresData 14 2 6 2" xfId="34796" xr:uid="{00000000-0005-0000-0000-000031820000}"/>
    <cellStyle name="SAPBEXresData 14 2 7" xfId="13237" xr:uid="{00000000-0005-0000-0000-000032820000}"/>
    <cellStyle name="SAPBEXresData 14 2 7 2" xfId="28997" xr:uid="{00000000-0005-0000-0000-000033820000}"/>
    <cellStyle name="SAPBEXresData 14 3" xfId="8814" xr:uid="{00000000-0005-0000-0000-000034820000}"/>
    <cellStyle name="SAPBEXresData 14 3 2" xfId="24843" xr:uid="{00000000-0005-0000-0000-000035820000}"/>
    <cellStyle name="SAPBEXresData 14 4" xfId="11641" xr:uid="{00000000-0005-0000-0000-000036820000}"/>
    <cellStyle name="SAPBEXresData 14 4 2" xfId="27508" xr:uid="{00000000-0005-0000-0000-000037820000}"/>
    <cellStyle name="SAPBEXresData 14 5" xfId="10459" xr:uid="{00000000-0005-0000-0000-000038820000}"/>
    <cellStyle name="SAPBEXresData 14 5 2" xfId="26381" xr:uid="{00000000-0005-0000-0000-000039820000}"/>
    <cellStyle name="SAPBEXresData 14 6" xfId="16993" xr:uid="{00000000-0005-0000-0000-00003A820000}"/>
    <cellStyle name="SAPBEXresData 14 6 2" xfId="32131" xr:uid="{00000000-0005-0000-0000-00003B820000}"/>
    <cellStyle name="SAPBEXresData 14 7" xfId="19603" xr:uid="{00000000-0005-0000-0000-00003C820000}"/>
    <cellStyle name="SAPBEXresData 14 7 2" xfId="34550" xr:uid="{00000000-0005-0000-0000-00003D820000}"/>
    <cellStyle name="SAPBEXresData 15" xfId="3647" xr:uid="{00000000-0005-0000-0000-00003E820000}"/>
    <cellStyle name="SAPBEXresData 15 2" xfId="3948" xr:uid="{00000000-0005-0000-0000-00003F820000}"/>
    <cellStyle name="SAPBEXresData 15 2 2" xfId="9104" xr:uid="{00000000-0005-0000-0000-000040820000}"/>
    <cellStyle name="SAPBEXresData 15 2 2 2" xfId="25100" xr:uid="{00000000-0005-0000-0000-000041820000}"/>
    <cellStyle name="SAPBEXresData 15 2 3" xfId="11923" xr:uid="{00000000-0005-0000-0000-000042820000}"/>
    <cellStyle name="SAPBEXresData 15 2 3 2" xfId="27767" xr:uid="{00000000-0005-0000-0000-000043820000}"/>
    <cellStyle name="SAPBEXresData 15 2 4" xfId="14607" xr:uid="{00000000-0005-0000-0000-000044820000}"/>
    <cellStyle name="SAPBEXresData 15 2 4 2" xfId="30109" xr:uid="{00000000-0005-0000-0000-000045820000}"/>
    <cellStyle name="SAPBEXresData 15 2 5" xfId="17245" xr:uid="{00000000-0005-0000-0000-000046820000}"/>
    <cellStyle name="SAPBEXresData 15 2 5 2" xfId="32367" xr:uid="{00000000-0005-0000-0000-000047820000}"/>
    <cellStyle name="SAPBEXresData 15 2 6" xfId="19854" xr:uid="{00000000-0005-0000-0000-000048820000}"/>
    <cellStyle name="SAPBEXresData 15 2 6 2" xfId="34795" xr:uid="{00000000-0005-0000-0000-000049820000}"/>
    <cellStyle name="SAPBEXresData 15 2 7" xfId="14759" xr:uid="{00000000-0005-0000-0000-00004A820000}"/>
    <cellStyle name="SAPBEXresData 15 2 7 2" xfId="30215" xr:uid="{00000000-0005-0000-0000-00004B820000}"/>
    <cellStyle name="SAPBEXresData 15 3" xfId="8815" xr:uid="{00000000-0005-0000-0000-00004C820000}"/>
    <cellStyle name="SAPBEXresData 15 3 2" xfId="24844" xr:uid="{00000000-0005-0000-0000-00004D820000}"/>
    <cellStyle name="SAPBEXresData 15 4" xfId="11642" xr:uid="{00000000-0005-0000-0000-00004E820000}"/>
    <cellStyle name="SAPBEXresData 15 4 2" xfId="27509" xr:uid="{00000000-0005-0000-0000-00004F820000}"/>
    <cellStyle name="SAPBEXresData 15 5" xfId="13714" xr:uid="{00000000-0005-0000-0000-000050820000}"/>
    <cellStyle name="SAPBEXresData 15 5 2" xfId="29327" xr:uid="{00000000-0005-0000-0000-000051820000}"/>
    <cellStyle name="SAPBEXresData 15 6" xfId="16994" xr:uid="{00000000-0005-0000-0000-000052820000}"/>
    <cellStyle name="SAPBEXresData 15 6 2" xfId="32132" xr:uid="{00000000-0005-0000-0000-000053820000}"/>
    <cellStyle name="SAPBEXresData 15 7" xfId="19604" xr:uid="{00000000-0005-0000-0000-000054820000}"/>
    <cellStyle name="SAPBEXresData 15 7 2" xfId="34551" xr:uid="{00000000-0005-0000-0000-000055820000}"/>
    <cellStyle name="SAPBEXresData 16" xfId="3648" xr:uid="{00000000-0005-0000-0000-000056820000}"/>
    <cellStyle name="SAPBEXresData 16 2" xfId="3947" xr:uid="{00000000-0005-0000-0000-000057820000}"/>
    <cellStyle name="SAPBEXresData 16 2 2" xfId="9103" xr:uid="{00000000-0005-0000-0000-000058820000}"/>
    <cellStyle name="SAPBEXresData 16 2 2 2" xfId="25099" xr:uid="{00000000-0005-0000-0000-000059820000}"/>
    <cellStyle name="SAPBEXresData 16 2 3" xfId="11922" xr:uid="{00000000-0005-0000-0000-00005A820000}"/>
    <cellStyle name="SAPBEXresData 16 2 3 2" xfId="27766" xr:uid="{00000000-0005-0000-0000-00005B820000}"/>
    <cellStyle name="SAPBEXresData 16 2 4" xfId="13948" xr:uid="{00000000-0005-0000-0000-00005C820000}"/>
    <cellStyle name="SAPBEXresData 16 2 4 2" xfId="29531" xr:uid="{00000000-0005-0000-0000-00005D820000}"/>
    <cellStyle name="SAPBEXresData 16 2 5" xfId="17244" xr:uid="{00000000-0005-0000-0000-00005E820000}"/>
    <cellStyle name="SAPBEXresData 16 2 5 2" xfId="32366" xr:uid="{00000000-0005-0000-0000-00005F820000}"/>
    <cellStyle name="SAPBEXresData 16 2 6" xfId="19853" xr:uid="{00000000-0005-0000-0000-000060820000}"/>
    <cellStyle name="SAPBEXresData 16 2 6 2" xfId="34794" xr:uid="{00000000-0005-0000-0000-000061820000}"/>
    <cellStyle name="SAPBEXresData 16 2 7" xfId="22001" xr:uid="{00000000-0005-0000-0000-000062820000}"/>
    <cellStyle name="SAPBEXresData 16 2 7 2" xfId="36920" xr:uid="{00000000-0005-0000-0000-000063820000}"/>
    <cellStyle name="SAPBEXresData 16 3" xfId="8816" xr:uid="{00000000-0005-0000-0000-000064820000}"/>
    <cellStyle name="SAPBEXresData 16 3 2" xfId="24845" xr:uid="{00000000-0005-0000-0000-000065820000}"/>
    <cellStyle name="SAPBEXresData 16 4" xfId="11643" xr:uid="{00000000-0005-0000-0000-000066820000}"/>
    <cellStyle name="SAPBEXresData 16 4 2" xfId="27510" xr:uid="{00000000-0005-0000-0000-000067820000}"/>
    <cellStyle name="SAPBEXresData 16 5" xfId="6485" xr:uid="{00000000-0005-0000-0000-000068820000}"/>
    <cellStyle name="SAPBEXresData 16 5 2" xfId="23093" xr:uid="{00000000-0005-0000-0000-000069820000}"/>
    <cellStyle name="SAPBEXresData 16 6" xfId="16995" xr:uid="{00000000-0005-0000-0000-00006A820000}"/>
    <cellStyle name="SAPBEXresData 16 6 2" xfId="32133" xr:uid="{00000000-0005-0000-0000-00006B820000}"/>
    <cellStyle name="SAPBEXresData 16 7" xfId="19605" xr:uid="{00000000-0005-0000-0000-00006C820000}"/>
    <cellStyle name="SAPBEXresData 16 7 2" xfId="34552" xr:uid="{00000000-0005-0000-0000-00006D820000}"/>
    <cellStyle name="SAPBEXresData 17" xfId="4893" xr:uid="{00000000-0005-0000-0000-00006E820000}"/>
    <cellStyle name="SAPBEXresData 17 2" xfId="10048" xr:uid="{00000000-0005-0000-0000-00006F820000}"/>
    <cellStyle name="SAPBEXresData 17 2 2" xfId="26030" xr:uid="{00000000-0005-0000-0000-000070820000}"/>
    <cellStyle name="SAPBEXresData 17 3" xfId="12866" xr:uid="{00000000-0005-0000-0000-000071820000}"/>
    <cellStyle name="SAPBEXresData 17 3 2" xfId="28707" xr:uid="{00000000-0005-0000-0000-000072820000}"/>
    <cellStyle name="SAPBEXresData 17 4" xfId="10170" xr:uid="{00000000-0005-0000-0000-000073820000}"/>
    <cellStyle name="SAPBEXresData 17 4 2" xfId="26135" xr:uid="{00000000-0005-0000-0000-000074820000}"/>
    <cellStyle name="SAPBEXresData 17 5" xfId="18187" xr:uid="{00000000-0005-0000-0000-000075820000}"/>
    <cellStyle name="SAPBEXresData 17 5 2" xfId="33293" xr:uid="{00000000-0005-0000-0000-000076820000}"/>
    <cellStyle name="SAPBEXresData 17 6" xfId="20794" xr:uid="{00000000-0005-0000-0000-000077820000}"/>
    <cellStyle name="SAPBEXresData 17 6 2" xfId="35727" xr:uid="{00000000-0005-0000-0000-000078820000}"/>
    <cellStyle name="SAPBEXresData 17 7" xfId="20946" xr:uid="{00000000-0005-0000-0000-000079820000}"/>
    <cellStyle name="SAPBEXresData 17 7 2" xfId="35872" xr:uid="{00000000-0005-0000-0000-00007A820000}"/>
    <cellStyle name="SAPBEXresData 18" xfId="5988" xr:uid="{00000000-0005-0000-0000-00007B820000}"/>
    <cellStyle name="SAPBEXresData 18 2" xfId="22957" xr:uid="{00000000-0005-0000-0000-00007C820000}"/>
    <cellStyle name="SAPBEXresData 19" xfId="5474" xr:uid="{00000000-0005-0000-0000-00007D820000}"/>
    <cellStyle name="SAPBEXresData 19 2" xfId="22696" xr:uid="{00000000-0005-0000-0000-00007E820000}"/>
    <cellStyle name="SAPBEXresData 2" xfId="936" xr:uid="{00000000-0005-0000-0000-00007F820000}"/>
    <cellStyle name="SAPBEXresData 2 10" xfId="13264" xr:uid="{00000000-0005-0000-0000-000080820000}"/>
    <cellStyle name="SAPBEXresData 2 10 2" xfId="29009" xr:uid="{00000000-0005-0000-0000-000081820000}"/>
    <cellStyle name="SAPBEXresData 2 11" xfId="5112" xr:uid="{00000000-0005-0000-0000-000082820000}"/>
    <cellStyle name="SAPBEXresData 2 12" xfId="22143" xr:uid="{00000000-0005-0000-0000-000083820000}"/>
    <cellStyle name="SAPBEXresData 2 13" xfId="38066" xr:uid="{00000000-0005-0000-0000-000084820000}"/>
    <cellStyle name="SAPBEXresData 2 2" xfId="937" xr:uid="{00000000-0005-0000-0000-000085820000}"/>
    <cellStyle name="SAPBEXresData 2 2 2" xfId="5335" xr:uid="{00000000-0005-0000-0000-000086820000}"/>
    <cellStyle name="SAPBEXresData 2 2 2 2" xfId="22615" xr:uid="{00000000-0005-0000-0000-000087820000}"/>
    <cellStyle name="SAPBEXresData 2 2 3" xfId="6831" xr:uid="{00000000-0005-0000-0000-000088820000}"/>
    <cellStyle name="SAPBEXresData 2 2 3 2" xfId="23281" xr:uid="{00000000-0005-0000-0000-000089820000}"/>
    <cellStyle name="SAPBEXresData 2 2 4" xfId="13391" xr:uid="{00000000-0005-0000-0000-00008A820000}"/>
    <cellStyle name="SAPBEXresData 2 2 4 2" xfId="29073" xr:uid="{00000000-0005-0000-0000-00008B820000}"/>
    <cellStyle name="SAPBEXresData 2 2 5" xfId="15383" xr:uid="{00000000-0005-0000-0000-00008C820000}"/>
    <cellStyle name="SAPBEXresData 2 2 5 2" xfId="30779" xr:uid="{00000000-0005-0000-0000-00008D820000}"/>
    <cellStyle name="SAPBEXresData 2 2 6" xfId="10244" xr:uid="{00000000-0005-0000-0000-00008E820000}"/>
    <cellStyle name="SAPBEXresData 2 2 6 2" xfId="26203" xr:uid="{00000000-0005-0000-0000-00008F820000}"/>
    <cellStyle name="SAPBEXresData 2 2 7" xfId="15116" xr:uid="{00000000-0005-0000-0000-000090820000}"/>
    <cellStyle name="SAPBEXresData 2 2 7 2" xfId="30539" xr:uid="{00000000-0005-0000-0000-000091820000}"/>
    <cellStyle name="SAPBEXresData 2 2 8" xfId="5113" xr:uid="{00000000-0005-0000-0000-000092820000}"/>
    <cellStyle name="SAPBEXresData 2 2 9" xfId="38067" xr:uid="{00000000-0005-0000-0000-000093820000}"/>
    <cellStyle name="SAPBEXresData 2 3" xfId="3649" xr:uid="{00000000-0005-0000-0000-000094820000}"/>
    <cellStyle name="SAPBEXresData 2 3 2" xfId="8817" xr:uid="{00000000-0005-0000-0000-000095820000}"/>
    <cellStyle name="SAPBEXresData 2 3 2 2" xfId="24846" xr:uid="{00000000-0005-0000-0000-000096820000}"/>
    <cellStyle name="SAPBEXresData 2 3 3" xfId="11644" xr:uid="{00000000-0005-0000-0000-000097820000}"/>
    <cellStyle name="SAPBEXresData 2 3 3 2" xfId="27511" xr:uid="{00000000-0005-0000-0000-000098820000}"/>
    <cellStyle name="SAPBEXresData 2 3 4" xfId="7399" xr:uid="{00000000-0005-0000-0000-000099820000}"/>
    <cellStyle name="SAPBEXresData 2 3 4 2" xfId="23597" xr:uid="{00000000-0005-0000-0000-00009A820000}"/>
    <cellStyle name="SAPBEXresData 2 3 5" xfId="16996" xr:uid="{00000000-0005-0000-0000-00009B820000}"/>
    <cellStyle name="SAPBEXresData 2 3 5 2" xfId="32134" xr:uid="{00000000-0005-0000-0000-00009C820000}"/>
    <cellStyle name="SAPBEXresData 2 3 6" xfId="19606" xr:uid="{00000000-0005-0000-0000-00009D820000}"/>
    <cellStyle name="SAPBEXresData 2 3 6 2" xfId="34553" xr:uid="{00000000-0005-0000-0000-00009E820000}"/>
    <cellStyle name="SAPBEXresData 2 3 7" xfId="21515" xr:uid="{00000000-0005-0000-0000-00009F820000}"/>
    <cellStyle name="SAPBEXresData 2 3 7 2" xfId="36441" xr:uid="{00000000-0005-0000-0000-0000A0820000}"/>
    <cellStyle name="SAPBEXresData 2 3 8" xfId="6414" xr:uid="{00000000-0005-0000-0000-0000A1820000}"/>
    <cellStyle name="SAPBEXresData 2 3 9" xfId="22208" xr:uid="{00000000-0005-0000-0000-0000A2820000}"/>
    <cellStyle name="SAPBEXresData 2 4" xfId="3946" xr:uid="{00000000-0005-0000-0000-0000A3820000}"/>
    <cellStyle name="SAPBEXresData 2 4 2" xfId="9102" xr:uid="{00000000-0005-0000-0000-0000A4820000}"/>
    <cellStyle name="SAPBEXresData 2 4 2 2" xfId="25098" xr:uid="{00000000-0005-0000-0000-0000A5820000}"/>
    <cellStyle name="SAPBEXresData 2 4 3" xfId="11921" xr:uid="{00000000-0005-0000-0000-0000A6820000}"/>
    <cellStyle name="SAPBEXresData 2 4 3 2" xfId="27765" xr:uid="{00000000-0005-0000-0000-0000A7820000}"/>
    <cellStyle name="SAPBEXresData 2 4 4" xfId="13947" xr:uid="{00000000-0005-0000-0000-0000A8820000}"/>
    <cellStyle name="SAPBEXresData 2 4 4 2" xfId="29530" xr:uid="{00000000-0005-0000-0000-0000A9820000}"/>
    <cellStyle name="SAPBEXresData 2 4 5" xfId="17243" xr:uid="{00000000-0005-0000-0000-0000AA820000}"/>
    <cellStyle name="SAPBEXresData 2 4 5 2" xfId="32365" xr:uid="{00000000-0005-0000-0000-0000AB820000}"/>
    <cellStyle name="SAPBEXresData 2 4 6" xfId="19852" xr:uid="{00000000-0005-0000-0000-0000AC820000}"/>
    <cellStyle name="SAPBEXresData 2 4 6 2" xfId="34793" xr:uid="{00000000-0005-0000-0000-0000AD820000}"/>
    <cellStyle name="SAPBEXresData 2 4 7" xfId="21014" xr:uid="{00000000-0005-0000-0000-0000AE820000}"/>
    <cellStyle name="SAPBEXresData 2 4 7 2" xfId="35940" xr:uid="{00000000-0005-0000-0000-0000AF820000}"/>
    <cellStyle name="SAPBEXresData 2 5" xfId="5336" xr:uid="{00000000-0005-0000-0000-0000B0820000}"/>
    <cellStyle name="SAPBEXresData 2 5 2" xfId="22616" xr:uid="{00000000-0005-0000-0000-0000B1820000}"/>
    <cellStyle name="SAPBEXresData 2 6" xfId="6053" xr:uid="{00000000-0005-0000-0000-0000B2820000}"/>
    <cellStyle name="SAPBEXresData 2 6 2" xfId="23003" xr:uid="{00000000-0005-0000-0000-0000B3820000}"/>
    <cellStyle name="SAPBEXresData 2 7" xfId="7769" xr:uid="{00000000-0005-0000-0000-0000B4820000}"/>
    <cellStyle name="SAPBEXresData 2 7 2" xfId="23817" xr:uid="{00000000-0005-0000-0000-0000B5820000}"/>
    <cellStyle name="SAPBEXresData 2 8" xfId="7039" xr:uid="{00000000-0005-0000-0000-0000B6820000}"/>
    <cellStyle name="SAPBEXresData 2 8 2" xfId="23394" xr:uid="{00000000-0005-0000-0000-0000B7820000}"/>
    <cellStyle name="SAPBEXresData 2 9" xfId="15852" xr:uid="{00000000-0005-0000-0000-0000B8820000}"/>
    <cellStyle name="SAPBEXresData 2 9 2" xfId="31077" xr:uid="{00000000-0005-0000-0000-0000B9820000}"/>
    <cellStyle name="SAPBEXresData 20" xfId="5971" xr:uid="{00000000-0005-0000-0000-0000BA820000}"/>
    <cellStyle name="SAPBEXresData 20 2" xfId="22944" xr:uid="{00000000-0005-0000-0000-0000BB820000}"/>
    <cellStyle name="SAPBEXresData 21" xfId="7018" xr:uid="{00000000-0005-0000-0000-0000BC820000}"/>
    <cellStyle name="SAPBEXresData 21 2" xfId="23392" xr:uid="{00000000-0005-0000-0000-0000BD820000}"/>
    <cellStyle name="SAPBEXresData 22" xfId="13238" xr:uid="{00000000-0005-0000-0000-0000BE820000}"/>
    <cellStyle name="SAPBEXresData 22 2" xfId="28998" xr:uid="{00000000-0005-0000-0000-0000BF820000}"/>
    <cellStyle name="SAPBEXresData 3" xfId="938" xr:uid="{00000000-0005-0000-0000-0000C0820000}"/>
    <cellStyle name="SAPBEXresData 3 10" xfId="5114" xr:uid="{00000000-0005-0000-0000-0000C1820000}"/>
    <cellStyle name="SAPBEXresData 3 2" xfId="939" xr:uid="{00000000-0005-0000-0000-0000C2820000}"/>
    <cellStyle name="SAPBEXresData 3 2 2" xfId="5333" xr:uid="{00000000-0005-0000-0000-0000C3820000}"/>
    <cellStyle name="SAPBEXresData 3 2 2 2" xfId="22613" xr:uid="{00000000-0005-0000-0000-0000C4820000}"/>
    <cellStyle name="SAPBEXresData 3 2 3" xfId="6829" xr:uid="{00000000-0005-0000-0000-0000C5820000}"/>
    <cellStyle name="SAPBEXresData 3 2 3 2" xfId="23279" xr:uid="{00000000-0005-0000-0000-0000C6820000}"/>
    <cellStyle name="SAPBEXresData 3 2 4" xfId="13385" xr:uid="{00000000-0005-0000-0000-0000C7820000}"/>
    <cellStyle name="SAPBEXresData 3 2 4 2" xfId="29068" xr:uid="{00000000-0005-0000-0000-0000C8820000}"/>
    <cellStyle name="SAPBEXresData 3 2 5" xfId="13494" xr:uid="{00000000-0005-0000-0000-0000C9820000}"/>
    <cellStyle name="SAPBEXresData 3 2 5 2" xfId="29129" xr:uid="{00000000-0005-0000-0000-0000CA820000}"/>
    <cellStyle name="SAPBEXresData 3 2 6" xfId="14675" xr:uid="{00000000-0005-0000-0000-0000CB820000}"/>
    <cellStyle name="SAPBEXresData 3 2 6 2" xfId="30167" xr:uid="{00000000-0005-0000-0000-0000CC820000}"/>
    <cellStyle name="SAPBEXresData 3 2 7" xfId="15808" xr:uid="{00000000-0005-0000-0000-0000CD820000}"/>
    <cellStyle name="SAPBEXresData 3 2 7 2" xfId="31052" xr:uid="{00000000-0005-0000-0000-0000CE820000}"/>
    <cellStyle name="SAPBEXresData 3 2 8" xfId="5115" xr:uid="{00000000-0005-0000-0000-0000CF820000}"/>
    <cellStyle name="SAPBEXresData 3 3" xfId="3945" xr:uid="{00000000-0005-0000-0000-0000D0820000}"/>
    <cellStyle name="SAPBEXresData 3 3 2" xfId="9101" xr:uid="{00000000-0005-0000-0000-0000D1820000}"/>
    <cellStyle name="SAPBEXresData 3 3 2 2" xfId="25097" xr:uid="{00000000-0005-0000-0000-0000D2820000}"/>
    <cellStyle name="SAPBEXresData 3 3 3" xfId="11920" xr:uid="{00000000-0005-0000-0000-0000D3820000}"/>
    <cellStyle name="SAPBEXresData 3 3 3 2" xfId="27764" xr:uid="{00000000-0005-0000-0000-0000D4820000}"/>
    <cellStyle name="SAPBEXresData 3 3 4" xfId="13732" xr:uid="{00000000-0005-0000-0000-0000D5820000}"/>
    <cellStyle name="SAPBEXresData 3 3 4 2" xfId="29344" xr:uid="{00000000-0005-0000-0000-0000D6820000}"/>
    <cellStyle name="SAPBEXresData 3 3 5" xfId="17242" xr:uid="{00000000-0005-0000-0000-0000D7820000}"/>
    <cellStyle name="SAPBEXresData 3 3 5 2" xfId="32364" xr:uid="{00000000-0005-0000-0000-0000D8820000}"/>
    <cellStyle name="SAPBEXresData 3 3 6" xfId="19851" xr:uid="{00000000-0005-0000-0000-0000D9820000}"/>
    <cellStyle name="SAPBEXresData 3 3 6 2" xfId="34792" xr:uid="{00000000-0005-0000-0000-0000DA820000}"/>
    <cellStyle name="SAPBEXresData 3 3 7" xfId="15388" xr:uid="{00000000-0005-0000-0000-0000DB820000}"/>
    <cellStyle name="SAPBEXresData 3 3 7 2" xfId="30781" xr:uid="{00000000-0005-0000-0000-0000DC820000}"/>
    <cellStyle name="SAPBEXresData 3 4" xfId="5334" xr:uid="{00000000-0005-0000-0000-0000DD820000}"/>
    <cellStyle name="SAPBEXresData 3 4 2" xfId="22614" xr:uid="{00000000-0005-0000-0000-0000DE820000}"/>
    <cellStyle name="SAPBEXresData 3 5" xfId="6830" xr:uid="{00000000-0005-0000-0000-0000DF820000}"/>
    <cellStyle name="SAPBEXresData 3 5 2" xfId="23280" xr:uid="{00000000-0005-0000-0000-0000E0820000}"/>
    <cellStyle name="SAPBEXresData 3 6" xfId="11787" xr:uid="{00000000-0005-0000-0000-0000E1820000}"/>
    <cellStyle name="SAPBEXresData 3 6 2" xfId="27648" xr:uid="{00000000-0005-0000-0000-0000E2820000}"/>
    <cellStyle name="SAPBEXresData 3 7" xfId="5925" xr:uid="{00000000-0005-0000-0000-0000E3820000}"/>
    <cellStyle name="SAPBEXresData 3 7 2" xfId="22902" xr:uid="{00000000-0005-0000-0000-0000E4820000}"/>
    <cellStyle name="SAPBEXresData 3 8" xfId="15851" xr:uid="{00000000-0005-0000-0000-0000E5820000}"/>
    <cellStyle name="SAPBEXresData 3 8 2" xfId="31076" xr:uid="{00000000-0005-0000-0000-0000E6820000}"/>
    <cellStyle name="SAPBEXresData 3 9" xfId="6781" xr:uid="{00000000-0005-0000-0000-0000E7820000}"/>
    <cellStyle name="SAPBEXresData 3 9 2" xfId="23251" xr:uid="{00000000-0005-0000-0000-0000E8820000}"/>
    <cellStyle name="SAPBEXresData 4" xfId="940" xr:uid="{00000000-0005-0000-0000-0000E9820000}"/>
    <cellStyle name="SAPBEXresData 4 10" xfId="5116" xr:uid="{00000000-0005-0000-0000-0000EA820000}"/>
    <cellStyle name="SAPBEXresData 4 11" xfId="38068" xr:uid="{00000000-0005-0000-0000-0000EB820000}"/>
    <cellStyle name="SAPBEXresData 4 2" xfId="3651" xr:uid="{00000000-0005-0000-0000-0000EC820000}"/>
    <cellStyle name="SAPBEXresData 4 2 2" xfId="8819" xr:uid="{00000000-0005-0000-0000-0000ED820000}"/>
    <cellStyle name="SAPBEXresData 4 2 2 2" xfId="24848" xr:uid="{00000000-0005-0000-0000-0000EE820000}"/>
    <cellStyle name="SAPBEXresData 4 2 3" xfId="11646" xr:uid="{00000000-0005-0000-0000-0000EF820000}"/>
    <cellStyle name="SAPBEXresData 4 2 3 2" xfId="27513" xr:uid="{00000000-0005-0000-0000-0000F0820000}"/>
    <cellStyle name="SAPBEXresData 4 2 4" xfId="10360" xr:uid="{00000000-0005-0000-0000-0000F1820000}"/>
    <cellStyle name="SAPBEXresData 4 2 4 2" xfId="26298" xr:uid="{00000000-0005-0000-0000-0000F2820000}"/>
    <cellStyle name="SAPBEXresData 4 2 5" xfId="16998" xr:uid="{00000000-0005-0000-0000-0000F3820000}"/>
    <cellStyle name="SAPBEXresData 4 2 5 2" xfId="32136" xr:uid="{00000000-0005-0000-0000-0000F4820000}"/>
    <cellStyle name="SAPBEXresData 4 2 6" xfId="19608" xr:uid="{00000000-0005-0000-0000-0000F5820000}"/>
    <cellStyle name="SAPBEXresData 4 2 6 2" xfId="34555" xr:uid="{00000000-0005-0000-0000-0000F6820000}"/>
    <cellStyle name="SAPBEXresData 4 2 7" xfId="21516" xr:uid="{00000000-0005-0000-0000-0000F7820000}"/>
    <cellStyle name="SAPBEXresData 4 2 7 2" xfId="36442" xr:uid="{00000000-0005-0000-0000-0000F8820000}"/>
    <cellStyle name="SAPBEXresData 4 2 8" xfId="6415" xr:uid="{00000000-0005-0000-0000-0000F9820000}"/>
    <cellStyle name="SAPBEXresData 4 3" xfId="3944" xr:uid="{00000000-0005-0000-0000-0000FA820000}"/>
    <cellStyle name="SAPBEXresData 4 3 2" xfId="9100" xr:uid="{00000000-0005-0000-0000-0000FB820000}"/>
    <cellStyle name="SAPBEXresData 4 3 2 2" xfId="25096" xr:uid="{00000000-0005-0000-0000-0000FC820000}"/>
    <cellStyle name="SAPBEXresData 4 3 3" xfId="11919" xr:uid="{00000000-0005-0000-0000-0000FD820000}"/>
    <cellStyle name="SAPBEXresData 4 3 3 2" xfId="27763" xr:uid="{00000000-0005-0000-0000-0000FE820000}"/>
    <cellStyle name="SAPBEXresData 4 3 4" xfId="15155" xr:uid="{00000000-0005-0000-0000-0000FF820000}"/>
    <cellStyle name="SAPBEXresData 4 3 4 2" xfId="30574" xr:uid="{00000000-0005-0000-0000-000000830000}"/>
    <cellStyle name="SAPBEXresData 4 3 5" xfId="17241" xr:uid="{00000000-0005-0000-0000-000001830000}"/>
    <cellStyle name="SAPBEXresData 4 3 5 2" xfId="32363" xr:uid="{00000000-0005-0000-0000-000002830000}"/>
    <cellStyle name="SAPBEXresData 4 3 6" xfId="19850" xr:uid="{00000000-0005-0000-0000-000003830000}"/>
    <cellStyle name="SAPBEXresData 4 3 6 2" xfId="34791" xr:uid="{00000000-0005-0000-0000-000004830000}"/>
    <cellStyle name="SAPBEXresData 4 3 7" xfId="15487" xr:uid="{00000000-0005-0000-0000-000005830000}"/>
    <cellStyle name="SAPBEXresData 4 3 7 2" xfId="30849" xr:uid="{00000000-0005-0000-0000-000006830000}"/>
    <cellStyle name="SAPBEXresData 4 4" xfId="5332" xr:uid="{00000000-0005-0000-0000-000007830000}"/>
    <cellStyle name="SAPBEXresData 4 4 2" xfId="22612" xr:uid="{00000000-0005-0000-0000-000008830000}"/>
    <cellStyle name="SAPBEXresData 4 5" xfId="6828" xr:uid="{00000000-0005-0000-0000-000009830000}"/>
    <cellStyle name="SAPBEXresData 4 5 2" xfId="23278" xr:uid="{00000000-0005-0000-0000-00000A830000}"/>
    <cellStyle name="SAPBEXresData 4 6" xfId="6597" xr:uid="{00000000-0005-0000-0000-00000B830000}"/>
    <cellStyle name="SAPBEXresData 4 6 2" xfId="23135" xr:uid="{00000000-0005-0000-0000-00000C830000}"/>
    <cellStyle name="SAPBEXresData 4 7" xfId="13418" xr:uid="{00000000-0005-0000-0000-00000D830000}"/>
    <cellStyle name="SAPBEXresData 4 7 2" xfId="29086" xr:uid="{00000000-0005-0000-0000-00000E830000}"/>
    <cellStyle name="SAPBEXresData 4 8" xfId="15850" xr:uid="{00000000-0005-0000-0000-00000F830000}"/>
    <cellStyle name="SAPBEXresData 4 8 2" xfId="31075" xr:uid="{00000000-0005-0000-0000-000010830000}"/>
    <cellStyle name="SAPBEXresData 4 9" xfId="18484" xr:uid="{00000000-0005-0000-0000-000011830000}"/>
    <cellStyle name="SAPBEXresData 4 9 2" xfId="33511" xr:uid="{00000000-0005-0000-0000-000012830000}"/>
    <cellStyle name="SAPBEXresData 5" xfId="941" xr:uid="{00000000-0005-0000-0000-000013830000}"/>
    <cellStyle name="SAPBEXresData 5 10" xfId="5117" xr:uid="{00000000-0005-0000-0000-000014830000}"/>
    <cellStyle name="SAPBEXresData 5 2" xfId="3652" xr:uid="{00000000-0005-0000-0000-000015830000}"/>
    <cellStyle name="SAPBEXresData 5 2 2" xfId="8820" xr:uid="{00000000-0005-0000-0000-000016830000}"/>
    <cellStyle name="SAPBEXresData 5 2 2 2" xfId="24849" xr:uid="{00000000-0005-0000-0000-000017830000}"/>
    <cellStyle name="SAPBEXresData 5 2 3" xfId="11647" xr:uid="{00000000-0005-0000-0000-000018830000}"/>
    <cellStyle name="SAPBEXresData 5 2 3 2" xfId="27514" xr:uid="{00000000-0005-0000-0000-000019830000}"/>
    <cellStyle name="SAPBEXresData 5 2 4" xfId="10288" xr:uid="{00000000-0005-0000-0000-00001A830000}"/>
    <cellStyle name="SAPBEXresData 5 2 4 2" xfId="26231" xr:uid="{00000000-0005-0000-0000-00001B830000}"/>
    <cellStyle name="SAPBEXresData 5 2 5" xfId="16999" xr:uid="{00000000-0005-0000-0000-00001C830000}"/>
    <cellStyle name="SAPBEXresData 5 2 5 2" xfId="32137" xr:uid="{00000000-0005-0000-0000-00001D830000}"/>
    <cellStyle name="SAPBEXresData 5 2 6" xfId="19609" xr:uid="{00000000-0005-0000-0000-00001E830000}"/>
    <cellStyle name="SAPBEXresData 5 2 6 2" xfId="34556" xr:uid="{00000000-0005-0000-0000-00001F830000}"/>
    <cellStyle name="SAPBEXresData 5 2 7" xfId="21517" xr:uid="{00000000-0005-0000-0000-000020830000}"/>
    <cellStyle name="SAPBEXresData 5 2 7 2" xfId="36443" xr:uid="{00000000-0005-0000-0000-000021830000}"/>
    <cellStyle name="SAPBEXresData 5 2 8" xfId="6416" xr:uid="{00000000-0005-0000-0000-000022830000}"/>
    <cellStyle name="SAPBEXresData 5 3" xfId="3943" xr:uid="{00000000-0005-0000-0000-000023830000}"/>
    <cellStyle name="SAPBEXresData 5 3 2" xfId="9099" xr:uid="{00000000-0005-0000-0000-000024830000}"/>
    <cellStyle name="SAPBEXresData 5 3 2 2" xfId="25095" xr:uid="{00000000-0005-0000-0000-000025830000}"/>
    <cellStyle name="SAPBEXresData 5 3 3" xfId="11918" xr:uid="{00000000-0005-0000-0000-000026830000}"/>
    <cellStyle name="SAPBEXresData 5 3 3 2" xfId="27762" xr:uid="{00000000-0005-0000-0000-000027830000}"/>
    <cellStyle name="SAPBEXresData 5 3 4" xfId="15242" xr:uid="{00000000-0005-0000-0000-000028830000}"/>
    <cellStyle name="SAPBEXresData 5 3 4 2" xfId="30655" xr:uid="{00000000-0005-0000-0000-000029830000}"/>
    <cellStyle name="SAPBEXresData 5 3 5" xfId="17240" xr:uid="{00000000-0005-0000-0000-00002A830000}"/>
    <cellStyle name="SAPBEXresData 5 3 5 2" xfId="32362" xr:uid="{00000000-0005-0000-0000-00002B830000}"/>
    <cellStyle name="SAPBEXresData 5 3 6" xfId="19849" xr:uid="{00000000-0005-0000-0000-00002C830000}"/>
    <cellStyle name="SAPBEXresData 5 3 6 2" xfId="34790" xr:uid="{00000000-0005-0000-0000-00002D830000}"/>
    <cellStyle name="SAPBEXresData 5 3 7" xfId="21001" xr:uid="{00000000-0005-0000-0000-00002E830000}"/>
    <cellStyle name="SAPBEXresData 5 3 7 2" xfId="35927" xr:uid="{00000000-0005-0000-0000-00002F830000}"/>
    <cellStyle name="SAPBEXresData 5 4" xfId="5331" xr:uid="{00000000-0005-0000-0000-000030830000}"/>
    <cellStyle name="SAPBEXresData 5 4 2" xfId="22611" xr:uid="{00000000-0005-0000-0000-000031830000}"/>
    <cellStyle name="SAPBEXresData 5 5" xfId="6827" xr:uid="{00000000-0005-0000-0000-000032830000}"/>
    <cellStyle name="SAPBEXresData 5 5 2" xfId="23277" xr:uid="{00000000-0005-0000-0000-000033830000}"/>
    <cellStyle name="SAPBEXresData 5 6" xfId="13386" xr:uid="{00000000-0005-0000-0000-000034830000}"/>
    <cellStyle name="SAPBEXresData 5 6 2" xfId="29069" xr:uid="{00000000-0005-0000-0000-000035830000}"/>
    <cellStyle name="SAPBEXresData 5 7" xfId="7202" xr:uid="{00000000-0005-0000-0000-000036830000}"/>
    <cellStyle name="SAPBEXresData 5 7 2" xfId="23476" xr:uid="{00000000-0005-0000-0000-000037830000}"/>
    <cellStyle name="SAPBEXresData 5 8" xfId="13005" xr:uid="{00000000-0005-0000-0000-000038830000}"/>
    <cellStyle name="SAPBEXresData 5 8 2" xfId="28806" xr:uid="{00000000-0005-0000-0000-000039830000}"/>
    <cellStyle name="SAPBEXresData 5 9" xfId="18483" xr:uid="{00000000-0005-0000-0000-00003A830000}"/>
    <cellStyle name="SAPBEXresData 5 9 2" xfId="33510" xr:uid="{00000000-0005-0000-0000-00003B830000}"/>
    <cellStyle name="SAPBEXresData 6" xfId="3653" xr:uid="{00000000-0005-0000-0000-00003C830000}"/>
    <cellStyle name="SAPBEXresData 6 2" xfId="3942" xr:uid="{00000000-0005-0000-0000-00003D830000}"/>
    <cellStyle name="SAPBEXresData 6 2 2" xfId="9098" xr:uid="{00000000-0005-0000-0000-00003E830000}"/>
    <cellStyle name="SAPBEXresData 6 2 2 2" xfId="25094" xr:uid="{00000000-0005-0000-0000-00003F830000}"/>
    <cellStyle name="SAPBEXresData 6 2 3" xfId="11917" xr:uid="{00000000-0005-0000-0000-000040830000}"/>
    <cellStyle name="SAPBEXresData 6 2 3 2" xfId="27761" xr:uid="{00000000-0005-0000-0000-000041830000}"/>
    <cellStyle name="SAPBEXresData 6 2 4" xfId="14330" xr:uid="{00000000-0005-0000-0000-000042830000}"/>
    <cellStyle name="SAPBEXresData 6 2 4 2" xfId="29853" xr:uid="{00000000-0005-0000-0000-000043830000}"/>
    <cellStyle name="SAPBEXresData 6 2 5" xfId="17239" xr:uid="{00000000-0005-0000-0000-000044830000}"/>
    <cellStyle name="SAPBEXresData 6 2 5 2" xfId="32361" xr:uid="{00000000-0005-0000-0000-000045830000}"/>
    <cellStyle name="SAPBEXresData 6 2 6" xfId="19848" xr:uid="{00000000-0005-0000-0000-000046830000}"/>
    <cellStyle name="SAPBEXresData 6 2 6 2" xfId="34789" xr:uid="{00000000-0005-0000-0000-000047830000}"/>
    <cellStyle name="SAPBEXresData 6 2 7" xfId="22042" xr:uid="{00000000-0005-0000-0000-000048830000}"/>
    <cellStyle name="SAPBEXresData 6 2 7 2" xfId="36961" xr:uid="{00000000-0005-0000-0000-000049830000}"/>
    <cellStyle name="SAPBEXresData 6 3" xfId="8821" xr:uid="{00000000-0005-0000-0000-00004A830000}"/>
    <cellStyle name="SAPBEXresData 6 3 2" xfId="24850" xr:uid="{00000000-0005-0000-0000-00004B830000}"/>
    <cellStyle name="SAPBEXresData 6 4" xfId="11648" xr:uid="{00000000-0005-0000-0000-00004C830000}"/>
    <cellStyle name="SAPBEXresData 6 4 2" xfId="27515" xr:uid="{00000000-0005-0000-0000-00004D830000}"/>
    <cellStyle name="SAPBEXresData 6 5" xfId="7421" xr:uid="{00000000-0005-0000-0000-00004E830000}"/>
    <cellStyle name="SAPBEXresData 6 5 2" xfId="23614" xr:uid="{00000000-0005-0000-0000-00004F830000}"/>
    <cellStyle name="SAPBEXresData 6 6" xfId="17000" xr:uid="{00000000-0005-0000-0000-000050830000}"/>
    <cellStyle name="SAPBEXresData 6 6 2" xfId="32138" xr:uid="{00000000-0005-0000-0000-000051830000}"/>
    <cellStyle name="SAPBEXresData 6 7" xfId="19610" xr:uid="{00000000-0005-0000-0000-000052830000}"/>
    <cellStyle name="SAPBEXresData 6 7 2" xfId="34557" xr:uid="{00000000-0005-0000-0000-000053830000}"/>
    <cellStyle name="SAPBEXresData 7" xfId="3654" xr:uid="{00000000-0005-0000-0000-000054830000}"/>
    <cellStyle name="SAPBEXresData 7 2" xfId="3941" xr:uid="{00000000-0005-0000-0000-000055830000}"/>
    <cellStyle name="SAPBEXresData 7 2 2" xfId="9097" xr:uid="{00000000-0005-0000-0000-000056830000}"/>
    <cellStyle name="SAPBEXresData 7 2 2 2" xfId="25093" xr:uid="{00000000-0005-0000-0000-000057830000}"/>
    <cellStyle name="SAPBEXresData 7 2 3" xfId="11916" xr:uid="{00000000-0005-0000-0000-000058830000}"/>
    <cellStyle name="SAPBEXresData 7 2 3 2" xfId="27760" xr:uid="{00000000-0005-0000-0000-000059830000}"/>
    <cellStyle name="SAPBEXresData 7 2 4" xfId="15135" xr:uid="{00000000-0005-0000-0000-00005A830000}"/>
    <cellStyle name="SAPBEXresData 7 2 4 2" xfId="30557" xr:uid="{00000000-0005-0000-0000-00005B830000}"/>
    <cellStyle name="SAPBEXresData 7 2 5" xfId="17238" xr:uid="{00000000-0005-0000-0000-00005C830000}"/>
    <cellStyle name="SAPBEXresData 7 2 5 2" xfId="32360" xr:uid="{00000000-0005-0000-0000-00005D830000}"/>
    <cellStyle name="SAPBEXresData 7 2 6" xfId="19847" xr:uid="{00000000-0005-0000-0000-00005E830000}"/>
    <cellStyle name="SAPBEXresData 7 2 6 2" xfId="34788" xr:uid="{00000000-0005-0000-0000-00005F830000}"/>
    <cellStyle name="SAPBEXresData 7 2 7" xfId="21009" xr:uid="{00000000-0005-0000-0000-000060830000}"/>
    <cellStyle name="SAPBEXresData 7 2 7 2" xfId="35935" xr:uid="{00000000-0005-0000-0000-000061830000}"/>
    <cellStyle name="SAPBEXresData 7 3" xfId="8822" xr:uid="{00000000-0005-0000-0000-000062830000}"/>
    <cellStyle name="SAPBEXresData 7 3 2" xfId="24851" xr:uid="{00000000-0005-0000-0000-000063830000}"/>
    <cellStyle name="SAPBEXresData 7 4" xfId="11649" xr:uid="{00000000-0005-0000-0000-000064830000}"/>
    <cellStyle name="SAPBEXresData 7 4 2" xfId="27516" xr:uid="{00000000-0005-0000-0000-000065830000}"/>
    <cellStyle name="SAPBEXresData 7 5" xfId="8988" xr:uid="{00000000-0005-0000-0000-000066830000}"/>
    <cellStyle name="SAPBEXresData 7 5 2" xfId="24999" xr:uid="{00000000-0005-0000-0000-000067830000}"/>
    <cellStyle name="SAPBEXresData 7 6" xfId="17001" xr:uid="{00000000-0005-0000-0000-000068830000}"/>
    <cellStyle name="SAPBEXresData 7 6 2" xfId="32139" xr:uid="{00000000-0005-0000-0000-000069830000}"/>
    <cellStyle name="SAPBEXresData 7 7" xfId="19611" xr:uid="{00000000-0005-0000-0000-00006A830000}"/>
    <cellStyle name="SAPBEXresData 7 7 2" xfId="34558" xr:uid="{00000000-0005-0000-0000-00006B830000}"/>
    <cellStyle name="SAPBEXresData 8" xfId="3655" xr:uid="{00000000-0005-0000-0000-00006C830000}"/>
    <cellStyle name="SAPBEXresData 8 2" xfId="3940" xr:uid="{00000000-0005-0000-0000-00006D830000}"/>
    <cellStyle name="SAPBEXresData 8 2 2" xfId="9096" xr:uid="{00000000-0005-0000-0000-00006E830000}"/>
    <cellStyle name="SAPBEXresData 8 2 2 2" xfId="25092" xr:uid="{00000000-0005-0000-0000-00006F830000}"/>
    <cellStyle name="SAPBEXresData 8 2 3" xfId="11915" xr:uid="{00000000-0005-0000-0000-000070830000}"/>
    <cellStyle name="SAPBEXresData 8 2 3 2" xfId="27759" xr:uid="{00000000-0005-0000-0000-000071830000}"/>
    <cellStyle name="SAPBEXresData 8 2 4" xfId="10474" xr:uid="{00000000-0005-0000-0000-000072830000}"/>
    <cellStyle name="SAPBEXresData 8 2 4 2" xfId="26396" xr:uid="{00000000-0005-0000-0000-000073830000}"/>
    <cellStyle name="SAPBEXresData 8 2 5" xfId="17237" xr:uid="{00000000-0005-0000-0000-000074830000}"/>
    <cellStyle name="SAPBEXresData 8 2 5 2" xfId="32359" xr:uid="{00000000-0005-0000-0000-000075830000}"/>
    <cellStyle name="SAPBEXresData 8 2 6" xfId="19846" xr:uid="{00000000-0005-0000-0000-000076830000}"/>
    <cellStyle name="SAPBEXresData 8 2 6 2" xfId="34787" xr:uid="{00000000-0005-0000-0000-000077830000}"/>
    <cellStyle name="SAPBEXresData 8 2 7" xfId="22039" xr:uid="{00000000-0005-0000-0000-000078830000}"/>
    <cellStyle name="SAPBEXresData 8 2 7 2" xfId="36958" xr:uid="{00000000-0005-0000-0000-000079830000}"/>
    <cellStyle name="SAPBEXresData 8 3" xfId="8823" xr:uid="{00000000-0005-0000-0000-00007A830000}"/>
    <cellStyle name="SAPBEXresData 8 3 2" xfId="24852" xr:uid="{00000000-0005-0000-0000-00007B830000}"/>
    <cellStyle name="SAPBEXresData 8 4" xfId="11650" xr:uid="{00000000-0005-0000-0000-00007C830000}"/>
    <cellStyle name="SAPBEXresData 8 4 2" xfId="27517" xr:uid="{00000000-0005-0000-0000-00007D830000}"/>
    <cellStyle name="SAPBEXresData 8 5" xfId="10462" xr:uid="{00000000-0005-0000-0000-00007E830000}"/>
    <cellStyle name="SAPBEXresData 8 5 2" xfId="26384" xr:uid="{00000000-0005-0000-0000-00007F830000}"/>
    <cellStyle name="SAPBEXresData 8 6" xfId="17002" xr:uid="{00000000-0005-0000-0000-000080830000}"/>
    <cellStyle name="SAPBEXresData 8 6 2" xfId="32140" xr:uid="{00000000-0005-0000-0000-000081830000}"/>
    <cellStyle name="SAPBEXresData 8 7" xfId="19612" xr:uid="{00000000-0005-0000-0000-000082830000}"/>
    <cellStyle name="SAPBEXresData 8 7 2" xfId="34559" xr:uid="{00000000-0005-0000-0000-000083830000}"/>
    <cellStyle name="SAPBEXresData 9" xfId="3656" xr:uid="{00000000-0005-0000-0000-000084830000}"/>
    <cellStyle name="SAPBEXresData 9 2" xfId="3939" xr:uid="{00000000-0005-0000-0000-000085830000}"/>
    <cellStyle name="SAPBEXresData 9 2 2" xfId="9095" xr:uid="{00000000-0005-0000-0000-000086830000}"/>
    <cellStyle name="SAPBEXresData 9 2 2 2" xfId="25091" xr:uid="{00000000-0005-0000-0000-000087830000}"/>
    <cellStyle name="SAPBEXresData 9 2 3" xfId="11914" xr:uid="{00000000-0005-0000-0000-000088830000}"/>
    <cellStyle name="SAPBEXresData 9 2 3 2" xfId="27758" xr:uid="{00000000-0005-0000-0000-000089830000}"/>
    <cellStyle name="SAPBEXresData 9 2 4" xfId="13629" xr:uid="{00000000-0005-0000-0000-00008A830000}"/>
    <cellStyle name="SAPBEXresData 9 2 4 2" xfId="29250" xr:uid="{00000000-0005-0000-0000-00008B830000}"/>
    <cellStyle name="SAPBEXresData 9 2 5" xfId="17236" xr:uid="{00000000-0005-0000-0000-00008C830000}"/>
    <cellStyle name="SAPBEXresData 9 2 5 2" xfId="32358" xr:uid="{00000000-0005-0000-0000-00008D830000}"/>
    <cellStyle name="SAPBEXresData 9 2 6" xfId="19845" xr:uid="{00000000-0005-0000-0000-00008E830000}"/>
    <cellStyle name="SAPBEXresData 9 2 6 2" xfId="34786" xr:uid="{00000000-0005-0000-0000-00008F830000}"/>
    <cellStyle name="SAPBEXresData 9 2 7" xfId="22044" xr:uid="{00000000-0005-0000-0000-000090830000}"/>
    <cellStyle name="SAPBEXresData 9 2 7 2" xfId="36963" xr:uid="{00000000-0005-0000-0000-000091830000}"/>
    <cellStyle name="SAPBEXresData 9 3" xfId="8824" xr:uid="{00000000-0005-0000-0000-000092830000}"/>
    <cellStyle name="SAPBEXresData 9 3 2" xfId="24853" xr:uid="{00000000-0005-0000-0000-000093830000}"/>
    <cellStyle name="SAPBEXresData 9 4" xfId="11651" xr:uid="{00000000-0005-0000-0000-000094830000}"/>
    <cellStyle name="SAPBEXresData 9 4 2" xfId="27518" xr:uid="{00000000-0005-0000-0000-000095830000}"/>
    <cellStyle name="SAPBEXresData 9 5" xfId="5758" xr:uid="{00000000-0005-0000-0000-000096830000}"/>
    <cellStyle name="SAPBEXresData 9 5 2" xfId="22798" xr:uid="{00000000-0005-0000-0000-000097830000}"/>
    <cellStyle name="SAPBEXresData 9 6" xfId="17003" xr:uid="{00000000-0005-0000-0000-000098830000}"/>
    <cellStyle name="SAPBEXresData 9 6 2" xfId="32141" xr:uid="{00000000-0005-0000-0000-000099830000}"/>
    <cellStyle name="SAPBEXresData 9 7" xfId="19613" xr:uid="{00000000-0005-0000-0000-00009A830000}"/>
    <cellStyle name="SAPBEXresData 9 7 2" xfId="34560" xr:uid="{00000000-0005-0000-0000-00009B830000}"/>
    <cellStyle name="SAPBEXresData_CC - Div XRef" xfId="1914" xr:uid="{00000000-0005-0000-0000-00009C830000}"/>
    <cellStyle name="SAPBEXresDataEmph" xfId="102" xr:uid="{00000000-0005-0000-0000-00009D830000}"/>
    <cellStyle name="SAPBEXresDataEmph 10" xfId="3657" xr:uid="{00000000-0005-0000-0000-00009E830000}"/>
    <cellStyle name="SAPBEXresDataEmph 10 2" xfId="3938" xr:uid="{00000000-0005-0000-0000-00009F830000}"/>
    <cellStyle name="SAPBEXresDataEmph 10 2 2" xfId="9094" xr:uid="{00000000-0005-0000-0000-0000A0830000}"/>
    <cellStyle name="SAPBEXresDataEmph 10 2 2 2" xfId="25090" xr:uid="{00000000-0005-0000-0000-0000A1830000}"/>
    <cellStyle name="SAPBEXresDataEmph 10 2 3" xfId="11913" xr:uid="{00000000-0005-0000-0000-0000A2830000}"/>
    <cellStyle name="SAPBEXresDataEmph 10 2 3 2" xfId="27757" xr:uid="{00000000-0005-0000-0000-0000A3830000}"/>
    <cellStyle name="SAPBEXresDataEmph 10 2 4" xfId="10446" xr:uid="{00000000-0005-0000-0000-0000A4830000}"/>
    <cellStyle name="SAPBEXresDataEmph 10 2 4 2" xfId="26369" xr:uid="{00000000-0005-0000-0000-0000A5830000}"/>
    <cellStyle name="SAPBEXresDataEmph 10 2 5" xfId="17235" xr:uid="{00000000-0005-0000-0000-0000A6830000}"/>
    <cellStyle name="SAPBEXresDataEmph 10 2 5 2" xfId="32357" xr:uid="{00000000-0005-0000-0000-0000A7830000}"/>
    <cellStyle name="SAPBEXresDataEmph 10 2 6" xfId="19844" xr:uid="{00000000-0005-0000-0000-0000A8830000}"/>
    <cellStyle name="SAPBEXresDataEmph 10 2 6 2" xfId="34785" xr:uid="{00000000-0005-0000-0000-0000A9830000}"/>
    <cellStyle name="SAPBEXresDataEmph 10 2 7" xfId="20997" xr:uid="{00000000-0005-0000-0000-0000AA830000}"/>
    <cellStyle name="SAPBEXresDataEmph 10 2 7 2" xfId="35923" xr:uid="{00000000-0005-0000-0000-0000AB830000}"/>
    <cellStyle name="SAPBEXresDataEmph 10 3" xfId="8825" xr:uid="{00000000-0005-0000-0000-0000AC830000}"/>
    <cellStyle name="SAPBEXresDataEmph 10 3 2" xfId="24854" xr:uid="{00000000-0005-0000-0000-0000AD830000}"/>
    <cellStyle name="SAPBEXresDataEmph 10 4" xfId="11652" xr:uid="{00000000-0005-0000-0000-0000AE830000}"/>
    <cellStyle name="SAPBEXresDataEmph 10 4 2" xfId="27519" xr:uid="{00000000-0005-0000-0000-0000AF830000}"/>
    <cellStyle name="SAPBEXresDataEmph 10 5" xfId="6783" xr:uid="{00000000-0005-0000-0000-0000B0830000}"/>
    <cellStyle name="SAPBEXresDataEmph 10 5 2" xfId="23253" xr:uid="{00000000-0005-0000-0000-0000B1830000}"/>
    <cellStyle name="SAPBEXresDataEmph 10 6" xfId="17004" xr:uid="{00000000-0005-0000-0000-0000B2830000}"/>
    <cellStyle name="SAPBEXresDataEmph 10 6 2" xfId="32142" xr:uid="{00000000-0005-0000-0000-0000B3830000}"/>
    <cellStyle name="SAPBEXresDataEmph 10 7" xfId="19614" xr:uid="{00000000-0005-0000-0000-0000B4830000}"/>
    <cellStyle name="SAPBEXresDataEmph 10 7 2" xfId="34561" xr:uid="{00000000-0005-0000-0000-0000B5830000}"/>
    <cellStyle name="SAPBEXresDataEmph 11" xfId="3658" xr:uid="{00000000-0005-0000-0000-0000B6830000}"/>
    <cellStyle name="SAPBEXresDataEmph 11 2" xfId="3937" xr:uid="{00000000-0005-0000-0000-0000B7830000}"/>
    <cellStyle name="SAPBEXresDataEmph 11 2 2" xfId="9093" xr:uid="{00000000-0005-0000-0000-0000B8830000}"/>
    <cellStyle name="SAPBEXresDataEmph 11 2 2 2" xfId="25089" xr:uid="{00000000-0005-0000-0000-0000B9830000}"/>
    <cellStyle name="SAPBEXresDataEmph 11 2 3" xfId="11912" xr:uid="{00000000-0005-0000-0000-0000BA830000}"/>
    <cellStyle name="SAPBEXresDataEmph 11 2 3 2" xfId="27756" xr:uid="{00000000-0005-0000-0000-0000BB830000}"/>
    <cellStyle name="SAPBEXresDataEmph 11 2 4" xfId="6944" xr:uid="{00000000-0005-0000-0000-0000BC830000}"/>
    <cellStyle name="SAPBEXresDataEmph 11 2 4 2" xfId="23348" xr:uid="{00000000-0005-0000-0000-0000BD830000}"/>
    <cellStyle name="SAPBEXresDataEmph 11 2 5" xfId="17234" xr:uid="{00000000-0005-0000-0000-0000BE830000}"/>
    <cellStyle name="SAPBEXresDataEmph 11 2 5 2" xfId="32356" xr:uid="{00000000-0005-0000-0000-0000BF830000}"/>
    <cellStyle name="SAPBEXresDataEmph 11 2 6" xfId="19843" xr:uid="{00000000-0005-0000-0000-0000C0830000}"/>
    <cellStyle name="SAPBEXresDataEmph 11 2 6 2" xfId="34784" xr:uid="{00000000-0005-0000-0000-0000C1830000}"/>
    <cellStyle name="SAPBEXresDataEmph 11 2 7" xfId="22083" xr:uid="{00000000-0005-0000-0000-0000C2830000}"/>
    <cellStyle name="SAPBEXresDataEmph 11 2 7 2" xfId="37000" xr:uid="{00000000-0005-0000-0000-0000C3830000}"/>
    <cellStyle name="SAPBEXresDataEmph 11 3" xfId="8826" xr:uid="{00000000-0005-0000-0000-0000C4830000}"/>
    <cellStyle name="SAPBEXresDataEmph 11 3 2" xfId="24855" xr:uid="{00000000-0005-0000-0000-0000C5830000}"/>
    <cellStyle name="SAPBEXresDataEmph 11 4" xfId="11653" xr:uid="{00000000-0005-0000-0000-0000C6830000}"/>
    <cellStyle name="SAPBEXresDataEmph 11 4 2" xfId="27520" xr:uid="{00000000-0005-0000-0000-0000C7830000}"/>
    <cellStyle name="SAPBEXresDataEmph 11 5" xfId="10156" xr:uid="{00000000-0005-0000-0000-0000C8830000}"/>
    <cellStyle name="SAPBEXresDataEmph 11 5 2" xfId="26123" xr:uid="{00000000-0005-0000-0000-0000C9830000}"/>
    <cellStyle name="SAPBEXresDataEmph 11 6" xfId="17005" xr:uid="{00000000-0005-0000-0000-0000CA830000}"/>
    <cellStyle name="SAPBEXresDataEmph 11 6 2" xfId="32143" xr:uid="{00000000-0005-0000-0000-0000CB830000}"/>
    <cellStyle name="SAPBEXresDataEmph 11 7" xfId="19615" xr:uid="{00000000-0005-0000-0000-0000CC830000}"/>
    <cellStyle name="SAPBEXresDataEmph 11 7 2" xfId="34562" xr:uid="{00000000-0005-0000-0000-0000CD830000}"/>
    <cellStyle name="SAPBEXresDataEmph 12" xfId="3659" xr:uid="{00000000-0005-0000-0000-0000CE830000}"/>
    <cellStyle name="SAPBEXresDataEmph 12 2" xfId="3936" xr:uid="{00000000-0005-0000-0000-0000CF830000}"/>
    <cellStyle name="SAPBEXresDataEmph 12 2 2" xfId="9092" xr:uid="{00000000-0005-0000-0000-0000D0830000}"/>
    <cellStyle name="SAPBEXresDataEmph 12 2 2 2" xfId="25088" xr:uid="{00000000-0005-0000-0000-0000D1830000}"/>
    <cellStyle name="SAPBEXresDataEmph 12 2 3" xfId="11911" xr:uid="{00000000-0005-0000-0000-0000D2830000}"/>
    <cellStyle name="SAPBEXresDataEmph 12 2 3 2" xfId="27755" xr:uid="{00000000-0005-0000-0000-0000D3830000}"/>
    <cellStyle name="SAPBEXresDataEmph 12 2 4" xfId="7222" xr:uid="{00000000-0005-0000-0000-0000D4830000}"/>
    <cellStyle name="SAPBEXresDataEmph 12 2 4 2" xfId="23489" xr:uid="{00000000-0005-0000-0000-0000D5830000}"/>
    <cellStyle name="SAPBEXresDataEmph 12 2 5" xfId="17233" xr:uid="{00000000-0005-0000-0000-0000D6830000}"/>
    <cellStyle name="SAPBEXresDataEmph 12 2 5 2" xfId="32355" xr:uid="{00000000-0005-0000-0000-0000D7830000}"/>
    <cellStyle name="SAPBEXresDataEmph 12 2 6" xfId="19842" xr:uid="{00000000-0005-0000-0000-0000D8830000}"/>
    <cellStyle name="SAPBEXresDataEmph 12 2 6 2" xfId="34783" xr:uid="{00000000-0005-0000-0000-0000D9830000}"/>
    <cellStyle name="SAPBEXresDataEmph 12 2 7" xfId="22046" xr:uid="{00000000-0005-0000-0000-0000DA830000}"/>
    <cellStyle name="SAPBEXresDataEmph 12 2 7 2" xfId="36964" xr:uid="{00000000-0005-0000-0000-0000DB830000}"/>
    <cellStyle name="SAPBEXresDataEmph 12 3" xfId="8827" xr:uid="{00000000-0005-0000-0000-0000DC830000}"/>
    <cellStyle name="SAPBEXresDataEmph 12 3 2" xfId="24856" xr:uid="{00000000-0005-0000-0000-0000DD830000}"/>
    <cellStyle name="SAPBEXresDataEmph 12 4" xfId="11654" xr:uid="{00000000-0005-0000-0000-0000DE830000}"/>
    <cellStyle name="SAPBEXresDataEmph 12 4 2" xfId="27521" xr:uid="{00000000-0005-0000-0000-0000DF830000}"/>
    <cellStyle name="SAPBEXresDataEmph 12 5" xfId="6002" xr:uid="{00000000-0005-0000-0000-0000E0830000}"/>
    <cellStyle name="SAPBEXresDataEmph 12 5 2" xfId="22969" xr:uid="{00000000-0005-0000-0000-0000E1830000}"/>
    <cellStyle name="SAPBEXresDataEmph 12 6" xfId="17006" xr:uid="{00000000-0005-0000-0000-0000E2830000}"/>
    <cellStyle name="SAPBEXresDataEmph 12 6 2" xfId="32144" xr:uid="{00000000-0005-0000-0000-0000E3830000}"/>
    <cellStyle name="SAPBEXresDataEmph 12 7" xfId="19616" xr:uid="{00000000-0005-0000-0000-0000E4830000}"/>
    <cellStyle name="SAPBEXresDataEmph 12 7 2" xfId="34563" xr:uid="{00000000-0005-0000-0000-0000E5830000}"/>
    <cellStyle name="SAPBEXresDataEmph 13" xfId="3660" xr:uid="{00000000-0005-0000-0000-0000E6830000}"/>
    <cellStyle name="SAPBEXresDataEmph 13 2" xfId="3935" xr:uid="{00000000-0005-0000-0000-0000E7830000}"/>
    <cellStyle name="SAPBEXresDataEmph 13 2 2" xfId="9091" xr:uid="{00000000-0005-0000-0000-0000E8830000}"/>
    <cellStyle name="SAPBEXresDataEmph 13 2 2 2" xfId="25087" xr:uid="{00000000-0005-0000-0000-0000E9830000}"/>
    <cellStyle name="SAPBEXresDataEmph 13 2 3" xfId="11910" xr:uid="{00000000-0005-0000-0000-0000EA830000}"/>
    <cellStyle name="SAPBEXresDataEmph 13 2 3 2" xfId="27754" xr:uid="{00000000-0005-0000-0000-0000EB830000}"/>
    <cellStyle name="SAPBEXresDataEmph 13 2 4" xfId="13265" xr:uid="{00000000-0005-0000-0000-0000EC830000}"/>
    <cellStyle name="SAPBEXresDataEmph 13 2 4 2" xfId="29010" xr:uid="{00000000-0005-0000-0000-0000ED830000}"/>
    <cellStyle name="SAPBEXresDataEmph 13 2 5" xfId="17232" xr:uid="{00000000-0005-0000-0000-0000EE830000}"/>
    <cellStyle name="SAPBEXresDataEmph 13 2 5 2" xfId="32354" xr:uid="{00000000-0005-0000-0000-0000EF830000}"/>
    <cellStyle name="SAPBEXresDataEmph 13 2 6" xfId="19841" xr:uid="{00000000-0005-0000-0000-0000F0830000}"/>
    <cellStyle name="SAPBEXresDataEmph 13 2 6 2" xfId="34782" xr:uid="{00000000-0005-0000-0000-0000F1830000}"/>
    <cellStyle name="SAPBEXresDataEmph 13 2 7" xfId="20992" xr:uid="{00000000-0005-0000-0000-0000F2830000}"/>
    <cellStyle name="SAPBEXresDataEmph 13 2 7 2" xfId="35918" xr:uid="{00000000-0005-0000-0000-0000F3830000}"/>
    <cellStyle name="SAPBEXresDataEmph 13 3" xfId="8828" xr:uid="{00000000-0005-0000-0000-0000F4830000}"/>
    <cellStyle name="SAPBEXresDataEmph 13 3 2" xfId="24857" xr:uid="{00000000-0005-0000-0000-0000F5830000}"/>
    <cellStyle name="SAPBEXresDataEmph 13 4" xfId="11655" xr:uid="{00000000-0005-0000-0000-0000F6830000}"/>
    <cellStyle name="SAPBEXresDataEmph 13 4 2" xfId="27522" xr:uid="{00000000-0005-0000-0000-0000F7830000}"/>
    <cellStyle name="SAPBEXresDataEmph 13 5" xfId="7439" xr:uid="{00000000-0005-0000-0000-0000F8830000}"/>
    <cellStyle name="SAPBEXresDataEmph 13 5 2" xfId="23630" xr:uid="{00000000-0005-0000-0000-0000F9830000}"/>
    <cellStyle name="SAPBEXresDataEmph 13 6" xfId="17007" xr:uid="{00000000-0005-0000-0000-0000FA830000}"/>
    <cellStyle name="SAPBEXresDataEmph 13 6 2" xfId="32145" xr:uid="{00000000-0005-0000-0000-0000FB830000}"/>
    <cellStyle name="SAPBEXresDataEmph 13 7" xfId="19617" xr:uid="{00000000-0005-0000-0000-0000FC830000}"/>
    <cellStyle name="SAPBEXresDataEmph 13 7 2" xfId="34564" xr:uid="{00000000-0005-0000-0000-0000FD830000}"/>
    <cellStyle name="SAPBEXresDataEmph 14" xfId="3661" xr:uid="{00000000-0005-0000-0000-0000FE830000}"/>
    <cellStyle name="SAPBEXresDataEmph 14 2" xfId="3934" xr:uid="{00000000-0005-0000-0000-0000FF830000}"/>
    <cellStyle name="SAPBEXresDataEmph 14 2 2" xfId="9090" xr:uid="{00000000-0005-0000-0000-000000840000}"/>
    <cellStyle name="SAPBEXresDataEmph 14 2 2 2" xfId="25086" xr:uid="{00000000-0005-0000-0000-000001840000}"/>
    <cellStyle name="SAPBEXresDataEmph 14 2 3" xfId="11909" xr:uid="{00000000-0005-0000-0000-000002840000}"/>
    <cellStyle name="SAPBEXresDataEmph 14 2 3 2" xfId="27753" xr:uid="{00000000-0005-0000-0000-000003840000}"/>
    <cellStyle name="SAPBEXresDataEmph 14 2 4" xfId="10129" xr:uid="{00000000-0005-0000-0000-000004840000}"/>
    <cellStyle name="SAPBEXresDataEmph 14 2 4 2" xfId="26100" xr:uid="{00000000-0005-0000-0000-000005840000}"/>
    <cellStyle name="SAPBEXresDataEmph 14 2 5" xfId="17231" xr:uid="{00000000-0005-0000-0000-000006840000}"/>
    <cellStyle name="SAPBEXresDataEmph 14 2 5 2" xfId="32353" xr:uid="{00000000-0005-0000-0000-000007840000}"/>
    <cellStyle name="SAPBEXresDataEmph 14 2 6" xfId="19840" xr:uid="{00000000-0005-0000-0000-000008840000}"/>
    <cellStyle name="SAPBEXresDataEmph 14 2 6 2" xfId="34781" xr:uid="{00000000-0005-0000-0000-000009840000}"/>
    <cellStyle name="SAPBEXresDataEmph 14 2 7" xfId="15679" xr:uid="{00000000-0005-0000-0000-00000A840000}"/>
    <cellStyle name="SAPBEXresDataEmph 14 2 7 2" xfId="30975" xr:uid="{00000000-0005-0000-0000-00000B840000}"/>
    <cellStyle name="SAPBEXresDataEmph 14 3" xfId="8829" xr:uid="{00000000-0005-0000-0000-00000C840000}"/>
    <cellStyle name="SAPBEXresDataEmph 14 3 2" xfId="24858" xr:uid="{00000000-0005-0000-0000-00000D840000}"/>
    <cellStyle name="SAPBEXresDataEmph 14 4" xfId="11656" xr:uid="{00000000-0005-0000-0000-00000E840000}"/>
    <cellStyle name="SAPBEXresDataEmph 14 4 2" xfId="27523" xr:uid="{00000000-0005-0000-0000-00000F840000}"/>
    <cellStyle name="SAPBEXresDataEmph 14 5" xfId="7600" xr:uid="{00000000-0005-0000-0000-000010840000}"/>
    <cellStyle name="SAPBEXresDataEmph 14 5 2" xfId="23742" xr:uid="{00000000-0005-0000-0000-000011840000}"/>
    <cellStyle name="SAPBEXresDataEmph 14 6" xfId="17008" xr:uid="{00000000-0005-0000-0000-000012840000}"/>
    <cellStyle name="SAPBEXresDataEmph 14 6 2" xfId="32146" xr:uid="{00000000-0005-0000-0000-000013840000}"/>
    <cellStyle name="SAPBEXresDataEmph 14 7" xfId="19618" xr:uid="{00000000-0005-0000-0000-000014840000}"/>
    <cellStyle name="SAPBEXresDataEmph 14 7 2" xfId="34565" xr:uid="{00000000-0005-0000-0000-000015840000}"/>
    <cellStyle name="SAPBEXresDataEmph 15" xfId="3662" xr:uid="{00000000-0005-0000-0000-000016840000}"/>
    <cellStyle name="SAPBEXresDataEmph 15 2" xfId="3933" xr:uid="{00000000-0005-0000-0000-000017840000}"/>
    <cellStyle name="SAPBEXresDataEmph 15 2 2" xfId="9089" xr:uid="{00000000-0005-0000-0000-000018840000}"/>
    <cellStyle name="SAPBEXresDataEmph 15 2 2 2" xfId="25085" xr:uid="{00000000-0005-0000-0000-000019840000}"/>
    <cellStyle name="SAPBEXresDataEmph 15 2 3" xfId="11908" xr:uid="{00000000-0005-0000-0000-00001A840000}"/>
    <cellStyle name="SAPBEXresDataEmph 15 2 3 2" xfId="27752" xr:uid="{00000000-0005-0000-0000-00001B840000}"/>
    <cellStyle name="SAPBEXresDataEmph 15 2 4" xfId="13266" xr:uid="{00000000-0005-0000-0000-00001C840000}"/>
    <cellStyle name="SAPBEXresDataEmph 15 2 4 2" xfId="29011" xr:uid="{00000000-0005-0000-0000-00001D840000}"/>
    <cellStyle name="SAPBEXresDataEmph 15 2 5" xfId="17230" xr:uid="{00000000-0005-0000-0000-00001E840000}"/>
    <cellStyle name="SAPBEXresDataEmph 15 2 5 2" xfId="32352" xr:uid="{00000000-0005-0000-0000-00001F840000}"/>
    <cellStyle name="SAPBEXresDataEmph 15 2 6" xfId="19839" xr:uid="{00000000-0005-0000-0000-000020840000}"/>
    <cellStyle name="SAPBEXresDataEmph 15 2 6 2" xfId="34780" xr:uid="{00000000-0005-0000-0000-000021840000}"/>
    <cellStyle name="SAPBEXresDataEmph 15 2 7" xfId="21638" xr:uid="{00000000-0005-0000-0000-000022840000}"/>
    <cellStyle name="SAPBEXresDataEmph 15 2 7 2" xfId="36564" xr:uid="{00000000-0005-0000-0000-000023840000}"/>
    <cellStyle name="SAPBEXresDataEmph 15 3" xfId="8830" xr:uid="{00000000-0005-0000-0000-000024840000}"/>
    <cellStyle name="SAPBEXresDataEmph 15 3 2" xfId="24859" xr:uid="{00000000-0005-0000-0000-000025840000}"/>
    <cellStyle name="SAPBEXresDataEmph 15 4" xfId="11657" xr:uid="{00000000-0005-0000-0000-000026840000}"/>
    <cellStyle name="SAPBEXresDataEmph 15 4 2" xfId="27524" xr:uid="{00000000-0005-0000-0000-000027840000}"/>
    <cellStyle name="SAPBEXresDataEmph 15 5" xfId="7458" xr:uid="{00000000-0005-0000-0000-000028840000}"/>
    <cellStyle name="SAPBEXresDataEmph 15 5 2" xfId="23644" xr:uid="{00000000-0005-0000-0000-000029840000}"/>
    <cellStyle name="SAPBEXresDataEmph 15 6" xfId="17009" xr:uid="{00000000-0005-0000-0000-00002A840000}"/>
    <cellStyle name="SAPBEXresDataEmph 15 6 2" xfId="32147" xr:uid="{00000000-0005-0000-0000-00002B840000}"/>
    <cellStyle name="SAPBEXresDataEmph 15 7" xfId="19619" xr:uid="{00000000-0005-0000-0000-00002C840000}"/>
    <cellStyle name="SAPBEXresDataEmph 15 7 2" xfId="34566" xr:uid="{00000000-0005-0000-0000-00002D840000}"/>
    <cellStyle name="SAPBEXresDataEmph 16" xfId="3663" xr:uid="{00000000-0005-0000-0000-00002E840000}"/>
    <cellStyle name="SAPBEXresDataEmph 16 2" xfId="3932" xr:uid="{00000000-0005-0000-0000-00002F840000}"/>
    <cellStyle name="SAPBEXresDataEmph 16 2 2" xfId="9088" xr:uid="{00000000-0005-0000-0000-000030840000}"/>
    <cellStyle name="SAPBEXresDataEmph 16 2 2 2" xfId="25084" xr:uid="{00000000-0005-0000-0000-000031840000}"/>
    <cellStyle name="SAPBEXresDataEmph 16 2 3" xfId="11907" xr:uid="{00000000-0005-0000-0000-000032840000}"/>
    <cellStyle name="SAPBEXresDataEmph 16 2 3 2" xfId="27751" xr:uid="{00000000-0005-0000-0000-000033840000}"/>
    <cellStyle name="SAPBEXresDataEmph 16 2 4" xfId="15245" xr:uid="{00000000-0005-0000-0000-000034840000}"/>
    <cellStyle name="SAPBEXresDataEmph 16 2 4 2" xfId="30657" xr:uid="{00000000-0005-0000-0000-000035840000}"/>
    <cellStyle name="SAPBEXresDataEmph 16 2 5" xfId="17229" xr:uid="{00000000-0005-0000-0000-000036840000}"/>
    <cellStyle name="SAPBEXresDataEmph 16 2 5 2" xfId="32351" xr:uid="{00000000-0005-0000-0000-000037840000}"/>
    <cellStyle name="SAPBEXresDataEmph 16 2 6" xfId="19838" xr:uid="{00000000-0005-0000-0000-000038840000}"/>
    <cellStyle name="SAPBEXresDataEmph 16 2 6 2" xfId="34779" xr:uid="{00000000-0005-0000-0000-000039840000}"/>
    <cellStyle name="SAPBEXresDataEmph 16 2 7" xfId="21185" xr:uid="{00000000-0005-0000-0000-00003A840000}"/>
    <cellStyle name="SAPBEXresDataEmph 16 2 7 2" xfId="36111" xr:uid="{00000000-0005-0000-0000-00003B840000}"/>
    <cellStyle name="SAPBEXresDataEmph 16 3" xfId="8831" xr:uid="{00000000-0005-0000-0000-00003C840000}"/>
    <cellStyle name="SAPBEXresDataEmph 16 3 2" xfId="24860" xr:uid="{00000000-0005-0000-0000-00003D840000}"/>
    <cellStyle name="SAPBEXresDataEmph 16 4" xfId="11658" xr:uid="{00000000-0005-0000-0000-00003E840000}"/>
    <cellStyle name="SAPBEXresDataEmph 16 4 2" xfId="27525" xr:uid="{00000000-0005-0000-0000-00003F840000}"/>
    <cellStyle name="SAPBEXresDataEmph 16 5" xfId="13737" xr:uid="{00000000-0005-0000-0000-000040840000}"/>
    <cellStyle name="SAPBEXresDataEmph 16 5 2" xfId="29349" xr:uid="{00000000-0005-0000-0000-000041840000}"/>
    <cellStyle name="SAPBEXresDataEmph 16 6" xfId="17010" xr:uid="{00000000-0005-0000-0000-000042840000}"/>
    <cellStyle name="SAPBEXresDataEmph 16 6 2" xfId="32148" xr:uid="{00000000-0005-0000-0000-000043840000}"/>
    <cellStyle name="SAPBEXresDataEmph 16 7" xfId="19620" xr:uid="{00000000-0005-0000-0000-000044840000}"/>
    <cellStyle name="SAPBEXresDataEmph 16 7 2" xfId="34567" xr:uid="{00000000-0005-0000-0000-000045840000}"/>
    <cellStyle name="SAPBEXresDataEmph 17" xfId="4892" xr:uid="{00000000-0005-0000-0000-000046840000}"/>
    <cellStyle name="SAPBEXresDataEmph 17 2" xfId="10047" xr:uid="{00000000-0005-0000-0000-000047840000}"/>
    <cellStyle name="SAPBEXresDataEmph 17 2 2" xfId="26029" xr:uid="{00000000-0005-0000-0000-000048840000}"/>
    <cellStyle name="SAPBEXresDataEmph 17 3" xfId="12865" xr:uid="{00000000-0005-0000-0000-000049840000}"/>
    <cellStyle name="SAPBEXresDataEmph 17 3 2" xfId="28706" xr:uid="{00000000-0005-0000-0000-00004A840000}"/>
    <cellStyle name="SAPBEXresDataEmph 17 4" xfId="10185" xr:uid="{00000000-0005-0000-0000-00004B840000}"/>
    <cellStyle name="SAPBEXresDataEmph 17 4 2" xfId="26150" xr:uid="{00000000-0005-0000-0000-00004C840000}"/>
    <cellStyle name="SAPBEXresDataEmph 17 5" xfId="18186" xr:uid="{00000000-0005-0000-0000-00004D840000}"/>
    <cellStyle name="SAPBEXresDataEmph 17 5 2" xfId="33292" xr:uid="{00000000-0005-0000-0000-00004E840000}"/>
    <cellStyle name="SAPBEXresDataEmph 17 6" xfId="20793" xr:uid="{00000000-0005-0000-0000-00004F840000}"/>
    <cellStyle name="SAPBEXresDataEmph 17 6 2" xfId="35726" xr:uid="{00000000-0005-0000-0000-000050840000}"/>
    <cellStyle name="SAPBEXresDataEmph 17 7" xfId="7607" xr:uid="{00000000-0005-0000-0000-000051840000}"/>
    <cellStyle name="SAPBEXresDataEmph 17 7 2" xfId="23749" xr:uid="{00000000-0005-0000-0000-000052840000}"/>
    <cellStyle name="SAPBEXresDataEmph 18" xfId="5987" xr:uid="{00000000-0005-0000-0000-000053840000}"/>
    <cellStyle name="SAPBEXresDataEmph 18 2" xfId="22956" xr:uid="{00000000-0005-0000-0000-000054840000}"/>
    <cellStyle name="SAPBEXresDataEmph 19" xfId="8115" xr:uid="{00000000-0005-0000-0000-000055840000}"/>
    <cellStyle name="SAPBEXresDataEmph 19 2" xfId="24144" xr:uid="{00000000-0005-0000-0000-000056840000}"/>
    <cellStyle name="SAPBEXresDataEmph 2" xfId="942" xr:uid="{00000000-0005-0000-0000-000057840000}"/>
    <cellStyle name="SAPBEXresDataEmph 2 10" xfId="5118" xr:uid="{00000000-0005-0000-0000-000058840000}"/>
    <cellStyle name="SAPBEXresDataEmph 2 11" xfId="6456" xr:uid="{00000000-0005-0000-0000-000059840000}"/>
    <cellStyle name="SAPBEXresDataEmph 2 12" xfId="38069" xr:uid="{00000000-0005-0000-0000-00005A840000}"/>
    <cellStyle name="SAPBEXresDataEmph 2 2" xfId="3664" xr:uid="{00000000-0005-0000-0000-00005B840000}"/>
    <cellStyle name="SAPBEXresDataEmph 2 2 2" xfId="8832" xr:uid="{00000000-0005-0000-0000-00005C840000}"/>
    <cellStyle name="SAPBEXresDataEmph 2 2 2 2" xfId="24861" xr:uid="{00000000-0005-0000-0000-00005D840000}"/>
    <cellStyle name="SAPBEXresDataEmph 2 2 3" xfId="11659" xr:uid="{00000000-0005-0000-0000-00005E840000}"/>
    <cellStyle name="SAPBEXresDataEmph 2 2 3 2" xfId="27526" xr:uid="{00000000-0005-0000-0000-00005F840000}"/>
    <cellStyle name="SAPBEXresDataEmph 2 2 4" xfId="14003" xr:uid="{00000000-0005-0000-0000-000060840000}"/>
    <cellStyle name="SAPBEXresDataEmph 2 2 4 2" xfId="29585" xr:uid="{00000000-0005-0000-0000-000061840000}"/>
    <cellStyle name="SAPBEXresDataEmph 2 2 5" xfId="17011" xr:uid="{00000000-0005-0000-0000-000062840000}"/>
    <cellStyle name="SAPBEXresDataEmph 2 2 5 2" xfId="32149" xr:uid="{00000000-0005-0000-0000-000063840000}"/>
    <cellStyle name="SAPBEXresDataEmph 2 2 6" xfId="19621" xr:uid="{00000000-0005-0000-0000-000064840000}"/>
    <cellStyle name="SAPBEXresDataEmph 2 2 6 2" xfId="34568" xr:uid="{00000000-0005-0000-0000-000065840000}"/>
    <cellStyle name="SAPBEXresDataEmph 2 2 7" xfId="21529" xr:uid="{00000000-0005-0000-0000-000066840000}"/>
    <cellStyle name="SAPBEXresDataEmph 2 2 7 2" xfId="36455" xr:uid="{00000000-0005-0000-0000-000067840000}"/>
    <cellStyle name="SAPBEXresDataEmph 2 2 8" xfId="6417" xr:uid="{00000000-0005-0000-0000-000068840000}"/>
    <cellStyle name="SAPBEXresDataEmph 2 2 9" xfId="22228" xr:uid="{00000000-0005-0000-0000-000069840000}"/>
    <cellStyle name="SAPBEXresDataEmph 2 3" xfId="3931" xr:uid="{00000000-0005-0000-0000-00006A840000}"/>
    <cellStyle name="SAPBEXresDataEmph 2 3 2" xfId="9087" xr:uid="{00000000-0005-0000-0000-00006B840000}"/>
    <cellStyle name="SAPBEXresDataEmph 2 3 2 2" xfId="25083" xr:uid="{00000000-0005-0000-0000-00006C840000}"/>
    <cellStyle name="SAPBEXresDataEmph 2 3 3" xfId="11906" xr:uid="{00000000-0005-0000-0000-00006D840000}"/>
    <cellStyle name="SAPBEXresDataEmph 2 3 3 2" xfId="27750" xr:uid="{00000000-0005-0000-0000-00006E840000}"/>
    <cellStyle name="SAPBEXresDataEmph 2 3 4" xfId="14929" xr:uid="{00000000-0005-0000-0000-00006F840000}"/>
    <cellStyle name="SAPBEXresDataEmph 2 3 4 2" xfId="30380" xr:uid="{00000000-0005-0000-0000-000070840000}"/>
    <cellStyle name="SAPBEXresDataEmph 2 3 5" xfId="17228" xr:uid="{00000000-0005-0000-0000-000071840000}"/>
    <cellStyle name="SAPBEXresDataEmph 2 3 5 2" xfId="32350" xr:uid="{00000000-0005-0000-0000-000072840000}"/>
    <cellStyle name="SAPBEXresDataEmph 2 3 6" xfId="19837" xr:uid="{00000000-0005-0000-0000-000073840000}"/>
    <cellStyle name="SAPBEXresDataEmph 2 3 6 2" xfId="34778" xr:uid="{00000000-0005-0000-0000-000074840000}"/>
    <cellStyle name="SAPBEXresDataEmph 2 3 7" xfId="22036" xr:uid="{00000000-0005-0000-0000-000075840000}"/>
    <cellStyle name="SAPBEXresDataEmph 2 3 7 2" xfId="36955" xr:uid="{00000000-0005-0000-0000-000076840000}"/>
    <cellStyle name="SAPBEXresDataEmph 2 4" xfId="5330" xr:uid="{00000000-0005-0000-0000-000077840000}"/>
    <cellStyle name="SAPBEXresDataEmph 2 4 2" xfId="22610" xr:uid="{00000000-0005-0000-0000-000078840000}"/>
    <cellStyle name="SAPBEXresDataEmph 2 5" xfId="6826" xr:uid="{00000000-0005-0000-0000-000079840000}"/>
    <cellStyle name="SAPBEXresDataEmph 2 5 2" xfId="23276" xr:uid="{00000000-0005-0000-0000-00007A840000}"/>
    <cellStyle name="SAPBEXresDataEmph 2 6" xfId="10609" xr:uid="{00000000-0005-0000-0000-00007B840000}"/>
    <cellStyle name="SAPBEXresDataEmph 2 6 2" xfId="26504" xr:uid="{00000000-0005-0000-0000-00007C840000}"/>
    <cellStyle name="SAPBEXresDataEmph 2 7" xfId="7040" xr:uid="{00000000-0005-0000-0000-00007D840000}"/>
    <cellStyle name="SAPBEXresDataEmph 2 7 2" xfId="23395" xr:uid="{00000000-0005-0000-0000-00007E840000}"/>
    <cellStyle name="SAPBEXresDataEmph 2 8" xfId="15849" xr:uid="{00000000-0005-0000-0000-00007F840000}"/>
    <cellStyle name="SAPBEXresDataEmph 2 8 2" xfId="31074" xr:uid="{00000000-0005-0000-0000-000080840000}"/>
    <cellStyle name="SAPBEXresDataEmph 2 9" xfId="18482" xr:uid="{00000000-0005-0000-0000-000081840000}"/>
    <cellStyle name="SAPBEXresDataEmph 2 9 2" xfId="33509" xr:uid="{00000000-0005-0000-0000-000082840000}"/>
    <cellStyle name="SAPBEXresDataEmph 20" xfId="12894" xr:uid="{00000000-0005-0000-0000-000083840000}"/>
    <cellStyle name="SAPBEXresDataEmph 20 2" xfId="28734" xr:uid="{00000000-0005-0000-0000-000084840000}"/>
    <cellStyle name="SAPBEXresDataEmph 21" xfId="13442" xr:uid="{00000000-0005-0000-0000-000085840000}"/>
    <cellStyle name="SAPBEXresDataEmph 21 2" xfId="29098" xr:uid="{00000000-0005-0000-0000-000086840000}"/>
    <cellStyle name="SAPBEXresDataEmph 22" xfId="14772" xr:uid="{00000000-0005-0000-0000-000087840000}"/>
    <cellStyle name="SAPBEXresDataEmph 22 2" xfId="30225" xr:uid="{00000000-0005-0000-0000-000088840000}"/>
    <cellStyle name="SAPBEXresDataEmph 3" xfId="943" xr:uid="{00000000-0005-0000-0000-000089840000}"/>
    <cellStyle name="SAPBEXresDataEmph 3 2" xfId="2025" xr:uid="{00000000-0005-0000-0000-00008A840000}"/>
    <cellStyle name="SAPBEXresDataEmph 3 2 2" xfId="7268" xr:uid="{00000000-0005-0000-0000-00008B840000}"/>
    <cellStyle name="SAPBEXresDataEmph 3 2 2 2" xfId="23513" xr:uid="{00000000-0005-0000-0000-00008C840000}"/>
    <cellStyle name="SAPBEXresDataEmph 3 2 3" xfId="7397" xr:uid="{00000000-0005-0000-0000-00008D840000}"/>
    <cellStyle name="SAPBEXresDataEmph 3 2 3 2" xfId="23595" xr:uid="{00000000-0005-0000-0000-00008E840000}"/>
    <cellStyle name="SAPBEXresDataEmph 3 2 4" xfId="13776" xr:uid="{00000000-0005-0000-0000-00008F840000}"/>
    <cellStyle name="SAPBEXresDataEmph 3 2 4 2" xfId="29372" xr:uid="{00000000-0005-0000-0000-000090840000}"/>
    <cellStyle name="SAPBEXresDataEmph 3 2 5" xfId="15561" xr:uid="{00000000-0005-0000-0000-000091840000}"/>
    <cellStyle name="SAPBEXresDataEmph 3 2 5 2" xfId="30907" xr:uid="{00000000-0005-0000-0000-000092840000}"/>
    <cellStyle name="SAPBEXresDataEmph 3 2 6" xfId="18262" xr:uid="{00000000-0005-0000-0000-000093840000}"/>
    <cellStyle name="SAPBEXresDataEmph 3 2 6 2" xfId="33359" xr:uid="{00000000-0005-0000-0000-000094840000}"/>
    <cellStyle name="SAPBEXresDataEmph 3 2 7" xfId="20859" xr:uid="{00000000-0005-0000-0000-000095840000}"/>
    <cellStyle name="SAPBEXresDataEmph 3 2 7 2" xfId="35787" xr:uid="{00000000-0005-0000-0000-000096840000}"/>
    <cellStyle name="SAPBEXresDataEmph 3 2 8" xfId="6123" xr:uid="{00000000-0005-0000-0000-000097840000}"/>
    <cellStyle name="SAPBEXresDataEmph 3 3" xfId="3930" xr:uid="{00000000-0005-0000-0000-000098840000}"/>
    <cellStyle name="SAPBEXresDataEmph 3 3 2" xfId="9086" xr:uid="{00000000-0005-0000-0000-000099840000}"/>
    <cellStyle name="SAPBEXresDataEmph 3 3 2 2" xfId="25082" xr:uid="{00000000-0005-0000-0000-00009A840000}"/>
    <cellStyle name="SAPBEXresDataEmph 3 3 3" xfId="11905" xr:uid="{00000000-0005-0000-0000-00009B840000}"/>
    <cellStyle name="SAPBEXresDataEmph 3 3 3 2" xfId="27749" xr:uid="{00000000-0005-0000-0000-00009C840000}"/>
    <cellStyle name="SAPBEXresDataEmph 3 3 4" xfId="15148" xr:uid="{00000000-0005-0000-0000-00009D840000}"/>
    <cellStyle name="SAPBEXresDataEmph 3 3 4 2" xfId="30568" xr:uid="{00000000-0005-0000-0000-00009E840000}"/>
    <cellStyle name="SAPBEXresDataEmph 3 3 5" xfId="17227" xr:uid="{00000000-0005-0000-0000-00009F840000}"/>
    <cellStyle name="SAPBEXresDataEmph 3 3 5 2" xfId="32349" xr:uid="{00000000-0005-0000-0000-0000A0840000}"/>
    <cellStyle name="SAPBEXresDataEmph 3 3 6" xfId="19836" xr:uid="{00000000-0005-0000-0000-0000A1840000}"/>
    <cellStyle name="SAPBEXresDataEmph 3 3 6 2" xfId="34777" xr:uid="{00000000-0005-0000-0000-0000A2840000}"/>
    <cellStyle name="SAPBEXresDataEmph 3 3 7" xfId="22122" xr:uid="{00000000-0005-0000-0000-0000A3840000}"/>
    <cellStyle name="SAPBEXresDataEmph 3 3 7 2" xfId="37032" xr:uid="{00000000-0005-0000-0000-0000A4840000}"/>
    <cellStyle name="SAPBEXresDataEmph 3 4" xfId="5329" xr:uid="{00000000-0005-0000-0000-0000A5840000}"/>
    <cellStyle name="SAPBEXresDataEmph 3 5" xfId="6825" xr:uid="{00000000-0005-0000-0000-0000A6840000}"/>
    <cellStyle name="SAPBEXresDataEmph 3 6" xfId="13387" xr:uid="{00000000-0005-0000-0000-0000A7840000}"/>
    <cellStyle name="SAPBEXresDataEmph 3 7" xfId="15382" xr:uid="{00000000-0005-0000-0000-0000A8840000}"/>
    <cellStyle name="SAPBEXresDataEmph 3 8" xfId="15159" xr:uid="{00000000-0005-0000-0000-0000A9840000}"/>
    <cellStyle name="SAPBEXresDataEmph 3 9" xfId="5119" xr:uid="{00000000-0005-0000-0000-0000AA840000}"/>
    <cellStyle name="SAPBEXresDataEmph 4" xfId="944" xr:uid="{00000000-0005-0000-0000-0000AB840000}"/>
    <cellStyle name="SAPBEXresDataEmph 4 10" xfId="5120" xr:uid="{00000000-0005-0000-0000-0000AC840000}"/>
    <cellStyle name="SAPBEXresDataEmph 4 2" xfId="3666" xr:uid="{00000000-0005-0000-0000-0000AD840000}"/>
    <cellStyle name="SAPBEXresDataEmph 4 2 2" xfId="8834" xr:uid="{00000000-0005-0000-0000-0000AE840000}"/>
    <cellStyle name="SAPBEXresDataEmph 4 2 2 2" xfId="24863" xr:uid="{00000000-0005-0000-0000-0000AF840000}"/>
    <cellStyle name="SAPBEXresDataEmph 4 2 3" xfId="11661" xr:uid="{00000000-0005-0000-0000-0000B0840000}"/>
    <cellStyle name="SAPBEXresDataEmph 4 2 3 2" xfId="27528" xr:uid="{00000000-0005-0000-0000-0000B1840000}"/>
    <cellStyle name="SAPBEXresDataEmph 4 2 4" xfId="15473" xr:uid="{00000000-0005-0000-0000-0000B2840000}"/>
    <cellStyle name="SAPBEXresDataEmph 4 2 4 2" xfId="30841" xr:uid="{00000000-0005-0000-0000-0000B3840000}"/>
    <cellStyle name="SAPBEXresDataEmph 4 2 5" xfId="17013" xr:uid="{00000000-0005-0000-0000-0000B4840000}"/>
    <cellStyle name="SAPBEXresDataEmph 4 2 5 2" xfId="32151" xr:uid="{00000000-0005-0000-0000-0000B5840000}"/>
    <cellStyle name="SAPBEXresDataEmph 4 2 6" xfId="19623" xr:uid="{00000000-0005-0000-0000-0000B6840000}"/>
    <cellStyle name="SAPBEXresDataEmph 4 2 6 2" xfId="34570" xr:uid="{00000000-0005-0000-0000-0000B7840000}"/>
    <cellStyle name="SAPBEXresDataEmph 4 2 7" xfId="21530" xr:uid="{00000000-0005-0000-0000-0000B8840000}"/>
    <cellStyle name="SAPBEXresDataEmph 4 2 7 2" xfId="36456" xr:uid="{00000000-0005-0000-0000-0000B9840000}"/>
    <cellStyle name="SAPBEXresDataEmph 4 2 8" xfId="6418" xr:uid="{00000000-0005-0000-0000-0000BA840000}"/>
    <cellStyle name="SAPBEXresDataEmph 4 3" xfId="3929" xr:uid="{00000000-0005-0000-0000-0000BB840000}"/>
    <cellStyle name="SAPBEXresDataEmph 4 3 2" xfId="9085" xr:uid="{00000000-0005-0000-0000-0000BC840000}"/>
    <cellStyle name="SAPBEXresDataEmph 4 3 2 2" xfId="25081" xr:uid="{00000000-0005-0000-0000-0000BD840000}"/>
    <cellStyle name="SAPBEXresDataEmph 4 3 3" xfId="11904" xr:uid="{00000000-0005-0000-0000-0000BE840000}"/>
    <cellStyle name="SAPBEXresDataEmph 4 3 3 2" xfId="27748" xr:uid="{00000000-0005-0000-0000-0000BF840000}"/>
    <cellStyle name="SAPBEXresDataEmph 4 3 4" xfId="10497" xr:uid="{00000000-0005-0000-0000-0000C0840000}"/>
    <cellStyle name="SAPBEXresDataEmph 4 3 4 2" xfId="26419" xr:uid="{00000000-0005-0000-0000-0000C1840000}"/>
    <cellStyle name="SAPBEXresDataEmph 4 3 5" xfId="17226" xr:uid="{00000000-0005-0000-0000-0000C2840000}"/>
    <cellStyle name="SAPBEXresDataEmph 4 3 5 2" xfId="32348" xr:uid="{00000000-0005-0000-0000-0000C3840000}"/>
    <cellStyle name="SAPBEXresDataEmph 4 3 6" xfId="19835" xr:uid="{00000000-0005-0000-0000-0000C4840000}"/>
    <cellStyle name="SAPBEXresDataEmph 4 3 6 2" xfId="34776" xr:uid="{00000000-0005-0000-0000-0000C5840000}"/>
    <cellStyle name="SAPBEXresDataEmph 4 3 7" xfId="22048" xr:uid="{00000000-0005-0000-0000-0000C6840000}"/>
    <cellStyle name="SAPBEXresDataEmph 4 3 7 2" xfId="36965" xr:uid="{00000000-0005-0000-0000-0000C7840000}"/>
    <cellStyle name="SAPBEXresDataEmph 4 4" xfId="5328" xr:uid="{00000000-0005-0000-0000-0000C8840000}"/>
    <cellStyle name="SAPBEXresDataEmph 4 4 2" xfId="22609" xr:uid="{00000000-0005-0000-0000-0000C9840000}"/>
    <cellStyle name="SAPBEXresDataEmph 4 5" xfId="6824" xr:uid="{00000000-0005-0000-0000-0000CA840000}"/>
    <cellStyle name="SAPBEXresDataEmph 4 5 2" xfId="23275" xr:uid="{00000000-0005-0000-0000-0000CB840000}"/>
    <cellStyle name="SAPBEXresDataEmph 4 6" xfId="7812" xr:uid="{00000000-0005-0000-0000-0000CC840000}"/>
    <cellStyle name="SAPBEXresDataEmph 4 6 2" xfId="23849" xr:uid="{00000000-0005-0000-0000-0000CD840000}"/>
    <cellStyle name="SAPBEXresDataEmph 4 7" xfId="6679" xr:uid="{00000000-0005-0000-0000-0000CE840000}"/>
    <cellStyle name="SAPBEXresDataEmph 4 7 2" xfId="23177" xr:uid="{00000000-0005-0000-0000-0000CF840000}"/>
    <cellStyle name="SAPBEXresDataEmph 4 8" xfId="14448" xr:uid="{00000000-0005-0000-0000-0000D0840000}"/>
    <cellStyle name="SAPBEXresDataEmph 4 8 2" xfId="29967" xr:uid="{00000000-0005-0000-0000-0000D1840000}"/>
    <cellStyle name="SAPBEXresDataEmph 4 9" xfId="18481" xr:uid="{00000000-0005-0000-0000-0000D2840000}"/>
    <cellStyle name="SAPBEXresDataEmph 4 9 2" xfId="33508" xr:uid="{00000000-0005-0000-0000-0000D3840000}"/>
    <cellStyle name="SAPBEXresDataEmph 5" xfId="3667" xr:uid="{00000000-0005-0000-0000-0000D4840000}"/>
    <cellStyle name="SAPBEXresDataEmph 5 2" xfId="3928" xr:uid="{00000000-0005-0000-0000-0000D5840000}"/>
    <cellStyle name="SAPBEXresDataEmph 5 2 2" xfId="9084" xr:uid="{00000000-0005-0000-0000-0000D6840000}"/>
    <cellStyle name="SAPBEXresDataEmph 5 2 2 2" xfId="25080" xr:uid="{00000000-0005-0000-0000-0000D7840000}"/>
    <cellStyle name="SAPBEXresDataEmph 5 2 3" xfId="11903" xr:uid="{00000000-0005-0000-0000-0000D8840000}"/>
    <cellStyle name="SAPBEXresDataEmph 5 2 3 2" xfId="27747" xr:uid="{00000000-0005-0000-0000-0000D9840000}"/>
    <cellStyle name="SAPBEXresDataEmph 5 2 4" xfId="13273" xr:uid="{00000000-0005-0000-0000-0000DA840000}"/>
    <cellStyle name="SAPBEXresDataEmph 5 2 4 2" xfId="29018" xr:uid="{00000000-0005-0000-0000-0000DB840000}"/>
    <cellStyle name="SAPBEXresDataEmph 5 2 5" xfId="17225" xr:uid="{00000000-0005-0000-0000-0000DC840000}"/>
    <cellStyle name="SAPBEXresDataEmph 5 2 5 2" xfId="32347" xr:uid="{00000000-0005-0000-0000-0000DD840000}"/>
    <cellStyle name="SAPBEXresDataEmph 5 2 6" xfId="19834" xr:uid="{00000000-0005-0000-0000-0000DE840000}"/>
    <cellStyle name="SAPBEXresDataEmph 5 2 6 2" xfId="34775" xr:uid="{00000000-0005-0000-0000-0000DF840000}"/>
    <cellStyle name="SAPBEXresDataEmph 5 2 7" xfId="22125" xr:uid="{00000000-0005-0000-0000-0000E0840000}"/>
    <cellStyle name="SAPBEXresDataEmph 5 2 7 2" xfId="37035" xr:uid="{00000000-0005-0000-0000-0000E1840000}"/>
    <cellStyle name="SAPBEXresDataEmph 5 3" xfId="8835" xr:uid="{00000000-0005-0000-0000-0000E2840000}"/>
    <cellStyle name="SAPBEXresDataEmph 5 3 2" xfId="24864" xr:uid="{00000000-0005-0000-0000-0000E3840000}"/>
    <cellStyle name="SAPBEXresDataEmph 5 4" xfId="11662" xr:uid="{00000000-0005-0000-0000-0000E4840000}"/>
    <cellStyle name="SAPBEXresDataEmph 5 4 2" xfId="27529" xr:uid="{00000000-0005-0000-0000-0000E5840000}"/>
    <cellStyle name="SAPBEXresDataEmph 5 5" xfId="15153" xr:uid="{00000000-0005-0000-0000-0000E6840000}"/>
    <cellStyle name="SAPBEXresDataEmph 5 5 2" xfId="30572" xr:uid="{00000000-0005-0000-0000-0000E7840000}"/>
    <cellStyle name="SAPBEXresDataEmph 5 6" xfId="17014" xr:uid="{00000000-0005-0000-0000-0000E8840000}"/>
    <cellStyle name="SAPBEXresDataEmph 5 6 2" xfId="32152" xr:uid="{00000000-0005-0000-0000-0000E9840000}"/>
    <cellStyle name="SAPBEXresDataEmph 5 7" xfId="19624" xr:uid="{00000000-0005-0000-0000-0000EA840000}"/>
    <cellStyle name="SAPBEXresDataEmph 5 7 2" xfId="34571" xr:uid="{00000000-0005-0000-0000-0000EB840000}"/>
    <cellStyle name="SAPBEXresDataEmph 6" xfId="3668" xr:uid="{00000000-0005-0000-0000-0000EC840000}"/>
    <cellStyle name="SAPBEXresDataEmph 6 2" xfId="3927" xr:uid="{00000000-0005-0000-0000-0000ED840000}"/>
    <cellStyle name="SAPBEXresDataEmph 6 2 2" xfId="9083" xr:uid="{00000000-0005-0000-0000-0000EE840000}"/>
    <cellStyle name="SAPBEXresDataEmph 6 2 2 2" xfId="25079" xr:uid="{00000000-0005-0000-0000-0000EF840000}"/>
    <cellStyle name="SAPBEXresDataEmph 6 2 3" xfId="11902" xr:uid="{00000000-0005-0000-0000-0000F0840000}"/>
    <cellStyle name="SAPBEXresDataEmph 6 2 3 2" xfId="27746" xr:uid="{00000000-0005-0000-0000-0000F1840000}"/>
    <cellStyle name="SAPBEXresDataEmph 6 2 4" xfId="10473" xr:uid="{00000000-0005-0000-0000-0000F2840000}"/>
    <cellStyle name="SAPBEXresDataEmph 6 2 4 2" xfId="26395" xr:uid="{00000000-0005-0000-0000-0000F3840000}"/>
    <cellStyle name="SAPBEXresDataEmph 6 2 5" xfId="17224" xr:uid="{00000000-0005-0000-0000-0000F4840000}"/>
    <cellStyle name="SAPBEXresDataEmph 6 2 5 2" xfId="32346" xr:uid="{00000000-0005-0000-0000-0000F5840000}"/>
    <cellStyle name="SAPBEXresDataEmph 6 2 6" xfId="19833" xr:uid="{00000000-0005-0000-0000-0000F6840000}"/>
    <cellStyle name="SAPBEXresDataEmph 6 2 6 2" xfId="34774" xr:uid="{00000000-0005-0000-0000-0000F7840000}"/>
    <cellStyle name="SAPBEXresDataEmph 6 2 7" xfId="22116" xr:uid="{00000000-0005-0000-0000-0000F8840000}"/>
    <cellStyle name="SAPBEXresDataEmph 6 2 7 2" xfId="37027" xr:uid="{00000000-0005-0000-0000-0000F9840000}"/>
    <cellStyle name="SAPBEXresDataEmph 6 3" xfId="8836" xr:uid="{00000000-0005-0000-0000-0000FA840000}"/>
    <cellStyle name="SAPBEXresDataEmph 6 3 2" xfId="24865" xr:uid="{00000000-0005-0000-0000-0000FB840000}"/>
    <cellStyle name="SAPBEXresDataEmph 6 4" xfId="11663" xr:uid="{00000000-0005-0000-0000-0000FC840000}"/>
    <cellStyle name="SAPBEXresDataEmph 6 4 2" xfId="27530" xr:uid="{00000000-0005-0000-0000-0000FD840000}"/>
    <cellStyle name="SAPBEXresDataEmph 6 5" xfId="10133" xr:uid="{00000000-0005-0000-0000-0000FE840000}"/>
    <cellStyle name="SAPBEXresDataEmph 6 5 2" xfId="26104" xr:uid="{00000000-0005-0000-0000-0000FF840000}"/>
    <cellStyle name="SAPBEXresDataEmph 6 6" xfId="17015" xr:uid="{00000000-0005-0000-0000-000000850000}"/>
    <cellStyle name="SAPBEXresDataEmph 6 6 2" xfId="32153" xr:uid="{00000000-0005-0000-0000-000001850000}"/>
    <cellStyle name="SAPBEXresDataEmph 6 7" xfId="19625" xr:uid="{00000000-0005-0000-0000-000002850000}"/>
    <cellStyle name="SAPBEXresDataEmph 6 7 2" xfId="34572" xr:uid="{00000000-0005-0000-0000-000003850000}"/>
    <cellStyle name="SAPBEXresDataEmph 7" xfId="3669" xr:uid="{00000000-0005-0000-0000-000004850000}"/>
    <cellStyle name="SAPBEXresDataEmph 7 2" xfId="3926" xr:uid="{00000000-0005-0000-0000-000005850000}"/>
    <cellStyle name="SAPBEXresDataEmph 7 2 2" xfId="9082" xr:uid="{00000000-0005-0000-0000-000006850000}"/>
    <cellStyle name="SAPBEXresDataEmph 7 2 2 2" xfId="25078" xr:uid="{00000000-0005-0000-0000-000007850000}"/>
    <cellStyle name="SAPBEXresDataEmph 7 2 3" xfId="11901" xr:uid="{00000000-0005-0000-0000-000008850000}"/>
    <cellStyle name="SAPBEXresDataEmph 7 2 3 2" xfId="27745" xr:uid="{00000000-0005-0000-0000-000009850000}"/>
    <cellStyle name="SAPBEXresDataEmph 7 2 4" xfId="10470" xr:uid="{00000000-0005-0000-0000-00000A850000}"/>
    <cellStyle name="SAPBEXresDataEmph 7 2 4 2" xfId="26392" xr:uid="{00000000-0005-0000-0000-00000B850000}"/>
    <cellStyle name="SAPBEXresDataEmph 7 2 5" xfId="17223" xr:uid="{00000000-0005-0000-0000-00000C850000}"/>
    <cellStyle name="SAPBEXresDataEmph 7 2 5 2" xfId="32345" xr:uid="{00000000-0005-0000-0000-00000D850000}"/>
    <cellStyle name="SAPBEXresDataEmph 7 2 6" xfId="19832" xr:uid="{00000000-0005-0000-0000-00000E850000}"/>
    <cellStyle name="SAPBEXresDataEmph 7 2 6 2" xfId="34773" xr:uid="{00000000-0005-0000-0000-00000F850000}"/>
    <cellStyle name="SAPBEXresDataEmph 7 2 7" xfId="20901" xr:uid="{00000000-0005-0000-0000-000010850000}"/>
    <cellStyle name="SAPBEXresDataEmph 7 2 7 2" xfId="35828" xr:uid="{00000000-0005-0000-0000-000011850000}"/>
    <cellStyle name="SAPBEXresDataEmph 7 3" xfId="8837" xr:uid="{00000000-0005-0000-0000-000012850000}"/>
    <cellStyle name="SAPBEXresDataEmph 7 3 2" xfId="24866" xr:uid="{00000000-0005-0000-0000-000013850000}"/>
    <cellStyle name="SAPBEXresDataEmph 7 4" xfId="11664" xr:uid="{00000000-0005-0000-0000-000014850000}"/>
    <cellStyle name="SAPBEXresDataEmph 7 4 2" xfId="27531" xr:uid="{00000000-0005-0000-0000-000015850000}"/>
    <cellStyle name="SAPBEXresDataEmph 7 5" xfId="13739" xr:uid="{00000000-0005-0000-0000-000016850000}"/>
    <cellStyle name="SAPBEXresDataEmph 7 5 2" xfId="29351" xr:uid="{00000000-0005-0000-0000-000017850000}"/>
    <cellStyle name="SAPBEXresDataEmph 7 6" xfId="17016" xr:uid="{00000000-0005-0000-0000-000018850000}"/>
    <cellStyle name="SAPBEXresDataEmph 7 6 2" xfId="32154" xr:uid="{00000000-0005-0000-0000-000019850000}"/>
    <cellStyle name="SAPBEXresDataEmph 7 7" xfId="19626" xr:uid="{00000000-0005-0000-0000-00001A850000}"/>
    <cellStyle name="SAPBEXresDataEmph 7 7 2" xfId="34573" xr:uid="{00000000-0005-0000-0000-00001B850000}"/>
    <cellStyle name="SAPBEXresDataEmph 8" xfId="3670" xr:uid="{00000000-0005-0000-0000-00001C850000}"/>
    <cellStyle name="SAPBEXresDataEmph 8 2" xfId="3925" xr:uid="{00000000-0005-0000-0000-00001D850000}"/>
    <cellStyle name="SAPBEXresDataEmph 8 2 2" xfId="9081" xr:uid="{00000000-0005-0000-0000-00001E850000}"/>
    <cellStyle name="SAPBEXresDataEmph 8 2 2 2" xfId="25077" xr:uid="{00000000-0005-0000-0000-00001F850000}"/>
    <cellStyle name="SAPBEXresDataEmph 8 2 3" xfId="11900" xr:uid="{00000000-0005-0000-0000-000020850000}"/>
    <cellStyle name="SAPBEXresDataEmph 8 2 3 2" xfId="27744" xr:uid="{00000000-0005-0000-0000-000021850000}"/>
    <cellStyle name="SAPBEXresDataEmph 8 2 4" xfId="7427" xr:uid="{00000000-0005-0000-0000-000022850000}"/>
    <cellStyle name="SAPBEXresDataEmph 8 2 4 2" xfId="23620" xr:uid="{00000000-0005-0000-0000-000023850000}"/>
    <cellStyle name="SAPBEXresDataEmph 8 2 5" xfId="17222" xr:uid="{00000000-0005-0000-0000-000024850000}"/>
    <cellStyle name="SAPBEXresDataEmph 8 2 5 2" xfId="32344" xr:uid="{00000000-0005-0000-0000-000025850000}"/>
    <cellStyle name="SAPBEXresDataEmph 8 2 6" xfId="19831" xr:uid="{00000000-0005-0000-0000-000026850000}"/>
    <cellStyle name="SAPBEXresDataEmph 8 2 6 2" xfId="34772" xr:uid="{00000000-0005-0000-0000-000027850000}"/>
    <cellStyle name="SAPBEXresDataEmph 8 2 7" xfId="22115" xr:uid="{00000000-0005-0000-0000-000028850000}"/>
    <cellStyle name="SAPBEXresDataEmph 8 2 7 2" xfId="37026" xr:uid="{00000000-0005-0000-0000-000029850000}"/>
    <cellStyle name="SAPBEXresDataEmph 8 3" xfId="8838" xr:uid="{00000000-0005-0000-0000-00002A850000}"/>
    <cellStyle name="SAPBEXresDataEmph 8 3 2" xfId="24867" xr:uid="{00000000-0005-0000-0000-00002B850000}"/>
    <cellStyle name="SAPBEXresDataEmph 8 4" xfId="11665" xr:uid="{00000000-0005-0000-0000-00002C850000}"/>
    <cellStyle name="SAPBEXresDataEmph 8 4 2" xfId="27532" xr:uid="{00000000-0005-0000-0000-00002D850000}"/>
    <cellStyle name="SAPBEXresDataEmph 8 5" xfId="13720" xr:uid="{00000000-0005-0000-0000-00002E850000}"/>
    <cellStyle name="SAPBEXresDataEmph 8 5 2" xfId="29333" xr:uid="{00000000-0005-0000-0000-00002F850000}"/>
    <cellStyle name="SAPBEXresDataEmph 8 6" xfId="17017" xr:uid="{00000000-0005-0000-0000-000030850000}"/>
    <cellStyle name="SAPBEXresDataEmph 8 6 2" xfId="32155" xr:uid="{00000000-0005-0000-0000-000031850000}"/>
    <cellStyle name="SAPBEXresDataEmph 8 7" xfId="19627" xr:uid="{00000000-0005-0000-0000-000032850000}"/>
    <cellStyle name="SAPBEXresDataEmph 8 7 2" xfId="34574" xr:uid="{00000000-0005-0000-0000-000033850000}"/>
    <cellStyle name="SAPBEXresDataEmph 9" xfId="3671" xr:uid="{00000000-0005-0000-0000-000034850000}"/>
    <cellStyle name="SAPBEXresDataEmph 9 2" xfId="3924" xr:uid="{00000000-0005-0000-0000-000035850000}"/>
    <cellStyle name="SAPBEXresDataEmph 9 2 2" xfId="9080" xr:uid="{00000000-0005-0000-0000-000036850000}"/>
    <cellStyle name="SAPBEXresDataEmph 9 2 2 2" xfId="25076" xr:uid="{00000000-0005-0000-0000-000037850000}"/>
    <cellStyle name="SAPBEXresDataEmph 9 2 3" xfId="11899" xr:uid="{00000000-0005-0000-0000-000038850000}"/>
    <cellStyle name="SAPBEXresDataEmph 9 2 3 2" xfId="27743" xr:uid="{00000000-0005-0000-0000-000039850000}"/>
    <cellStyle name="SAPBEXresDataEmph 9 2 4" xfId="10460" xr:uid="{00000000-0005-0000-0000-00003A850000}"/>
    <cellStyle name="SAPBEXresDataEmph 9 2 4 2" xfId="26382" xr:uid="{00000000-0005-0000-0000-00003B850000}"/>
    <cellStyle name="SAPBEXresDataEmph 9 2 5" xfId="17221" xr:uid="{00000000-0005-0000-0000-00003C850000}"/>
    <cellStyle name="SAPBEXresDataEmph 9 2 5 2" xfId="32343" xr:uid="{00000000-0005-0000-0000-00003D850000}"/>
    <cellStyle name="SAPBEXresDataEmph 9 2 6" xfId="19830" xr:uid="{00000000-0005-0000-0000-00003E850000}"/>
    <cellStyle name="SAPBEXresDataEmph 9 2 6 2" xfId="34771" xr:uid="{00000000-0005-0000-0000-00003F850000}"/>
    <cellStyle name="SAPBEXresDataEmph 9 2 7" xfId="22124" xr:uid="{00000000-0005-0000-0000-000040850000}"/>
    <cellStyle name="SAPBEXresDataEmph 9 2 7 2" xfId="37034" xr:uid="{00000000-0005-0000-0000-000041850000}"/>
    <cellStyle name="SAPBEXresDataEmph 9 3" xfId="8839" xr:uid="{00000000-0005-0000-0000-000042850000}"/>
    <cellStyle name="SAPBEXresDataEmph 9 3 2" xfId="24868" xr:uid="{00000000-0005-0000-0000-000043850000}"/>
    <cellStyle name="SAPBEXresDataEmph 9 4" xfId="11666" xr:uid="{00000000-0005-0000-0000-000044850000}"/>
    <cellStyle name="SAPBEXresDataEmph 9 4 2" xfId="27533" xr:uid="{00000000-0005-0000-0000-000045850000}"/>
    <cellStyle name="SAPBEXresDataEmph 9 5" xfId="15142" xr:uid="{00000000-0005-0000-0000-000046850000}"/>
    <cellStyle name="SAPBEXresDataEmph 9 5 2" xfId="30564" xr:uid="{00000000-0005-0000-0000-000047850000}"/>
    <cellStyle name="SAPBEXresDataEmph 9 6" xfId="17018" xr:uid="{00000000-0005-0000-0000-000048850000}"/>
    <cellStyle name="SAPBEXresDataEmph 9 6 2" xfId="32156" xr:uid="{00000000-0005-0000-0000-000049850000}"/>
    <cellStyle name="SAPBEXresDataEmph 9 7" xfId="19628" xr:uid="{00000000-0005-0000-0000-00004A850000}"/>
    <cellStyle name="SAPBEXresDataEmph 9 7 2" xfId="34575" xr:uid="{00000000-0005-0000-0000-00004B850000}"/>
    <cellStyle name="SAPBEXresDataEmph_CC - Div XRef" xfId="1915" xr:uid="{00000000-0005-0000-0000-00004C850000}"/>
    <cellStyle name="SAPBEXresItem" xfId="103" xr:uid="{00000000-0005-0000-0000-00004D850000}"/>
    <cellStyle name="SAPBEXresItem 10" xfId="3672" xr:uid="{00000000-0005-0000-0000-00004E850000}"/>
    <cellStyle name="SAPBEXresItem 10 2" xfId="3923" xr:uid="{00000000-0005-0000-0000-00004F850000}"/>
    <cellStyle name="SAPBEXresItem 10 2 2" xfId="9079" xr:uid="{00000000-0005-0000-0000-000050850000}"/>
    <cellStyle name="SAPBEXresItem 10 2 2 2" xfId="25075" xr:uid="{00000000-0005-0000-0000-000051850000}"/>
    <cellStyle name="SAPBEXresItem 10 2 3" xfId="11898" xr:uid="{00000000-0005-0000-0000-000052850000}"/>
    <cellStyle name="SAPBEXresItem 10 2 3 2" xfId="27742" xr:uid="{00000000-0005-0000-0000-000053850000}"/>
    <cellStyle name="SAPBEXresItem 10 2 4" xfId="15154" xr:uid="{00000000-0005-0000-0000-000054850000}"/>
    <cellStyle name="SAPBEXresItem 10 2 4 2" xfId="30573" xr:uid="{00000000-0005-0000-0000-000055850000}"/>
    <cellStyle name="SAPBEXresItem 10 2 5" xfId="17220" xr:uid="{00000000-0005-0000-0000-000056850000}"/>
    <cellStyle name="SAPBEXresItem 10 2 5 2" xfId="32342" xr:uid="{00000000-0005-0000-0000-000057850000}"/>
    <cellStyle name="SAPBEXresItem 10 2 6" xfId="19829" xr:uid="{00000000-0005-0000-0000-000058850000}"/>
    <cellStyle name="SAPBEXresItem 10 2 6 2" xfId="34770" xr:uid="{00000000-0005-0000-0000-000059850000}"/>
    <cellStyle name="SAPBEXresItem 10 2 7" xfId="13403" xr:uid="{00000000-0005-0000-0000-00005A850000}"/>
    <cellStyle name="SAPBEXresItem 10 2 7 2" xfId="29079" xr:uid="{00000000-0005-0000-0000-00005B850000}"/>
    <cellStyle name="SAPBEXresItem 10 3" xfId="8840" xr:uid="{00000000-0005-0000-0000-00005C850000}"/>
    <cellStyle name="SAPBEXresItem 10 3 2" xfId="24869" xr:uid="{00000000-0005-0000-0000-00005D850000}"/>
    <cellStyle name="SAPBEXresItem 10 4" xfId="11667" xr:uid="{00000000-0005-0000-0000-00005E850000}"/>
    <cellStyle name="SAPBEXresItem 10 4 2" xfId="27534" xr:uid="{00000000-0005-0000-0000-00005F850000}"/>
    <cellStyle name="SAPBEXresItem 10 5" xfId="10135" xr:uid="{00000000-0005-0000-0000-000060850000}"/>
    <cellStyle name="SAPBEXresItem 10 5 2" xfId="26106" xr:uid="{00000000-0005-0000-0000-000061850000}"/>
    <cellStyle name="SAPBEXresItem 10 6" xfId="17019" xr:uid="{00000000-0005-0000-0000-000062850000}"/>
    <cellStyle name="SAPBEXresItem 10 6 2" xfId="32157" xr:uid="{00000000-0005-0000-0000-000063850000}"/>
    <cellStyle name="SAPBEXresItem 10 7" xfId="19629" xr:uid="{00000000-0005-0000-0000-000064850000}"/>
    <cellStyle name="SAPBEXresItem 10 7 2" xfId="34576" xr:uid="{00000000-0005-0000-0000-000065850000}"/>
    <cellStyle name="SAPBEXresItem 11" xfId="3673" xr:uid="{00000000-0005-0000-0000-000066850000}"/>
    <cellStyle name="SAPBEXresItem 11 2" xfId="3922" xr:uid="{00000000-0005-0000-0000-000067850000}"/>
    <cellStyle name="SAPBEXresItem 11 2 2" xfId="9078" xr:uid="{00000000-0005-0000-0000-000068850000}"/>
    <cellStyle name="SAPBEXresItem 11 2 2 2" xfId="25074" xr:uid="{00000000-0005-0000-0000-000069850000}"/>
    <cellStyle name="SAPBEXresItem 11 2 3" xfId="11897" xr:uid="{00000000-0005-0000-0000-00006A850000}"/>
    <cellStyle name="SAPBEXresItem 11 2 3 2" xfId="27741" xr:uid="{00000000-0005-0000-0000-00006B850000}"/>
    <cellStyle name="SAPBEXresItem 11 2 4" xfId="13905" xr:uid="{00000000-0005-0000-0000-00006C850000}"/>
    <cellStyle name="SAPBEXresItem 11 2 4 2" xfId="29493" xr:uid="{00000000-0005-0000-0000-00006D850000}"/>
    <cellStyle name="SAPBEXresItem 11 2 5" xfId="17219" xr:uid="{00000000-0005-0000-0000-00006E850000}"/>
    <cellStyle name="SAPBEXresItem 11 2 5 2" xfId="32341" xr:uid="{00000000-0005-0000-0000-00006F850000}"/>
    <cellStyle name="SAPBEXresItem 11 2 6" xfId="19828" xr:uid="{00000000-0005-0000-0000-000070850000}"/>
    <cellStyle name="SAPBEXresItem 11 2 6 2" xfId="34769" xr:uid="{00000000-0005-0000-0000-000071850000}"/>
    <cellStyle name="SAPBEXresItem 11 2 7" xfId="22123" xr:uid="{00000000-0005-0000-0000-000072850000}"/>
    <cellStyle name="SAPBEXresItem 11 2 7 2" xfId="37033" xr:uid="{00000000-0005-0000-0000-000073850000}"/>
    <cellStyle name="SAPBEXresItem 11 3" xfId="8841" xr:uid="{00000000-0005-0000-0000-000074850000}"/>
    <cellStyle name="SAPBEXresItem 11 3 2" xfId="24870" xr:uid="{00000000-0005-0000-0000-000075850000}"/>
    <cellStyle name="SAPBEXresItem 11 4" xfId="11668" xr:uid="{00000000-0005-0000-0000-000076850000}"/>
    <cellStyle name="SAPBEXresItem 11 4 2" xfId="27535" xr:uid="{00000000-0005-0000-0000-000077850000}"/>
    <cellStyle name="SAPBEXresItem 11 5" xfId="13726" xr:uid="{00000000-0005-0000-0000-000078850000}"/>
    <cellStyle name="SAPBEXresItem 11 5 2" xfId="29339" xr:uid="{00000000-0005-0000-0000-000079850000}"/>
    <cellStyle name="SAPBEXresItem 11 6" xfId="17020" xr:uid="{00000000-0005-0000-0000-00007A850000}"/>
    <cellStyle name="SAPBEXresItem 11 6 2" xfId="32158" xr:uid="{00000000-0005-0000-0000-00007B850000}"/>
    <cellStyle name="SAPBEXresItem 11 7" xfId="19630" xr:uid="{00000000-0005-0000-0000-00007C850000}"/>
    <cellStyle name="SAPBEXresItem 11 7 2" xfId="34577" xr:uid="{00000000-0005-0000-0000-00007D850000}"/>
    <cellStyle name="SAPBEXresItem 12" xfId="3674" xr:uid="{00000000-0005-0000-0000-00007E850000}"/>
    <cellStyle name="SAPBEXresItem 12 2" xfId="3921" xr:uid="{00000000-0005-0000-0000-00007F850000}"/>
    <cellStyle name="SAPBEXresItem 12 2 2" xfId="9077" xr:uid="{00000000-0005-0000-0000-000080850000}"/>
    <cellStyle name="SAPBEXresItem 12 2 2 2" xfId="25073" xr:uid="{00000000-0005-0000-0000-000081850000}"/>
    <cellStyle name="SAPBEXresItem 12 2 3" xfId="11896" xr:uid="{00000000-0005-0000-0000-000082850000}"/>
    <cellStyle name="SAPBEXresItem 12 2 3 2" xfId="27740" xr:uid="{00000000-0005-0000-0000-000083850000}"/>
    <cellStyle name="SAPBEXresItem 12 2 4" xfId="15156" xr:uid="{00000000-0005-0000-0000-000084850000}"/>
    <cellStyle name="SAPBEXresItem 12 2 4 2" xfId="30575" xr:uid="{00000000-0005-0000-0000-000085850000}"/>
    <cellStyle name="SAPBEXresItem 12 2 5" xfId="17218" xr:uid="{00000000-0005-0000-0000-000086850000}"/>
    <cellStyle name="SAPBEXresItem 12 2 5 2" xfId="32340" xr:uid="{00000000-0005-0000-0000-000087850000}"/>
    <cellStyle name="SAPBEXresItem 12 2 6" xfId="19827" xr:uid="{00000000-0005-0000-0000-000088850000}"/>
    <cellStyle name="SAPBEXresItem 12 2 6 2" xfId="34768" xr:uid="{00000000-0005-0000-0000-000089850000}"/>
    <cellStyle name="SAPBEXresItem 12 2 7" xfId="22002" xr:uid="{00000000-0005-0000-0000-00008A850000}"/>
    <cellStyle name="SAPBEXresItem 12 2 7 2" xfId="36921" xr:uid="{00000000-0005-0000-0000-00008B850000}"/>
    <cellStyle name="SAPBEXresItem 12 3" xfId="8842" xr:uid="{00000000-0005-0000-0000-00008C850000}"/>
    <cellStyle name="SAPBEXresItem 12 3 2" xfId="24871" xr:uid="{00000000-0005-0000-0000-00008D850000}"/>
    <cellStyle name="SAPBEXresItem 12 4" xfId="11669" xr:uid="{00000000-0005-0000-0000-00008E850000}"/>
    <cellStyle name="SAPBEXresItem 12 4 2" xfId="27536" xr:uid="{00000000-0005-0000-0000-00008F850000}"/>
    <cellStyle name="SAPBEXresItem 12 5" xfId="13717" xr:uid="{00000000-0005-0000-0000-000090850000}"/>
    <cellStyle name="SAPBEXresItem 12 5 2" xfId="29330" xr:uid="{00000000-0005-0000-0000-000091850000}"/>
    <cellStyle name="SAPBEXresItem 12 6" xfId="17021" xr:uid="{00000000-0005-0000-0000-000092850000}"/>
    <cellStyle name="SAPBEXresItem 12 6 2" xfId="32159" xr:uid="{00000000-0005-0000-0000-000093850000}"/>
    <cellStyle name="SAPBEXresItem 12 7" xfId="19631" xr:uid="{00000000-0005-0000-0000-000094850000}"/>
    <cellStyle name="SAPBEXresItem 12 7 2" xfId="34578" xr:uid="{00000000-0005-0000-0000-000095850000}"/>
    <cellStyle name="SAPBEXresItem 13" xfId="3675" xr:uid="{00000000-0005-0000-0000-000096850000}"/>
    <cellStyle name="SAPBEXresItem 13 2" xfId="3920" xr:uid="{00000000-0005-0000-0000-000097850000}"/>
    <cellStyle name="SAPBEXresItem 13 2 2" xfId="9076" xr:uid="{00000000-0005-0000-0000-000098850000}"/>
    <cellStyle name="SAPBEXresItem 13 2 2 2" xfId="25072" xr:uid="{00000000-0005-0000-0000-000099850000}"/>
    <cellStyle name="SAPBEXresItem 13 2 3" xfId="11895" xr:uid="{00000000-0005-0000-0000-00009A850000}"/>
    <cellStyle name="SAPBEXresItem 13 2 3 2" xfId="27739" xr:uid="{00000000-0005-0000-0000-00009B850000}"/>
    <cellStyle name="SAPBEXresItem 13 2 4" xfId="13710" xr:uid="{00000000-0005-0000-0000-00009C850000}"/>
    <cellStyle name="SAPBEXresItem 13 2 4 2" xfId="29323" xr:uid="{00000000-0005-0000-0000-00009D850000}"/>
    <cellStyle name="SAPBEXresItem 13 2 5" xfId="17217" xr:uid="{00000000-0005-0000-0000-00009E850000}"/>
    <cellStyle name="SAPBEXresItem 13 2 5 2" xfId="32339" xr:uid="{00000000-0005-0000-0000-00009F850000}"/>
    <cellStyle name="SAPBEXresItem 13 2 6" xfId="19826" xr:uid="{00000000-0005-0000-0000-0000A0850000}"/>
    <cellStyle name="SAPBEXresItem 13 2 6 2" xfId="34767" xr:uid="{00000000-0005-0000-0000-0000A1850000}"/>
    <cellStyle name="SAPBEXresItem 13 2 7" xfId="21184" xr:uid="{00000000-0005-0000-0000-0000A2850000}"/>
    <cellStyle name="SAPBEXresItem 13 2 7 2" xfId="36110" xr:uid="{00000000-0005-0000-0000-0000A3850000}"/>
    <cellStyle name="SAPBEXresItem 13 3" xfId="8843" xr:uid="{00000000-0005-0000-0000-0000A4850000}"/>
    <cellStyle name="SAPBEXresItem 13 3 2" xfId="24872" xr:uid="{00000000-0005-0000-0000-0000A5850000}"/>
    <cellStyle name="SAPBEXresItem 13 4" xfId="11670" xr:uid="{00000000-0005-0000-0000-0000A6850000}"/>
    <cellStyle name="SAPBEXresItem 13 4 2" xfId="27537" xr:uid="{00000000-0005-0000-0000-0000A7850000}"/>
    <cellStyle name="SAPBEXresItem 13 5" xfId="13723" xr:uid="{00000000-0005-0000-0000-0000A8850000}"/>
    <cellStyle name="SAPBEXresItem 13 5 2" xfId="29336" xr:uid="{00000000-0005-0000-0000-0000A9850000}"/>
    <cellStyle name="SAPBEXresItem 13 6" xfId="17022" xr:uid="{00000000-0005-0000-0000-0000AA850000}"/>
    <cellStyle name="SAPBEXresItem 13 6 2" xfId="32160" xr:uid="{00000000-0005-0000-0000-0000AB850000}"/>
    <cellStyle name="SAPBEXresItem 13 7" xfId="19632" xr:uid="{00000000-0005-0000-0000-0000AC850000}"/>
    <cellStyle name="SAPBEXresItem 13 7 2" xfId="34579" xr:uid="{00000000-0005-0000-0000-0000AD850000}"/>
    <cellStyle name="SAPBEXresItem 14" xfId="3676" xr:uid="{00000000-0005-0000-0000-0000AE850000}"/>
    <cellStyle name="SAPBEXresItem 14 2" xfId="3919" xr:uid="{00000000-0005-0000-0000-0000AF850000}"/>
    <cellStyle name="SAPBEXresItem 14 2 2" xfId="9075" xr:uid="{00000000-0005-0000-0000-0000B0850000}"/>
    <cellStyle name="SAPBEXresItem 14 2 2 2" xfId="25071" xr:uid="{00000000-0005-0000-0000-0000B1850000}"/>
    <cellStyle name="SAPBEXresItem 14 2 3" xfId="11894" xr:uid="{00000000-0005-0000-0000-0000B2850000}"/>
    <cellStyle name="SAPBEXresItem 14 2 3 2" xfId="27738" xr:uid="{00000000-0005-0000-0000-0000B3850000}"/>
    <cellStyle name="SAPBEXresItem 14 2 4" xfId="13013" xr:uid="{00000000-0005-0000-0000-0000B4850000}"/>
    <cellStyle name="SAPBEXresItem 14 2 4 2" xfId="28813" xr:uid="{00000000-0005-0000-0000-0000B5850000}"/>
    <cellStyle name="SAPBEXresItem 14 2 5" xfId="17216" xr:uid="{00000000-0005-0000-0000-0000B6850000}"/>
    <cellStyle name="SAPBEXresItem 14 2 5 2" xfId="32338" xr:uid="{00000000-0005-0000-0000-0000B7850000}"/>
    <cellStyle name="SAPBEXresItem 14 2 6" xfId="19825" xr:uid="{00000000-0005-0000-0000-0000B8850000}"/>
    <cellStyle name="SAPBEXresItem 14 2 6 2" xfId="34766" xr:uid="{00000000-0005-0000-0000-0000B9850000}"/>
    <cellStyle name="SAPBEXresItem 14 2 7" xfId="20885" xr:uid="{00000000-0005-0000-0000-0000BA850000}"/>
    <cellStyle name="SAPBEXresItem 14 2 7 2" xfId="35812" xr:uid="{00000000-0005-0000-0000-0000BB850000}"/>
    <cellStyle name="SAPBEXresItem 14 3" xfId="8844" xr:uid="{00000000-0005-0000-0000-0000BC850000}"/>
    <cellStyle name="SAPBEXresItem 14 3 2" xfId="24873" xr:uid="{00000000-0005-0000-0000-0000BD850000}"/>
    <cellStyle name="SAPBEXresItem 14 4" xfId="11671" xr:uid="{00000000-0005-0000-0000-0000BE850000}"/>
    <cellStyle name="SAPBEXresItem 14 4 2" xfId="27538" xr:uid="{00000000-0005-0000-0000-0000BF850000}"/>
    <cellStyle name="SAPBEXresItem 14 5" xfId="13735" xr:uid="{00000000-0005-0000-0000-0000C0850000}"/>
    <cellStyle name="SAPBEXresItem 14 5 2" xfId="29347" xr:uid="{00000000-0005-0000-0000-0000C1850000}"/>
    <cellStyle name="SAPBEXresItem 14 6" xfId="17023" xr:uid="{00000000-0005-0000-0000-0000C2850000}"/>
    <cellStyle name="SAPBEXresItem 14 6 2" xfId="32161" xr:uid="{00000000-0005-0000-0000-0000C3850000}"/>
    <cellStyle name="SAPBEXresItem 14 7" xfId="19633" xr:uid="{00000000-0005-0000-0000-0000C4850000}"/>
    <cellStyle name="SAPBEXresItem 14 7 2" xfId="34580" xr:uid="{00000000-0005-0000-0000-0000C5850000}"/>
    <cellStyle name="SAPBEXresItem 15" xfId="3677" xr:uid="{00000000-0005-0000-0000-0000C6850000}"/>
    <cellStyle name="SAPBEXresItem 15 2" xfId="3918" xr:uid="{00000000-0005-0000-0000-0000C7850000}"/>
    <cellStyle name="SAPBEXresItem 15 2 2" xfId="9074" xr:uid="{00000000-0005-0000-0000-0000C8850000}"/>
    <cellStyle name="SAPBEXresItem 15 2 2 2" xfId="25070" xr:uid="{00000000-0005-0000-0000-0000C9850000}"/>
    <cellStyle name="SAPBEXresItem 15 2 3" xfId="11893" xr:uid="{00000000-0005-0000-0000-0000CA850000}"/>
    <cellStyle name="SAPBEXresItem 15 2 3 2" xfId="27737" xr:uid="{00000000-0005-0000-0000-0000CB850000}"/>
    <cellStyle name="SAPBEXresItem 15 2 4" xfId="13278" xr:uid="{00000000-0005-0000-0000-0000CC850000}"/>
    <cellStyle name="SAPBEXresItem 15 2 4 2" xfId="29022" xr:uid="{00000000-0005-0000-0000-0000CD850000}"/>
    <cellStyle name="SAPBEXresItem 15 2 5" xfId="17215" xr:uid="{00000000-0005-0000-0000-0000CE850000}"/>
    <cellStyle name="SAPBEXresItem 15 2 5 2" xfId="32337" xr:uid="{00000000-0005-0000-0000-0000CF850000}"/>
    <cellStyle name="SAPBEXresItem 15 2 6" xfId="19824" xr:uid="{00000000-0005-0000-0000-0000D0850000}"/>
    <cellStyle name="SAPBEXresItem 15 2 6 2" xfId="34765" xr:uid="{00000000-0005-0000-0000-0000D1850000}"/>
    <cellStyle name="SAPBEXresItem 15 2 7" xfId="21183" xr:uid="{00000000-0005-0000-0000-0000D2850000}"/>
    <cellStyle name="SAPBEXresItem 15 2 7 2" xfId="36109" xr:uid="{00000000-0005-0000-0000-0000D3850000}"/>
    <cellStyle name="SAPBEXresItem 15 3" xfId="8845" xr:uid="{00000000-0005-0000-0000-0000D4850000}"/>
    <cellStyle name="SAPBEXresItem 15 3 2" xfId="24874" xr:uid="{00000000-0005-0000-0000-0000D5850000}"/>
    <cellStyle name="SAPBEXresItem 15 4" xfId="11672" xr:uid="{00000000-0005-0000-0000-0000D6850000}"/>
    <cellStyle name="SAPBEXresItem 15 4 2" xfId="27539" xr:uid="{00000000-0005-0000-0000-0000D7850000}"/>
    <cellStyle name="SAPBEXresItem 15 5" xfId="15261" xr:uid="{00000000-0005-0000-0000-0000D8850000}"/>
    <cellStyle name="SAPBEXresItem 15 5 2" xfId="30670" xr:uid="{00000000-0005-0000-0000-0000D9850000}"/>
    <cellStyle name="SAPBEXresItem 15 6" xfId="17024" xr:uid="{00000000-0005-0000-0000-0000DA850000}"/>
    <cellStyle name="SAPBEXresItem 15 6 2" xfId="32162" xr:uid="{00000000-0005-0000-0000-0000DB850000}"/>
    <cellStyle name="SAPBEXresItem 15 7" xfId="19634" xr:uid="{00000000-0005-0000-0000-0000DC850000}"/>
    <cellStyle name="SAPBEXresItem 15 7 2" xfId="34581" xr:uid="{00000000-0005-0000-0000-0000DD850000}"/>
    <cellStyle name="SAPBEXresItem 16" xfId="3678" xr:uid="{00000000-0005-0000-0000-0000DE850000}"/>
    <cellStyle name="SAPBEXresItem 16 2" xfId="3917" xr:uid="{00000000-0005-0000-0000-0000DF850000}"/>
    <cellStyle name="SAPBEXresItem 16 2 2" xfId="9073" xr:uid="{00000000-0005-0000-0000-0000E0850000}"/>
    <cellStyle name="SAPBEXresItem 16 2 2 2" xfId="25069" xr:uid="{00000000-0005-0000-0000-0000E1850000}"/>
    <cellStyle name="SAPBEXresItem 16 2 3" xfId="11892" xr:uid="{00000000-0005-0000-0000-0000E2850000}"/>
    <cellStyle name="SAPBEXresItem 16 2 3 2" xfId="27736" xr:uid="{00000000-0005-0000-0000-0000E3850000}"/>
    <cellStyle name="SAPBEXresItem 16 2 4" xfId="14490" xr:uid="{00000000-0005-0000-0000-0000E4850000}"/>
    <cellStyle name="SAPBEXresItem 16 2 4 2" xfId="30006" xr:uid="{00000000-0005-0000-0000-0000E5850000}"/>
    <cellStyle name="SAPBEXresItem 16 2 5" xfId="17214" xr:uid="{00000000-0005-0000-0000-0000E6850000}"/>
    <cellStyle name="SAPBEXresItem 16 2 5 2" xfId="32336" xr:uid="{00000000-0005-0000-0000-0000E7850000}"/>
    <cellStyle name="SAPBEXresItem 16 2 6" xfId="19823" xr:uid="{00000000-0005-0000-0000-0000E8850000}"/>
    <cellStyle name="SAPBEXresItem 16 2 6 2" xfId="34764" xr:uid="{00000000-0005-0000-0000-0000E9850000}"/>
    <cellStyle name="SAPBEXresItem 16 2 7" xfId="22003" xr:uid="{00000000-0005-0000-0000-0000EA850000}"/>
    <cellStyle name="SAPBEXresItem 16 2 7 2" xfId="36922" xr:uid="{00000000-0005-0000-0000-0000EB850000}"/>
    <cellStyle name="SAPBEXresItem 16 3" xfId="8846" xr:uid="{00000000-0005-0000-0000-0000EC850000}"/>
    <cellStyle name="SAPBEXresItem 16 3 2" xfId="24875" xr:uid="{00000000-0005-0000-0000-0000ED850000}"/>
    <cellStyle name="SAPBEXresItem 16 4" xfId="11673" xr:uid="{00000000-0005-0000-0000-0000EE850000}"/>
    <cellStyle name="SAPBEXresItem 16 4 2" xfId="27540" xr:uid="{00000000-0005-0000-0000-0000EF850000}"/>
    <cellStyle name="SAPBEXresItem 16 5" xfId="10507" xr:uid="{00000000-0005-0000-0000-0000F0850000}"/>
    <cellStyle name="SAPBEXresItem 16 5 2" xfId="26429" xr:uid="{00000000-0005-0000-0000-0000F1850000}"/>
    <cellStyle name="SAPBEXresItem 16 6" xfId="17025" xr:uid="{00000000-0005-0000-0000-0000F2850000}"/>
    <cellStyle name="SAPBEXresItem 16 6 2" xfId="32163" xr:uid="{00000000-0005-0000-0000-0000F3850000}"/>
    <cellStyle name="SAPBEXresItem 16 7" xfId="19635" xr:uid="{00000000-0005-0000-0000-0000F4850000}"/>
    <cellStyle name="SAPBEXresItem 16 7 2" xfId="34582" xr:uid="{00000000-0005-0000-0000-0000F5850000}"/>
    <cellStyle name="SAPBEXresItem 17" xfId="4891" xr:uid="{00000000-0005-0000-0000-0000F6850000}"/>
    <cellStyle name="SAPBEXresItem 17 2" xfId="10046" xr:uid="{00000000-0005-0000-0000-0000F7850000}"/>
    <cellStyle name="SAPBEXresItem 17 2 2" xfId="26028" xr:uid="{00000000-0005-0000-0000-0000F8850000}"/>
    <cellStyle name="SAPBEXresItem 17 3" xfId="12864" xr:uid="{00000000-0005-0000-0000-0000F9850000}"/>
    <cellStyle name="SAPBEXresItem 17 3 2" xfId="28705" xr:uid="{00000000-0005-0000-0000-0000FA850000}"/>
    <cellStyle name="SAPBEXresItem 17 4" xfId="15176" xr:uid="{00000000-0005-0000-0000-0000FB850000}"/>
    <cellStyle name="SAPBEXresItem 17 4 2" xfId="30592" xr:uid="{00000000-0005-0000-0000-0000FC850000}"/>
    <cellStyle name="SAPBEXresItem 17 5" xfId="18185" xr:uid="{00000000-0005-0000-0000-0000FD850000}"/>
    <cellStyle name="SAPBEXresItem 17 5 2" xfId="33291" xr:uid="{00000000-0005-0000-0000-0000FE850000}"/>
    <cellStyle name="SAPBEXresItem 17 6" xfId="20792" xr:uid="{00000000-0005-0000-0000-0000FF850000}"/>
    <cellStyle name="SAPBEXresItem 17 6 2" xfId="35725" xr:uid="{00000000-0005-0000-0000-000000860000}"/>
    <cellStyle name="SAPBEXresItem 17 7" xfId="20945" xr:uid="{00000000-0005-0000-0000-000001860000}"/>
    <cellStyle name="SAPBEXresItem 17 7 2" xfId="35871" xr:uid="{00000000-0005-0000-0000-000002860000}"/>
    <cellStyle name="SAPBEXresItem 18" xfId="5986" xr:uid="{00000000-0005-0000-0000-000003860000}"/>
    <cellStyle name="SAPBEXresItem 18 2" xfId="22955" xr:uid="{00000000-0005-0000-0000-000004860000}"/>
    <cellStyle name="SAPBEXresItem 19" xfId="5478" xr:uid="{00000000-0005-0000-0000-000005860000}"/>
    <cellStyle name="SAPBEXresItem 19 2" xfId="22698" xr:uid="{00000000-0005-0000-0000-000006860000}"/>
    <cellStyle name="SAPBEXresItem 2" xfId="945" xr:uid="{00000000-0005-0000-0000-000007860000}"/>
    <cellStyle name="SAPBEXresItem 2 10" xfId="13206" xr:uid="{00000000-0005-0000-0000-000008860000}"/>
    <cellStyle name="SAPBEXresItem 2 10 2" xfId="28983" xr:uid="{00000000-0005-0000-0000-000009860000}"/>
    <cellStyle name="SAPBEXresItem 2 11" xfId="5121" xr:uid="{00000000-0005-0000-0000-00000A860000}"/>
    <cellStyle name="SAPBEXresItem 2 12" xfId="22184" xr:uid="{00000000-0005-0000-0000-00000B860000}"/>
    <cellStyle name="SAPBEXresItem 2 13" xfId="38070" xr:uid="{00000000-0005-0000-0000-00000C860000}"/>
    <cellStyle name="SAPBEXresItem 2 2" xfId="946" xr:uid="{00000000-0005-0000-0000-00000D860000}"/>
    <cellStyle name="SAPBEXresItem 2 2 2" xfId="5326" xr:uid="{00000000-0005-0000-0000-00000E860000}"/>
    <cellStyle name="SAPBEXresItem 2 2 2 2" xfId="22607" xr:uid="{00000000-0005-0000-0000-00000F860000}"/>
    <cellStyle name="SAPBEXresItem 2 2 3" xfId="6822" xr:uid="{00000000-0005-0000-0000-000010860000}"/>
    <cellStyle name="SAPBEXresItem 2 2 3 2" xfId="23273" xr:uid="{00000000-0005-0000-0000-000011860000}"/>
    <cellStyle name="SAPBEXresItem 2 2 4" xfId="5909" xr:uid="{00000000-0005-0000-0000-000012860000}"/>
    <cellStyle name="SAPBEXresItem 2 2 4 2" xfId="22893" xr:uid="{00000000-0005-0000-0000-000013860000}"/>
    <cellStyle name="SAPBEXresItem 2 2 5" xfId="7041" xr:uid="{00000000-0005-0000-0000-000014860000}"/>
    <cellStyle name="SAPBEXresItem 2 2 5 2" xfId="23396" xr:uid="{00000000-0005-0000-0000-000015860000}"/>
    <cellStyle name="SAPBEXresItem 2 2 6" xfId="15848" xr:uid="{00000000-0005-0000-0000-000016860000}"/>
    <cellStyle name="SAPBEXresItem 2 2 6 2" xfId="31073" xr:uid="{00000000-0005-0000-0000-000017860000}"/>
    <cellStyle name="SAPBEXresItem 2 2 7" xfId="18480" xr:uid="{00000000-0005-0000-0000-000018860000}"/>
    <cellStyle name="SAPBEXresItem 2 2 7 2" xfId="33507" xr:uid="{00000000-0005-0000-0000-000019860000}"/>
    <cellStyle name="SAPBEXresItem 2 2 8" xfId="5122" xr:uid="{00000000-0005-0000-0000-00001A860000}"/>
    <cellStyle name="SAPBEXresItem 2 2 9" xfId="38071" xr:uid="{00000000-0005-0000-0000-00001B860000}"/>
    <cellStyle name="SAPBEXresItem 2 3" xfId="3679" xr:uid="{00000000-0005-0000-0000-00001C860000}"/>
    <cellStyle name="SAPBEXresItem 2 3 2" xfId="8847" xr:uid="{00000000-0005-0000-0000-00001D860000}"/>
    <cellStyle name="SAPBEXresItem 2 3 2 2" xfId="24876" xr:uid="{00000000-0005-0000-0000-00001E860000}"/>
    <cellStyle name="SAPBEXresItem 2 3 3" xfId="11674" xr:uid="{00000000-0005-0000-0000-00001F860000}"/>
    <cellStyle name="SAPBEXresItem 2 3 3 2" xfId="27541" xr:uid="{00000000-0005-0000-0000-000020860000}"/>
    <cellStyle name="SAPBEXresItem 2 3 4" xfId="10506" xr:uid="{00000000-0005-0000-0000-000021860000}"/>
    <cellStyle name="SAPBEXresItem 2 3 4 2" xfId="26428" xr:uid="{00000000-0005-0000-0000-000022860000}"/>
    <cellStyle name="SAPBEXresItem 2 3 5" xfId="17026" xr:uid="{00000000-0005-0000-0000-000023860000}"/>
    <cellStyle name="SAPBEXresItem 2 3 5 2" xfId="32164" xr:uid="{00000000-0005-0000-0000-000024860000}"/>
    <cellStyle name="SAPBEXresItem 2 3 6" xfId="19636" xr:uid="{00000000-0005-0000-0000-000025860000}"/>
    <cellStyle name="SAPBEXresItem 2 3 6 2" xfId="34583" xr:uid="{00000000-0005-0000-0000-000026860000}"/>
    <cellStyle name="SAPBEXresItem 2 3 7" xfId="21543" xr:uid="{00000000-0005-0000-0000-000027860000}"/>
    <cellStyle name="SAPBEXresItem 2 3 7 2" xfId="36469" xr:uid="{00000000-0005-0000-0000-000028860000}"/>
    <cellStyle name="SAPBEXresItem 2 3 8" xfId="6419" xr:uid="{00000000-0005-0000-0000-000029860000}"/>
    <cellStyle name="SAPBEXresItem 2 3 9" xfId="22150" xr:uid="{00000000-0005-0000-0000-00002A860000}"/>
    <cellStyle name="SAPBEXresItem 2 4" xfId="3916" xr:uid="{00000000-0005-0000-0000-00002B860000}"/>
    <cellStyle name="SAPBEXresItem 2 4 2" xfId="9072" xr:uid="{00000000-0005-0000-0000-00002C860000}"/>
    <cellStyle name="SAPBEXresItem 2 4 2 2" xfId="25068" xr:uid="{00000000-0005-0000-0000-00002D860000}"/>
    <cellStyle name="SAPBEXresItem 2 4 3" xfId="11891" xr:uid="{00000000-0005-0000-0000-00002E860000}"/>
    <cellStyle name="SAPBEXresItem 2 4 3 2" xfId="27735" xr:uid="{00000000-0005-0000-0000-00002F860000}"/>
    <cellStyle name="SAPBEXresItem 2 4 4" xfId="14928" xr:uid="{00000000-0005-0000-0000-000030860000}"/>
    <cellStyle name="SAPBEXresItem 2 4 4 2" xfId="30379" xr:uid="{00000000-0005-0000-0000-000031860000}"/>
    <cellStyle name="SAPBEXresItem 2 4 5" xfId="17213" xr:uid="{00000000-0005-0000-0000-000032860000}"/>
    <cellStyle name="SAPBEXresItem 2 4 5 2" xfId="32335" xr:uid="{00000000-0005-0000-0000-000033860000}"/>
    <cellStyle name="SAPBEXresItem 2 4 6" xfId="19822" xr:uid="{00000000-0005-0000-0000-000034860000}"/>
    <cellStyle name="SAPBEXresItem 2 4 6 2" xfId="34763" xr:uid="{00000000-0005-0000-0000-000035860000}"/>
    <cellStyle name="SAPBEXresItem 2 4 7" xfId="21182" xr:uid="{00000000-0005-0000-0000-000036860000}"/>
    <cellStyle name="SAPBEXresItem 2 4 7 2" xfId="36108" xr:uid="{00000000-0005-0000-0000-000037860000}"/>
    <cellStyle name="SAPBEXresItem 2 5" xfId="5327" xr:uid="{00000000-0005-0000-0000-000038860000}"/>
    <cellStyle name="SAPBEXresItem 2 5 2" xfId="22608" xr:uid="{00000000-0005-0000-0000-000039860000}"/>
    <cellStyle name="SAPBEXresItem 2 6" xfId="6823" xr:uid="{00000000-0005-0000-0000-00003A860000}"/>
    <cellStyle name="SAPBEXresItem 2 6 2" xfId="23274" xr:uid="{00000000-0005-0000-0000-00003B860000}"/>
    <cellStyle name="SAPBEXresItem 2 7" xfId="13388" xr:uid="{00000000-0005-0000-0000-00003C860000}"/>
    <cellStyle name="SAPBEXresItem 2 7 2" xfId="29070" xr:uid="{00000000-0005-0000-0000-00003D860000}"/>
    <cellStyle name="SAPBEXresItem 2 8" xfId="5248" xr:uid="{00000000-0005-0000-0000-00003E860000}"/>
    <cellStyle name="SAPBEXresItem 2 8 2" xfId="22560" xr:uid="{00000000-0005-0000-0000-00003F860000}"/>
    <cellStyle name="SAPBEXresItem 2 9" xfId="6708" xr:uid="{00000000-0005-0000-0000-000040860000}"/>
    <cellStyle name="SAPBEXresItem 2 9 2" xfId="23199" xr:uid="{00000000-0005-0000-0000-000041860000}"/>
    <cellStyle name="SAPBEXresItem 20" xfId="13079" xr:uid="{00000000-0005-0000-0000-000042860000}"/>
    <cellStyle name="SAPBEXresItem 20 2" xfId="28859" xr:uid="{00000000-0005-0000-0000-000043860000}"/>
    <cellStyle name="SAPBEXresItem 21" xfId="13222" xr:uid="{00000000-0005-0000-0000-000044860000}"/>
    <cellStyle name="SAPBEXresItem 21 2" xfId="28990" xr:uid="{00000000-0005-0000-0000-000045860000}"/>
    <cellStyle name="SAPBEXresItem 22" xfId="6765" xr:uid="{00000000-0005-0000-0000-000046860000}"/>
    <cellStyle name="SAPBEXresItem 22 2" xfId="23239" xr:uid="{00000000-0005-0000-0000-000047860000}"/>
    <cellStyle name="SAPBEXresItem 3" xfId="947" xr:uid="{00000000-0005-0000-0000-000048860000}"/>
    <cellStyle name="SAPBEXresItem 3 10" xfId="5123" xr:uid="{00000000-0005-0000-0000-000049860000}"/>
    <cellStyle name="SAPBEXresItem 3 2" xfId="948" xr:uid="{00000000-0005-0000-0000-00004A860000}"/>
    <cellStyle name="SAPBEXresItem 3 2 2" xfId="5324" xr:uid="{00000000-0005-0000-0000-00004B860000}"/>
    <cellStyle name="SAPBEXresItem 3 2 2 2" xfId="22605" xr:uid="{00000000-0005-0000-0000-00004C860000}"/>
    <cellStyle name="SAPBEXresItem 3 2 3" xfId="7625" xr:uid="{00000000-0005-0000-0000-00004D860000}"/>
    <cellStyle name="SAPBEXresItem 3 2 3 2" xfId="23764" xr:uid="{00000000-0005-0000-0000-00004E860000}"/>
    <cellStyle name="SAPBEXresItem 3 2 4" xfId="5910" xr:uid="{00000000-0005-0000-0000-00004F860000}"/>
    <cellStyle name="SAPBEXresItem 3 2 4 2" xfId="22894" xr:uid="{00000000-0005-0000-0000-000050860000}"/>
    <cellStyle name="SAPBEXresItem 3 2 5" xfId="14722" xr:uid="{00000000-0005-0000-0000-000051860000}"/>
    <cellStyle name="SAPBEXresItem 3 2 5 2" xfId="30197" xr:uid="{00000000-0005-0000-0000-000052860000}"/>
    <cellStyle name="SAPBEXresItem 3 2 6" xfId="13541" xr:uid="{00000000-0005-0000-0000-000053860000}"/>
    <cellStyle name="SAPBEXresItem 3 2 6 2" xfId="29166" xr:uid="{00000000-0005-0000-0000-000054860000}"/>
    <cellStyle name="SAPBEXresItem 3 2 7" xfId="18479" xr:uid="{00000000-0005-0000-0000-000055860000}"/>
    <cellStyle name="SAPBEXresItem 3 2 7 2" xfId="33506" xr:uid="{00000000-0005-0000-0000-000056860000}"/>
    <cellStyle name="SAPBEXresItem 3 2 8" xfId="5124" xr:uid="{00000000-0005-0000-0000-000057860000}"/>
    <cellStyle name="SAPBEXresItem 3 3" xfId="3915" xr:uid="{00000000-0005-0000-0000-000058860000}"/>
    <cellStyle name="SAPBEXresItem 3 3 2" xfId="9071" xr:uid="{00000000-0005-0000-0000-000059860000}"/>
    <cellStyle name="SAPBEXresItem 3 3 2 2" xfId="25067" xr:uid="{00000000-0005-0000-0000-00005A860000}"/>
    <cellStyle name="SAPBEXresItem 3 3 3" xfId="11890" xr:uid="{00000000-0005-0000-0000-00005B860000}"/>
    <cellStyle name="SAPBEXresItem 3 3 3 2" xfId="27734" xr:uid="{00000000-0005-0000-0000-00005C860000}"/>
    <cellStyle name="SAPBEXresItem 3 3 4" xfId="13721" xr:uid="{00000000-0005-0000-0000-00005D860000}"/>
    <cellStyle name="SAPBEXresItem 3 3 4 2" xfId="29334" xr:uid="{00000000-0005-0000-0000-00005E860000}"/>
    <cellStyle name="SAPBEXresItem 3 3 5" xfId="17212" xr:uid="{00000000-0005-0000-0000-00005F860000}"/>
    <cellStyle name="SAPBEXresItem 3 3 5 2" xfId="32334" xr:uid="{00000000-0005-0000-0000-000060860000}"/>
    <cellStyle name="SAPBEXresItem 3 3 6" xfId="19821" xr:uid="{00000000-0005-0000-0000-000061860000}"/>
    <cellStyle name="SAPBEXresItem 3 3 6 2" xfId="34762" xr:uid="{00000000-0005-0000-0000-000062860000}"/>
    <cellStyle name="SAPBEXresItem 3 3 7" xfId="22004" xr:uid="{00000000-0005-0000-0000-000063860000}"/>
    <cellStyle name="SAPBEXresItem 3 3 7 2" xfId="36923" xr:uid="{00000000-0005-0000-0000-000064860000}"/>
    <cellStyle name="SAPBEXresItem 3 4" xfId="5325" xr:uid="{00000000-0005-0000-0000-000065860000}"/>
    <cellStyle name="SAPBEXresItem 3 4 2" xfId="22606" xr:uid="{00000000-0005-0000-0000-000066860000}"/>
    <cellStyle name="SAPBEXresItem 3 5" xfId="7626" xr:uid="{00000000-0005-0000-0000-000067860000}"/>
    <cellStyle name="SAPBEXresItem 3 5 2" xfId="23765" xr:uid="{00000000-0005-0000-0000-000068860000}"/>
    <cellStyle name="SAPBEXresItem 3 6" xfId="13389" xr:uid="{00000000-0005-0000-0000-000069860000}"/>
    <cellStyle name="SAPBEXresItem 3 6 2" xfId="29071" xr:uid="{00000000-0005-0000-0000-00006A860000}"/>
    <cellStyle name="SAPBEXresItem 3 7" xfId="13071" xr:uid="{00000000-0005-0000-0000-00006B860000}"/>
    <cellStyle name="SAPBEXresItem 3 7 2" xfId="28854" xr:uid="{00000000-0005-0000-0000-00006C860000}"/>
    <cellStyle name="SAPBEXresItem 3 8" xfId="17151" xr:uid="{00000000-0005-0000-0000-00006D860000}"/>
    <cellStyle name="SAPBEXresItem 3 8 2" xfId="32276" xr:uid="{00000000-0005-0000-0000-00006E860000}"/>
    <cellStyle name="SAPBEXresItem 3 9" xfId="15810" xr:uid="{00000000-0005-0000-0000-00006F860000}"/>
    <cellStyle name="SAPBEXresItem 3 9 2" xfId="31054" xr:uid="{00000000-0005-0000-0000-000070860000}"/>
    <cellStyle name="SAPBEXresItem 4" xfId="949" xr:uid="{00000000-0005-0000-0000-000071860000}"/>
    <cellStyle name="SAPBEXresItem 4 10" xfId="5125" xr:uid="{00000000-0005-0000-0000-000072860000}"/>
    <cellStyle name="SAPBEXresItem 4 11" xfId="38072" xr:uid="{00000000-0005-0000-0000-000073860000}"/>
    <cellStyle name="SAPBEXresItem 4 2" xfId="3681" xr:uid="{00000000-0005-0000-0000-000074860000}"/>
    <cellStyle name="SAPBEXresItem 4 2 2" xfId="8849" xr:uid="{00000000-0005-0000-0000-000075860000}"/>
    <cellStyle name="SAPBEXresItem 4 2 2 2" xfId="24878" xr:uid="{00000000-0005-0000-0000-000076860000}"/>
    <cellStyle name="SAPBEXresItem 4 2 3" xfId="11676" xr:uid="{00000000-0005-0000-0000-000077860000}"/>
    <cellStyle name="SAPBEXresItem 4 2 3 2" xfId="27543" xr:uid="{00000000-0005-0000-0000-000078860000}"/>
    <cellStyle name="SAPBEXresItem 4 2 4" xfId="15259" xr:uid="{00000000-0005-0000-0000-000079860000}"/>
    <cellStyle name="SAPBEXresItem 4 2 4 2" xfId="30668" xr:uid="{00000000-0005-0000-0000-00007A860000}"/>
    <cellStyle name="SAPBEXresItem 4 2 5" xfId="17028" xr:uid="{00000000-0005-0000-0000-00007B860000}"/>
    <cellStyle name="SAPBEXresItem 4 2 5 2" xfId="32166" xr:uid="{00000000-0005-0000-0000-00007C860000}"/>
    <cellStyle name="SAPBEXresItem 4 2 6" xfId="19638" xr:uid="{00000000-0005-0000-0000-00007D860000}"/>
    <cellStyle name="SAPBEXresItem 4 2 6 2" xfId="34585" xr:uid="{00000000-0005-0000-0000-00007E860000}"/>
    <cellStyle name="SAPBEXresItem 4 2 7" xfId="21544" xr:uid="{00000000-0005-0000-0000-00007F860000}"/>
    <cellStyle name="SAPBEXresItem 4 2 7 2" xfId="36470" xr:uid="{00000000-0005-0000-0000-000080860000}"/>
    <cellStyle name="SAPBEXresItem 4 2 8" xfId="6420" xr:uid="{00000000-0005-0000-0000-000081860000}"/>
    <cellStyle name="SAPBEXresItem 4 3" xfId="3914" xr:uid="{00000000-0005-0000-0000-000082860000}"/>
    <cellStyle name="SAPBEXresItem 4 3 2" xfId="9070" xr:uid="{00000000-0005-0000-0000-000083860000}"/>
    <cellStyle name="SAPBEXresItem 4 3 2 2" xfId="25066" xr:uid="{00000000-0005-0000-0000-000084860000}"/>
    <cellStyle name="SAPBEXresItem 4 3 3" xfId="11889" xr:uid="{00000000-0005-0000-0000-000085860000}"/>
    <cellStyle name="SAPBEXresItem 4 3 3 2" xfId="27733" xr:uid="{00000000-0005-0000-0000-000086860000}"/>
    <cellStyle name="SAPBEXresItem 4 3 4" xfId="13053" xr:uid="{00000000-0005-0000-0000-000087860000}"/>
    <cellStyle name="SAPBEXresItem 4 3 4 2" xfId="28840" xr:uid="{00000000-0005-0000-0000-000088860000}"/>
    <cellStyle name="SAPBEXresItem 4 3 5" xfId="17211" xr:uid="{00000000-0005-0000-0000-000089860000}"/>
    <cellStyle name="SAPBEXresItem 4 3 5 2" xfId="32333" xr:uid="{00000000-0005-0000-0000-00008A860000}"/>
    <cellStyle name="SAPBEXresItem 4 3 6" xfId="19820" xr:uid="{00000000-0005-0000-0000-00008B860000}"/>
    <cellStyle name="SAPBEXresItem 4 3 6 2" xfId="34761" xr:uid="{00000000-0005-0000-0000-00008C860000}"/>
    <cellStyle name="SAPBEXresItem 4 3 7" xfId="18432" xr:uid="{00000000-0005-0000-0000-00008D860000}"/>
    <cellStyle name="SAPBEXresItem 4 3 7 2" xfId="33483" xr:uid="{00000000-0005-0000-0000-00008E860000}"/>
    <cellStyle name="SAPBEXresItem 4 4" xfId="5323" xr:uid="{00000000-0005-0000-0000-00008F860000}"/>
    <cellStyle name="SAPBEXresItem 4 4 2" xfId="22604" xr:uid="{00000000-0005-0000-0000-000090860000}"/>
    <cellStyle name="SAPBEXresItem 4 5" xfId="7624" xr:uid="{00000000-0005-0000-0000-000091860000}"/>
    <cellStyle name="SAPBEXresItem 4 5 2" xfId="23763" xr:uid="{00000000-0005-0000-0000-000092860000}"/>
    <cellStyle name="SAPBEXresItem 4 6" xfId="13390" xr:uid="{00000000-0005-0000-0000-000093860000}"/>
    <cellStyle name="SAPBEXresItem 4 6 2" xfId="29072" xr:uid="{00000000-0005-0000-0000-000094860000}"/>
    <cellStyle name="SAPBEXresItem 4 7" xfId="13495" xr:uid="{00000000-0005-0000-0000-000095860000}"/>
    <cellStyle name="SAPBEXresItem 4 7 2" xfId="29130" xr:uid="{00000000-0005-0000-0000-000096860000}"/>
    <cellStyle name="SAPBEXresItem 4 8" xfId="13275" xr:uid="{00000000-0005-0000-0000-000097860000}"/>
    <cellStyle name="SAPBEXresItem 4 8 2" xfId="29020" xr:uid="{00000000-0005-0000-0000-000098860000}"/>
    <cellStyle name="SAPBEXresItem 4 9" xfId="15811" xr:uid="{00000000-0005-0000-0000-000099860000}"/>
    <cellStyle name="SAPBEXresItem 4 9 2" xfId="31055" xr:uid="{00000000-0005-0000-0000-00009A860000}"/>
    <cellStyle name="SAPBEXresItem 5" xfId="950" xr:uid="{00000000-0005-0000-0000-00009B860000}"/>
    <cellStyle name="SAPBEXresItem 5 10" xfId="5126" xr:uid="{00000000-0005-0000-0000-00009C860000}"/>
    <cellStyle name="SAPBEXresItem 5 2" xfId="3682" xr:uid="{00000000-0005-0000-0000-00009D860000}"/>
    <cellStyle name="SAPBEXresItem 5 2 2" xfId="8850" xr:uid="{00000000-0005-0000-0000-00009E860000}"/>
    <cellStyle name="SAPBEXresItem 5 2 2 2" xfId="24879" xr:uid="{00000000-0005-0000-0000-00009F860000}"/>
    <cellStyle name="SAPBEXresItem 5 2 3" xfId="11677" xr:uid="{00000000-0005-0000-0000-0000A0860000}"/>
    <cellStyle name="SAPBEXresItem 5 2 3 2" xfId="27544" xr:uid="{00000000-0005-0000-0000-0000A1860000}"/>
    <cellStyle name="SAPBEXresItem 5 2 4" xfId="13613" xr:uid="{00000000-0005-0000-0000-0000A2860000}"/>
    <cellStyle name="SAPBEXresItem 5 2 4 2" xfId="29237" xr:uid="{00000000-0005-0000-0000-0000A3860000}"/>
    <cellStyle name="SAPBEXresItem 5 2 5" xfId="17029" xr:uid="{00000000-0005-0000-0000-0000A4860000}"/>
    <cellStyle name="SAPBEXresItem 5 2 5 2" xfId="32167" xr:uid="{00000000-0005-0000-0000-0000A5860000}"/>
    <cellStyle name="SAPBEXresItem 5 2 6" xfId="19639" xr:uid="{00000000-0005-0000-0000-0000A6860000}"/>
    <cellStyle name="SAPBEXresItem 5 2 6 2" xfId="34586" xr:uid="{00000000-0005-0000-0000-0000A7860000}"/>
    <cellStyle name="SAPBEXresItem 5 2 7" xfId="21545" xr:uid="{00000000-0005-0000-0000-0000A8860000}"/>
    <cellStyle name="SAPBEXresItem 5 2 7 2" xfId="36471" xr:uid="{00000000-0005-0000-0000-0000A9860000}"/>
    <cellStyle name="SAPBEXresItem 5 2 8" xfId="6421" xr:uid="{00000000-0005-0000-0000-0000AA860000}"/>
    <cellStyle name="SAPBEXresItem 5 3" xfId="3913" xr:uid="{00000000-0005-0000-0000-0000AB860000}"/>
    <cellStyle name="SAPBEXresItem 5 3 2" xfId="9069" xr:uid="{00000000-0005-0000-0000-0000AC860000}"/>
    <cellStyle name="SAPBEXresItem 5 3 2 2" xfId="25065" xr:uid="{00000000-0005-0000-0000-0000AD860000}"/>
    <cellStyle name="SAPBEXresItem 5 3 3" xfId="11888" xr:uid="{00000000-0005-0000-0000-0000AE860000}"/>
    <cellStyle name="SAPBEXresItem 5 3 3 2" xfId="27732" xr:uid="{00000000-0005-0000-0000-0000AF860000}"/>
    <cellStyle name="SAPBEXresItem 5 3 4" xfId="13686" xr:uid="{00000000-0005-0000-0000-0000B0860000}"/>
    <cellStyle name="SAPBEXresItem 5 3 4 2" xfId="29306" xr:uid="{00000000-0005-0000-0000-0000B1860000}"/>
    <cellStyle name="SAPBEXresItem 5 3 5" xfId="17210" xr:uid="{00000000-0005-0000-0000-0000B2860000}"/>
    <cellStyle name="SAPBEXresItem 5 3 5 2" xfId="32332" xr:uid="{00000000-0005-0000-0000-0000B3860000}"/>
    <cellStyle name="SAPBEXresItem 5 3 6" xfId="19819" xr:uid="{00000000-0005-0000-0000-0000B4860000}"/>
    <cellStyle name="SAPBEXresItem 5 3 6 2" xfId="34760" xr:uid="{00000000-0005-0000-0000-0000B5860000}"/>
    <cellStyle name="SAPBEXresItem 5 3 7" xfId="22006" xr:uid="{00000000-0005-0000-0000-0000B6860000}"/>
    <cellStyle name="SAPBEXresItem 5 3 7 2" xfId="36925" xr:uid="{00000000-0005-0000-0000-0000B7860000}"/>
    <cellStyle name="SAPBEXresItem 5 4" xfId="5322" xr:uid="{00000000-0005-0000-0000-0000B8860000}"/>
    <cellStyle name="SAPBEXresItem 5 4 2" xfId="22603" xr:uid="{00000000-0005-0000-0000-0000B9860000}"/>
    <cellStyle name="SAPBEXresItem 5 5" xfId="6821" xr:uid="{00000000-0005-0000-0000-0000BA860000}"/>
    <cellStyle name="SAPBEXresItem 5 5 2" xfId="23272" xr:uid="{00000000-0005-0000-0000-0000BB860000}"/>
    <cellStyle name="SAPBEXresItem 5 6" xfId="14172" xr:uid="{00000000-0005-0000-0000-0000BC860000}"/>
    <cellStyle name="SAPBEXresItem 5 6 2" xfId="29734" xr:uid="{00000000-0005-0000-0000-0000BD860000}"/>
    <cellStyle name="SAPBEXresItem 5 7" xfId="10289" xr:uid="{00000000-0005-0000-0000-0000BE860000}"/>
    <cellStyle name="SAPBEXresItem 5 7 2" xfId="26232" xr:uid="{00000000-0005-0000-0000-0000BF860000}"/>
    <cellStyle name="SAPBEXresItem 5 8" xfId="14779" xr:uid="{00000000-0005-0000-0000-0000C0860000}"/>
    <cellStyle name="SAPBEXresItem 5 8 2" xfId="30232" xr:uid="{00000000-0005-0000-0000-0000C1860000}"/>
    <cellStyle name="SAPBEXresItem 5 9" xfId="14405" xr:uid="{00000000-0005-0000-0000-0000C2860000}"/>
    <cellStyle name="SAPBEXresItem 5 9 2" xfId="29924" xr:uid="{00000000-0005-0000-0000-0000C3860000}"/>
    <cellStyle name="SAPBEXresItem 6" xfId="3683" xr:uid="{00000000-0005-0000-0000-0000C4860000}"/>
    <cellStyle name="SAPBEXresItem 6 2" xfId="3912" xr:uid="{00000000-0005-0000-0000-0000C5860000}"/>
    <cellStyle name="SAPBEXresItem 6 2 2" xfId="9068" xr:uid="{00000000-0005-0000-0000-0000C6860000}"/>
    <cellStyle name="SAPBEXresItem 6 2 2 2" xfId="25064" xr:uid="{00000000-0005-0000-0000-0000C7860000}"/>
    <cellStyle name="SAPBEXresItem 6 2 3" xfId="11887" xr:uid="{00000000-0005-0000-0000-0000C8860000}"/>
    <cellStyle name="SAPBEXresItem 6 2 3 2" xfId="27731" xr:uid="{00000000-0005-0000-0000-0000C9860000}"/>
    <cellStyle name="SAPBEXresItem 6 2 4" xfId="15528" xr:uid="{00000000-0005-0000-0000-0000CA860000}"/>
    <cellStyle name="SAPBEXresItem 6 2 4 2" xfId="30883" xr:uid="{00000000-0005-0000-0000-0000CB860000}"/>
    <cellStyle name="SAPBEXresItem 6 2 5" xfId="17209" xr:uid="{00000000-0005-0000-0000-0000CC860000}"/>
    <cellStyle name="SAPBEXresItem 6 2 5 2" xfId="32331" xr:uid="{00000000-0005-0000-0000-0000CD860000}"/>
    <cellStyle name="SAPBEXresItem 6 2 6" xfId="19818" xr:uid="{00000000-0005-0000-0000-0000CE860000}"/>
    <cellStyle name="SAPBEXresItem 6 2 6 2" xfId="34759" xr:uid="{00000000-0005-0000-0000-0000CF860000}"/>
    <cellStyle name="SAPBEXresItem 6 2 7" xfId="22005" xr:uid="{00000000-0005-0000-0000-0000D0860000}"/>
    <cellStyle name="SAPBEXresItem 6 2 7 2" xfId="36924" xr:uid="{00000000-0005-0000-0000-0000D1860000}"/>
    <cellStyle name="SAPBEXresItem 6 3" xfId="8851" xr:uid="{00000000-0005-0000-0000-0000D2860000}"/>
    <cellStyle name="SAPBEXresItem 6 3 2" xfId="24880" xr:uid="{00000000-0005-0000-0000-0000D3860000}"/>
    <cellStyle name="SAPBEXresItem 6 4" xfId="11678" xr:uid="{00000000-0005-0000-0000-0000D4860000}"/>
    <cellStyle name="SAPBEXresItem 6 4 2" xfId="27545" xr:uid="{00000000-0005-0000-0000-0000D5860000}"/>
    <cellStyle name="SAPBEXresItem 6 5" xfId="13896" xr:uid="{00000000-0005-0000-0000-0000D6860000}"/>
    <cellStyle name="SAPBEXresItem 6 5 2" xfId="29484" xr:uid="{00000000-0005-0000-0000-0000D7860000}"/>
    <cellStyle name="SAPBEXresItem 6 6" xfId="17030" xr:uid="{00000000-0005-0000-0000-0000D8860000}"/>
    <cellStyle name="SAPBEXresItem 6 6 2" xfId="32168" xr:uid="{00000000-0005-0000-0000-0000D9860000}"/>
    <cellStyle name="SAPBEXresItem 6 7" xfId="19640" xr:uid="{00000000-0005-0000-0000-0000DA860000}"/>
    <cellStyle name="SAPBEXresItem 6 7 2" xfId="34587" xr:uid="{00000000-0005-0000-0000-0000DB860000}"/>
    <cellStyle name="SAPBEXresItem 7" xfId="3684" xr:uid="{00000000-0005-0000-0000-0000DC860000}"/>
    <cellStyle name="SAPBEXresItem 7 2" xfId="3911" xr:uid="{00000000-0005-0000-0000-0000DD860000}"/>
    <cellStyle name="SAPBEXresItem 7 2 2" xfId="9067" xr:uid="{00000000-0005-0000-0000-0000DE860000}"/>
    <cellStyle name="SAPBEXresItem 7 2 2 2" xfId="25063" xr:uid="{00000000-0005-0000-0000-0000DF860000}"/>
    <cellStyle name="SAPBEXresItem 7 2 3" xfId="11886" xr:uid="{00000000-0005-0000-0000-0000E0860000}"/>
    <cellStyle name="SAPBEXresItem 7 2 3 2" xfId="27730" xr:uid="{00000000-0005-0000-0000-0000E1860000}"/>
    <cellStyle name="SAPBEXresItem 7 2 4" xfId="13097" xr:uid="{00000000-0005-0000-0000-0000E2860000}"/>
    <cellStyle name="SAPBEXresItem 7 2 4 2" xfId="28877" xr:uid="{00000000-0005-0000-0000-0000E3860000}"/>
    <cellStyle name="SAPBEXresItem 7 2 5" xfId="17208" xr:uid="{00000000-0005-0000-0000-0000E4860000}"/>
    <cellStyle name="SAPBEXresItem 7 2 5 2" xfId="32330" xr:uid="{00000000-0005-0000-0000-0000E5860000}"/>
    <cellStyle name="SAPBEXresItem 7 2 6" xfId="19817" xr:uid="{00000000-0005-0000-0000-0000E6860000}"/>
    <cellStyle name="SAPBEXresItem 7 2 6 2" xfId="34758" xr:uid="{00000000-0005-0000-0000-0000E7860000}"/>
    <cellStyle name="SAPBEXresItem 7 2 7" xfId="21181" xr:uid="{00000000-0005-0000-0000-0000E8860000}"/>
    <cellStyle name="SAPBEXresItem 7 2 7 2" xfId="36107" xr:uid="{00000000-0005-0000-0000-0000E9860000}"/>
    <cellStyle name="SAPBEXresItem 7 3" xfId="8852" xr:uid="{00000000-0005-0000-0000-0000EA860000}"/>
    <cellStyle name="SAPBEXresItem 7 3 2" xfId="24881" xr:uid="{00000000-0005-0000-0000-0000EB860000}"/>
    <cellStyle name="SAPBEXresItem 7 4" xfId="11679" xr:uid="{00000000-0005-0000-0000-0000EC860000}"/>
    <cellStyle name="SAPBEXresItem 7 4 2" xfId="27546" xr:uid="{00000000-0005-0000-0000-0000ED860000}"/>
    <cellStyle name="SAPBEXresItem 7 5" xfId="10505" xr:uid="{00000000-0005-0000-0000-0000EE860000}"/>
    <cellStyle name="SAPBEXresItem 7 5 2" xfId="26427" xr:uid="{00000000-0005-0000-0000-0000EF860000}"/>
    <cellStyle name="SAPBEXresItem 7 6" xfId="17031" xr:uid="{00000000-0005-0000-0000-0000F0860000}"/>
    <cellStyle name="SAPBEXresItem 7 6 2" xfId="32169" xr:uid="{00000000-0005-0000-0000-0000F1860000}"/>
    <cellStyle name="SAPBEXresItem 7 7" xfId="19641" xr:uid="{00000000-0005-0000-0000-0000F2860000}"/>
    <cellStyle name="SAPBEXresItem 7 7 2" xfId="34588" xr:uid="{00000000-0005-0000-0000-0000F3860000}"/>
    <cellStyle name="SAPBEXresItem 8" xfId="3685" xr:uid="{00000000-0005-0000-0000-0000F4860000}"/>
    <cellStyle name="SAPBEXresItem 8 2" xfId="3910" xr:uid="{00000000-0005-0000-0000-0000F5860000}"/>
    <cellStyle name="SAPBEXresItem 8 2 2" xfId="9066" xr:uid="{00000000-0005-0000-0000-0000F6860000}"/>
    <cellStyle name="SAPBEXresItem 8 2 2 2" xfId="25062" xr:uid="{00000000-0005-0000-0000-0000F7860000}"/>
    <cellStyle name="SAPBEXresItem 8 2 3" xfId="11885" xr:uid="{00000000-0005-0000-0000-0000F8860000}"/>
    <cellStyle name="SAPBEXresItem 8 2 3 2" xfId="27729" xr:uid="{00000000-0005-0000-0000-0000F9860000}"/>
    <cellStyle name="SAPBEXresItem 8 2 4" xfId="11834" xr:uid="{00000000-0005-0000-0000-0000FA860000}"/>
    <cellStyle name="SAPBEXresItem 8 2 4 2" xfId="27678" xr:uid="{00000000-0005-0000-0000-0000FB860000}"/>
    <cellStyle name="SAPBEXresItem 8 2 5" xfId="17207" xr:uid="{00000000-0005-0000-0000-0000FC860000}"/>
    <cellStyle name="SAPBEXresItem 8 2 5 2" xfId="32329" xr:uid="{00000000-0005-0000-0000-0000FD860000}"/>
    <cellStyle name="SAPBEXresItem 8 2 6" xfId="19816" xr:uid="{00000000-0005-0000-0000-0000FE860000}"/>
    <cellStyle name="SAPBEXresItem 8 2 6 2" xfId="34757" xr:uid="{00000000-0005-0000-0000-0000FF860000}"/>
    <cellStyle name="SAPBEXresItem 8 2 7" xfId="18433" xr:uid="{00000000-0005-0000-0000-000000870000}"/>
    <cellStyle name="SAPBEXresItem 8 2 7 2" xfId="33484" xr:uid="{00000000-0005-0000-0000-000001870000}"/>
    <cellStyle name="SAPBEXresItem 8 3" xfId="8853" xr:uid="{00000000-0005-0000-0000-000002870000}"/>
    <cellStyle name="SAPBEXresItem 8 3 2" xfId="24882" xr:uid="{00000000-0005-0000-0000-000003870000}"/>
    <cellStyle name="SAPBEXresItem 8 4" xfId="11680" xr:uid="{00000000-0005-0000-0000-000004870000}"/>
    <cellStyle name="SAPBEXresItem 8 4 2" xfId="27547" xr:uid="{00000000-0005-0000-0000-000005870000}"/>
    <cellStyle name="SAPBEXresItem 8 5" xfId="10504" xr:uid="{00000000-0005-0000-0000-000006870000}"/>
    <cellStyle name="SAPBEXresItem 8 5 2" xfId="26426" xr:uid="{00000000-0005-0000-0000-000007870000}"/>
    <cellStyle name="SAPBEXresItem 8 6" xfId="17032" xr:uid="{00000000-0005-0000-0000-000008870000}"/>
    <cellStyle name="SAPBEXresItem 8 6 2" xfId="32170" xr:uid="{00000000-0005-0000-0000-000009870000}"/>
    <cellStyle name="SAPBEXresItem 8 7" xfId="19642" xr:uid="{00000000-0005-0000-0000-00000A870000}"/>
    <cellStyle name="SAPBEXresItem 8 7 2" xfId="34589" xr:uid="{00000000-0005-0000-0000-00000B870000}"/>
    <cellStyle name="SAPBEXresItem 9" xfId="3686" xr:uid="{00000000-0005-0000-0000-00000C870000}"/>
    <cellStyle name="SAPBEXresItem 9 2" xfId="3909" xr:uid="{00000000-0005-0000-0000-00000D870000}"/>
    <cellStyle name="SAPBEXresItem 9 2 2" xfId="9065" xr:uid="{00000000-0005-0000-0000-00000E870000}"/>
    <cellStyle name="SAPBEXresItem 9 2 2 2" xfId="25061" xr:uid="{00000000-0005-0000-0000-00000F870000}"/>
    <cellStyle name="SAPBEXresItem 9 2 3" xfId="11884" xr:uid="{00000000-0005-0000-0000-000010870000}"/>
    <cellStyle name="SAPBEXresItem 9 2 3 2" xfId="27728" xr:uid="{00000000-0005-0000-0000-000011870000}"/>
    <cellStyle name="SAPBEXresItem 9 2 4" xfId="13099" xr:uid="{00000000-0005-0000-0000-000012870000}"/>
    <cellStyle name="SAPBEXresItem 9 2 4 2" xfId="28879" xr:uid="{00000000-0005-0000-0000-000013870000}"/>
    <cellStyle name="SAPBEXresItem 9 2 5" xfId="17206" xr:uid="{00000000-0005-0000-0000-000014870000}"/>
    <cellStyle name="SAPBEXresItem 9 2 5 2" xfId="32328" xr:uid="{00000000-0005-0000-0000-000015870000}"/>
    <cellStyle name="SAPBEXresItem 9 2 6" xfId="19815" xr:uid="{00000000-0005-0000-0000-000016870000}"/>
    <cellStyle name="SAPBEXresItem 9 2 6 2" xfId="34756" xr:uid="{00000000-0005-0000-0000-000017870000}"/>
    <cellStyle name="SAPBEXresItem 9 2 7" xfId="22008" xr:uid="{00000000-0005-0000-0000-000018870000}"/>
    <cellStyle name="SAPBEXresItem 9 2 7 2" xfId="36927" xr:uid="{00000000-0005-0000-0000-000019870000}"/>
    <cellStyle name="SAPBEXresItem 9 3" xfId="8854" xr:uid="{00000000-0005-0000-0000-00001A870000}"/>
    <cellStyle name="SAPBEXresItem 9 3 2" xfId="24883" xr:uid="{00000000-0005-0000-0000-00001B870000}"/>
    <cellStyle name="SAPBEXresItem 9 4" xfId="11681" xr:uid="{00000000-0005-0000-0000-00001C870000}"/>
    <cellStyle name="SAPBEXresItem 9 4 2" xfId="27548" xr:uid="{00000000-0005-0000-0000-00001D870000}"/>
    <cellStyle name="SAPBEXresItem 9 5" xfId="14489" xr:uid="{00000000-0005-0000-0000-00001E870000}"/>
    <cellStyle name="SAPBEXresItem 9 5 2" xfId="30005" xr:uid="{00000000-0005-0000-0000-00001F870000}"/>
    <cellStyle name="SAPBEXresItem 9 6" xfId="17033" xr:uid="{00000000-0005-0000-0000-000020870000}"/>
    <cellStyle name="SAPBEXresItem 9 6 2" xfId="32171" xr:uid="{00000000-0005-0000-0000-000021870000}"/>
    <cellStyle name="SAPBEXresItem 9 7" xfId="19643" xr:uid="{00000000-0005-0000-0000-000022870000}"/>
    <cellStyle name="SAPBEXresItem 9 7 2" xfId="34590" xr:uid="{00000000-0005-0000-0000-000023870000}"/>
    <cellStyle name="SAPBEXresItem_CC - Div XRef" xfId="1916" xr:uid="{00000000-0005-0000-0000-000024870000}"/>
    <cellStyle name="SAPBEXresItemX" xfId="104" xr:uid="{00000000-0005-0000-0000-000025870000}"/>
    <cellStyle name="SAPBEXresItemX 10" xfId="3687" xr:uid="{00000000-0005-0000-0000-000026870000}"/>
    <cellStyle name="SAPBEXresItemX 10 2" xfId="3908" xr:uid="{00000000-0005-0000-0000-000027870000}"/>
    <cellStyle name="SAPBEXresItemX 10 2 2" xfId="9064" xr:uid="{00000000-0005-0000-0000-000028870000}"/>
    <cellStyle name="SAPBEXresItemX 10 2 2 2" xfId="25060" xr:uid="{00000000-0005-0000-0000-000029870000}"/>
    <cellStyle name="SAPBEXresItemX 10 2 3" xfId="11883" xr:uid="{00000000-0005-0000-0000-00002A870000}"/>
    <cellStyle name="SAPBEXresItemX 10 2 3 2" xfId="27727" xr:uid="{00000000-0005-0000-0000-00002B870000}"/>
    <cellStyle name="SAPBEXresItemX 10 2 4" xfId="15526" xr:uid="{00000000-0005-0000-0000-00002C870000}"/>
    <cellStyle name="SAPBEXresItemX 10 2 4 2" xfId="30881" xr:uid="{00000000-0005-0000-0000-00002D870000}"/>
    <cellStyle name="SAPBEXresItemX 10 2 5" xfId="17205" xr:uid="{00000000-0005-0000-0000-00002E870000}"/>
    <cellStyle name="SAPBEXresItemX 10 2 5 2" xfId="32327" xr:uid="{00000000-0005-0000-0000-00002F870000}"/>
    <cellStyle name="SAPBEXresItemX 10 2 6" xfId="19814" xr:uid="{00000000-0005-0000-0000-000030870000}"/>
    <cellStyle name="SAPBEXresItemX 10 2 6 2" xfId="34755" xr:uid="{00000000-0005-0000-0000-000031870000}"/>
    <cellStyle name="SAPBEXresItemX 10 2 7" xfId="22007" xr:uid="{00000000-0005-0000-0000-000032870000}"/>
    <cellStyle name="SAPBEXresItemX 10 2 7 2" xfId="36926" xr:uid="{00000000-0005-0000-0000-000033870000}"/>
    <cellStyle name="SAPBEXresItemX 10 3" xfId="8855" xr:uid="{00000000-0005-0000-0000-000034870000}"/>
    <cellStyle name="SAPBEXresItemX 10 3 2" xfId="24884" xr:uid="{00000000-0005-0000-0000-000035870000}"/>
    <cellStyle name="SAPBEXresItemX 10 4" xfId="11682" xr:uid="{00000000-0005-0000-0000-000036870000}"/>
    <cellStyle name="SAPBEXresItemX 10 4 2" xfId="27549" xr:uid="{00000000-0005-0000-0000-000037870000}"/>
    <cellStyle name="SAPBEXresItemX 10 5" xfId="13616" xr:uid="{00000000-0005-0000-0000-000038870000}"/>
    <cellStyle name="SAPBEXresItemX 10 5 2" xfId="29240" xr:uid="{00000000-0005-0000-0000-000039870000}"/>
    <cellStyle name="SAPBEXresItemX 10 6" xfId="17034" xr:uid="{00000000-0005-0000-0000-00003A870000}"/>
    <cellStyle name="SAPBEXresItemX 10 6 2" xfId="32172" xr:uid="{00000000-0005-0000-0000-00003B870000}"/>
    <cellStyle name="SAPBEXresItemX 10 7" xfId="19644" xr:uid="{00000000-0005-0000-0000-00003C870000}"/>
    <cellStyle name="SAPBEXresItemX 10 7 2" xfId="34591" xr:uid="{00000000-0005-0000-0000-00003D870000}"/>
    <cellStyle name="SAPBEXresItemX 11" xfId="3688" xr:uid="{00000000-0005-0000-0000-00003E870000}"/>
    <cellStyle name="SAPBEXresItemX 11 2" xfId="3907" xr:uid="{00000000-0005-0000-0000-00003F870000}"/>
    <cellStyle name="SAPBEXresItemX 11 2 2" xfId="9063" xr:uid="{00000000-0005-0000-0000-000040870000}"/>
    <cellStyle name="SAPBEXresItemX 11 2 2 2" xfId="25059" xr:uid="{00000000-0005-0000-0000-000041870000}"/>
    <cellStyle name="SAPBEXresItemX 11 2 3" xfId="11882" xr:uid="{00000000-0005-0000-0000-000042870000}"/>
    <cellStyle name="SAPBEXresItemX 11 2 3 2" xfId="27726" xr:uid="{00000000-0005-0000-0000-000043870000}"/>
    <cellStyle name="SAPBEXresItemX 11 2 4" xfId="5801" xr:uid="{00000000-0005-0000-0000-000044870000}"/>
    <cellStyle name="SAPBEXresItemX 11 2 4 2" xfId="22834" xr:uid="{00000000-0005-0000-0000-000045870000}"/>
    <cellStyle name="SAPBEXresItemX 11 2 5" xfId="17204" xr:uid="{00000000-0005-0000-0000-000046870000}"/>
    <cellStyle name="SAPBEXresItemX 11 2 5 2" xfId="32326" xr:uid="{00000000-0005-0000-0000-000047870000}"/>
    <cellStyle name="SAPBEXresItemX 11 2 6" xfId="19813" xr:uid="{00000000-0005-0000-0000-000048870000}"/>
    <cellStyle name="SAPBEXresItemX 11 2 6 2" xfId="34754" xr:uid="{00000000-0005-0000-0000-000049870000}"/>
    <cellStyle name="SAPBEXresItemX 11 2 7" xfId="15820" xr:uid="{00000000-0005-0000-0000-00004A870000}"/>
    <cellStyle name="SAPBEXresItemX 11 2 7 2" xfId="31061" xr:uid="{00000000-0005-0000-0000-00004B870000}"/>
    <cellStyle name="SAPBEXresItemX 11 3" xfId="8856" xr:uid="{00000000-0005-0000-0000-00004C870000}"/>
    <cellStyle name="SAPBEXresItemX 11 3 2" xfId="24885" xr:uid="{00000000-0005-0000-0000-00004D870000}"/>
    <cellStyle name="SAPBEXresItemX 11 4" xfId="11683" xr:uid="{00000000-0005-0000-0000-00004E870000}"/>
    <cellStyle name="SAPBEXresItemX 11 4 2" xfId="27550" xr:uid="{00000000-0005-0000-0000-00004F870000}"/>
    <cellStyle name="SAPBEXresItemX 11 5" xfId="15257" xr:uid="{00000000-0005-0000-0000-000050870000}"/>
    <cellStyle name="SAPBEXresItemX 11 5 2" xfId="30666" xr:uid="{00000000-0005-0000-0000-000051870000}"/>
    <cellStyle name="SAPBEXresItemX 11 6" xfId="17035" xr:uid="{00000000-0005-0000-0000-000052870000}"/>
    <cellStyle name="SAPBEXresItemX 11 6 2" xfId="32173" xr:uid="{00000000-0005-0000-0000-000053870000}"/>
    <cellStyle name="SAPBEXresItemX 11 7" xfId="19645" xr:uid="{00000000-0005-0000-0000-000054870000}"/>
    <cellStyle name="SAPBEXresItemX 11 7 2" xfId="34592" xr:uid="{00000000-0005-0000-0000-000055870000}"/>
    <cellStyle name="SAPBEXresItemX 12" xfId="3689" xr:uid="{00000000-0005-0000-0000-000056870000}"/>
    <cellStyle name="SAPBEXresItemX 12 2" xfId="3906" xr:uid="{00000000-0005-0000-0000-000057870000}"/>
    <cellStyle name="SAPBEXresItemX 12 2 2" xfId="9062" xr:uid="{00000000-0005-0000-0000-000058870000}"/>
    <cellStyle name="SAPBEXresItemX 12 2 2 2" xfId="25058" xr:uid="{00000000-0005-0000-0000-000059870000}"/>
    <cellStyle name="SAPBEXresItemX 12 2 3" xfId="11881" xr:uid="{00000000-0005-0000-0000-00005A870000}"/>
    <cellStyle name="SAPBEXresItemX 12 2 3 2" xfId="27725" xr:uid="{00000000-0005-0000-0000-00005B870000}"/>
    <cellStyle name="SAPBEXresItemX 12 2 4" xfId="15523" xr:uid="{00000000-0005-0000-0000-00005C870000}"/>
    <cellStyle name="SAPBEXresItemX 12 2 4 2" xfId="30878" xr:uid="{00000000-0005-0000-0000-00005D870000}"/>
    <cellStyle name="SAPBEXresItemX 12 2 5" xfId="17203" xr:uid="{00000000-0005-0000-0000-00005E870000}"/>
    <cellStyle name="SAPBEXresItemX 12 2 5 2" xfId="32325" xr:uid="{00000000-0005-0000-0000-00005F870000}"/>
    <cellStyle name="SAPBEXresItemX 12 2 6" xfId="19812" xr:uid="{00000000-0005-0000-0000-000060870000}"/>
    <cellStyle name="SAPBEXresItemX 12 2 6 2" xfId="34753" xr:uid="{00000000-0005-0000-0000-000061870000}"/>
    <cellStyle name="SAPBEXresItemX 12 2 7" xfId="19747" xr:uid="{00000000-0005-0000-0000-000062870000}"/>
    <cellStyle name="SAPBEXresItemX 12 2 7 2" xfId="34693" xr:uid="{00000000-0005-0000-0000-000063870000}"/>
    <cellStyle name="SAPBEXresItemX 12 3" xfId="8857" xr:uid="{00000000-0005-0000-0000-000064870000}"/>
    <cellStyle name="SAPBEXresItemX 12 3 2" xfId="24886" xr:uid="{00000000-0005-0000-0000-000065870000}"/>
    <cellStyle name="SAPBEXresItemX 12 4" xfId="11684" xr:uid="{00000000-0005-0000-0000-000066870000}"/>
    <cellStyle name="SAPBEXresItemX 12 4 2" xfId="27551" xr:uid="{00000000-0005-0000-0000-000067870000}"/>
    <cellStyle name="SAPBEXresItemX 12 5" xfId="13615" xr:uid="{00000000-0005-0000-0000-000068870000}"/>
    <cellStyle name="SAPBEXresItemX 12 5 2" xfId="29239" xr:uid="{00000000-0005-0000-0000-000069870000}"/>
    <cellStyle name="SAPBEXresItemX 12 6" xfId="17036" xr:uid="{00000000-0005-0000-0000-00006A870000}"/>
    <cellStyle name="SAPBEXresItemX 12 6 2" xfId="32174" xr:uid="{00000000-0005-0000-0000-00006B870000}"/>
    <cellStyle name="SAPBEXresItemX 12 7" xfId="19646" xr:uid="{00000000-0005-0000-0000-00006C870000}"/>
    <cellStyle name="SAPBEXresItemX 12 7 2" xfId="34593" xr:uid="{00000000-0005-0000-0000-00006D870000}"/>
    <cellStyle name="SAPBEXresItemX 13" xfId="3690" xr:uid="{00000000-0005-0000-0000-00006E870000}"/>
    <cellStyle name="SAPBEXresItemX 13 2" xfId="3905" xr:uid="{00000000-0005-0000-0000-00006F870000}"/>
    <cellStyle name="SAPBEXresItemX 13 2 2" xfId="9061" xr:uid="{00000000-0005-0000-0000-000070870000}"/>
    <cellStyle name="SAPBEXresItemX 13 2 2 2" xfId="25057" xr:uid="{00000000-0005-0000-0000-000071870000}"/>
    <cellStyle name="SAPBEXresItemX 13 2 3" xfId="11880" xr:uid="{00000000-0005-0000-0000-000072870000}"/>
    <cellStyle name="SAPBEXresItemX 13 2 3 2" xfId="27724" xr:uid="{00000000-0005-0000-0000-000073870000}"/>
    <cellStyle name="SAPBEXresItemX 13 2 4" xfId="13946" xr:uid="{00000000-0005-0000-0000-000074870000}"/>
    <cellStyle name="SAPBEXresItemX 13 2 4 2" xfId="29529" xr:uid="{00000000-0005-0000-0000-000075870000}"/>
    <cellStyle name="SAPBEXresItemX 13 2 5" xfId="17202" xr:uid="{00000000-0005-0000-0000-000076870000}"/>
    <cellStyle name="SAPBEXresItemX 13 2 5 2" xfId="32324" xr:uid="{00000000-0005-0000-0000-000077870000}"/>
    <cellStyle name="SAPBEXresItemX 13 2 6" xfId="19811" xr:uid="{00000000-0005-0000-0000-000078870000}"/>
    <cellStyle name="SAPBEXresItemX 13 2 6 2" xfId="34752" xr:uid="{00000000-0005-0000-0000-000079870000}"/>
    <cellStyle name="SAPBEXresItemX 13 2 7" xfId="18379" xr:uid="{00000000-0005-0000-0000-00007A870000}"/>
    <cellStyle name="SAPBEXresItemX 13 2 7 2" xfId="33440" xr:uid="{00000000-0005-0000-0000-00007B870000}"/>
    <cellStyle name="SAPBEXresItemX 13 3" xfId="8858" xr:uid="{00000000-0005-0000-0000-00007C870000}"/>
    <cellStyle name="SAPBEXresItemX 13 3 2" xfId="24887" xr:uid="{00000000-0005-0000-0000-00007D870000}"/>
    <cellStyle name="SAPBEXresItemX 13 4" xfId="11685" xr:uid="{00000000-0005-0000-0000-00007E870000}"/>
    <cellStyle name="SAPBEXresItemX 13 4 2" xfId="27552" xr:uid="{00000000-0005-0000-0000-00007F870000}"/>
    <cellStyle name="SAPBEXresItemX 13 5" xfId="15258" xr:uid="{00000000-0005-0000-0000-000080870000}"/>
    <cellStyle name="SAPBEXresItemX 13 5 2" xfId="30667" xr:uid="{00000000-0005-0000-0000-000081870000}"/>
    <cellStyle name="SAPBEXresItemX 13 6" xfId="17037" xr:uid="{00000000-0005-0000-0000-000082870000}"/>
    <cellStyle name="SAPBEXresItemX 13 6 2" xfId="32175" xr:uid="{00000000-0005-0000-0000-000083870000}"/>
    <cellStyle name="SAPBEXresItemX 13 7" xfId="19647" xr:uid="{00000000-0005-0000-0000-000084870000}"/>
    <cellStyle name="SAPBEXresItemX 13 7 2" xfId="34594" xr:uid="{00000000-0005-0000-0000-000085870000}"/>
    <cellStyle name="SAPBEXresItemX 14" xfId="3691" xr:uid="{00000000-0005-0000-0000-000086870000}"/>
    <cellStyle name="SAPBEXresItemX 14 2" xfId="3904" xr:uid="{00000000-0005-0000-0000-000087870000}"/>
    <cellStyle name="SAPBEXresItemX 14 2 2" xfId="9060" xr:uid="{00000000-0005-0000-0000-000088870000}"/>
    <cellStyle name="SAPBEXresItemX 14 2 2 2" xfId="25056" xr:uid="{00000000-0005-0000-0000-000089870000}"/>
    <cellStyle name="SAPBEXresItemX 14 2 3" xfId="11879" xr:uid="{00000000-0005-0000-0000-00008A870000}"/>
    <cellStyle name="SAPBEXresItemX 14 2 3 2" xfId="27723" xr:uid="{00000000-0005-0000-0000-00008B870000}"/>
    <cellStyle name="SAPBEXresItemX 14 2 4" xfId="13945" xr:uid="{00000000-0005-0000-0000-00008C870000}"/>
    <cellStyle name="SAPBEXresItemX 14 2 4 2" xfId="29528" xr:uid="{00000000-0005-0000-0000-00008D870000}"/>
    <cellStyle name="SAPBEXresItemX 14 2 5" xfId="17201" xr:uid="{00000000-0005-0000-0000-00008E870000}"/>
    <cellStyle name="SAPBEXresItemX 14 2 5 2" xfId="32323" xr:uid="{00000000-0005-0000-0000-00008F870000}"/>
    <cellStyle name="SAPBEXresItemX 14 2 6" xfId="19810" xr:uid="{00000000-0005-0000-0000-000090870000}"/>
    <cellStyle name="SAPBEXresItemX 14 2 6 2" xfId="34751" xr:uid="{00000000-0005-0000-0000-000091870000}"/>
    <cellStyle name="SAPBEXresItemX 14 2 7" xfId="20913" xr:uid="{00000000-0005-0000-0000-000092870000}"/>
    <cellStyle name="SAPBEXresItemX 14 2 7 2" xfId="35839" xr:uid="{00000000-0005-0000-0000-000093870000}"/>
    <cellStyle name="SAPBEXresItemX 14 3" xfId="8859" xr:uid="{00000000-0005-0000-0000-000094870000}"/>
    <cellStyle name="SAPBEXresItemX 14 3 2" xfId="24888" xr:uid="{00000000-0005-0000-0000-000095870000}"/>
    <cellStyle name="SAPBEXresItemX 14 4" xfId="11686" xr:uid="{00000000-0005-0000-0000-000096870000}"/>
    <cellStyle name="SAPBEXresItemX 14 4 2" xfId="27553" xr:uid="{00000000-0005-0000-0000-000097870000}"/>
    <cellStyle name="SAPBEXresItemX 14 5" xfId="10496" xr:uid="{00000000-0005-0000-0000-000098870000}"/>
    <cellStyle name="SAPBEXresItemX 14 5 2" xfId="26418" xr:uid="{00000000-0005-0000-0000-000099870000}"/>
    <cellStyle name="SAPBEXresItemX 14 6" xfId="17038" xr:uid="{00000000-0005-0000-0000-00009A870000}"/>
    <cellStyle name="SAPBEXresItemX 14 6 2" xfId="32176" xr:uid="{00000000-0005-0000-0000-00009B870000}"/>
    <cellStyle name="SAPBEXresItemX 14 7" xfId="19648" xr:uid="{00000000-0005-0000-0000-00009C870000}"/>
    <cellStyle name="SAPBEXresItemX 14 7 2" xfId="34595" xr:uid="{00000000-0005-0000-0000-00009D870000}"/>
    <cellStyle name="SAPBEXresItemX 15" xfId="3692" xr:uid="{00000000-0005-0000-0000-00009E870000}"/>
    <cellStyle name="SAPBEXresItemX 15 2" xfId="3903" xr:uid="{00000000-0005-0000-0000-00009F870000}"/>
    <cellStyle name="SAPBEXresItemX 15 2 2" xfId="9059" xr:uid="{00000000-0005-0000-0000-0000A0870000}"/>
    <cellStyle name="SAPBEXresItemX 15 2 2 2" xfId="25055" xr:uid="{00000000-0005-0000-0000-0000A1870000}"/>
    <cellStyle name="SAPBEXresItemX 15 2 3" xfId="11878" xr:uid="{00000000-0005-0000-0000-0000A2870000}"/>
    <cellStyle name="SAPBEXresItemX 15 2 3 2" xfId="27722" xr:uid="{00000000-0005-0000-0000-0000A3870000}"/>
    <cellStyle name="SAPBEXresItemX 15 2 4" xfId="14931" xr:uid="{00000000-0005-0000-0000-0000A4870000}"/>
    <cellStyle name="SAPBEXresItemX 15 2 4 2" xfId="30382" xr:uid="{00000000-0005-0000-0000-0000A5870000}"/>
    <cellStyle name="SAPBEXresItemX 15 2 5" xfId="17200" xr:uid="{00000000-0005-0000-0000-0000A6870000}"/>
    <cellStyle name="SAPBEXresItemX 15 2 5 2" xfId="32322" xr:uid="{00000000-0005-0000-0000-0000A7870000}"/>
    <cellStyle name="SAPBEXresItemX 15 2 6" xfId="19809" xr:uid="{00000000-0005-0000-0000-0000A8870000}"/>
    <cellStyle name="SAPBEXresItemX 15 2 6 2" xfId="34750" xr:uid="{00000000-0005-0000-0000-0000A9870000}"/>
    <cellStyle name="SAPBEXresItemX 15 2 7" xfId="19737" xr:uid="{00000000-0005-0000-0000-0000AA870000}"/>
    <cellStyle name="SAPBEXresItemX 15 2 7 2" xfId="34683" xr:uid="{00000000-0005-0000-0000-0000AB870000}"/>
    <cellStyle name="SAPBEXresItemX 15 3" xfId="8860" xr:uid="{00000000-0005-0000-0000-0000AC870000}"/>
    <cellStyle name="SAPBEXresItemX 15 3 2" xfId="24889" xr:uid="{00000000-0005-0000-0000-0000AD870000}"/>
    <cellStyle name="SAPBEXresItemX 15 4" xfId="11687" xr:uid="{00000000-0005-0000-0000-0000AE870000}"/>
    <cellStyle name="SAPBEXresItemX 15 4 2" xfId="27554" xr:uid="{00000000-0005-0000-0000-0000AF870000}"/>
    <cellStyle name="SAPBEXresItemX 15 5" xfId="10503" xr:uid="{00000000-0005-0000-0000-0000B0870000}"/>
    <cellStyle name="SAPBEXresItemX 15 5 2" xfId="26425" xr:uid="{00000000-0005-0000-0000-0000B1870000}"/>
    <cellStyle name="SAPBEXresItemX 15 6" xfId="17039" xr:uid="{00000000-0005-0000-0000-0000B2870000}"/>
    <cellStyle name="SAPBEXresItemX 15 6 2" xfId="32177" xr:uid="{00000000-0005-0000-0000-0000B3870000}"/>
    <cellStyle name="SAPBEXresItemX 15 7" xfId="19649" xr:uid="{00000000-0005-0000-0000-0000B4870000}"/>
    <cellStyle name="SAPBEXresItemX 15 7 2" xfId="34596" xr:uid="{00000000-0005-0000-0000-0000B5870000}"/>
    <cellStyle name="SAPBEXresItemX 16" xfId="4890" xr:uid="{00000000-0005-0000-0000-0000B6870000}"/>
    <cellStyle name="SAPBEXresItemX 16 2" xfId="10045" xr:uid="{00000000-0005-0000-0000-0000B7870000}"/>
    <cellStyle name="SAPBEXresItemX 16 2 2" xfId="26027" xr:uid="{00000000-0005-0000-0000-0000B8870000}"/>
    <cellStyle name="SAPBEXresItemX 16 3" xfId="12863" xr:uid="{00000000-0005-0000-0000-0000B9870000}"/>
    <cellStyle name="SAPBEXresItemX 16 3 2" xfId="28704" xr:uid="{00000000-0005-0000-0000-0000BA870000}"/>
    <cellStyle name="SAPBEXresItemX 16 4" xfId="13689" xr:uid="{00000000-0005-0000-0000-0000BB870000}"/>
    <cellStyle name="SAPBEXresItemX 16 4 2" xfId="29309" xr:uid="{00000000-0005-0000-0000-0000BC870000}"/>
    <cellStyle name="SAPBEXresItemX 16 5" xfId="18184" xr:uid="{00000000-0005-0000-0000-0000BD870000}"/>
    <cellStyle name="SAPBEXresItemX 16 5 2" xfId="33290" xr:uid="{00000000-0005-0000-0000-0000BE870000}"/>
    <cellStyle name="SAPBEXresItemX 16 6" xfId="20791" xr:uid="{00000000-0005-0000-0000-0000BF870000}"/>
    <cellStyle name="SAPBEXresItemX 16 6 2" xfId="35724" xr:uid="{00000000-0005-0000-0000-0000C0870000}"/>
    <cellStyle name="SAPBEXresItemX 16 7" xfId="18372" xr:uid="{00000000-0005-0000-0000-0000C1870000}"/>
    <cellStyle name="SAPBEXresItemX 16 7 2" xfId="33433" xr:uid="{00000000-0005-0000-0000-0000C2870000}"/>
    <cellStyle name="SAPBEXresItemX 17" xfId="5255" xr:uid="{00000000-0005-0000-0000-0000C3870000}"/>
    <cellStyle name="SAPBEXresItemX 17 2" xfId="22566" xr:uid="{00000000-0005-0000-0000-0000C4870000}"/>
    <cellStyle name="SAPBEXresItemX 18" xfId="5998" xr:uid="{00000000-0005-0000-0000-0000C5870000}"/>
    <cellStyle name="SAPBEXresItemX 18 2" xfId="22966" xr:uid="{00000000-0005-0000-0000-0000C6870000}"/>
    <cellStyle name="SAPBEXresItemX 19" xfId="6778" xr:uid="{00000000-0005-0000-0000-0000C7870000}"/>
    <cellStyle name="SAPBEXresItemX 19 2" xfId="23249" xr:uid="{00000000-0005-0000-0000-0000C8870000}"/>
    <cellStyle name="SAPBEXresItemX 2" xfId="951" xr:uid="{00000000-0005-0000-0000-0000C9870000}"/>
    <cellStyle name="SAPBEXresItemX 2 10" xfId="15812" xr:uid="{00000000-0005-0000-0000-0000CA870000}"/>
    <cellStyle name="SAPBEXresItemX 2 10 2" xfId="31056" xr:uid="{00000000-0005-0000-0000-0000CB870000}"/>
    <cellStyle name="SAPBEXresItemX 2 11" xfId="5127" xr:uid="{00000000-0005-0000-0000-0000CC870000}"/>
    <cellStyle name="SAPBEXresItemX 2 12" xfId="22202" xr:uid="{00000000-0005-0000-0000-0000CD870000}"/>
    <cellStyle name="SAPBEXresItemX 2 13" xfId="38073" xr:uid="{00000000-0005-0000-0000-0000CE870000}"/>
    <cellStyle name="SAPBEXresItemX 2 2" xfId="952" xr:uid="{00000000-0005-0000-0000-0000CF870000}"/>
    <cellStyle name="SAPBEXresItemX 2 2 2" xfId="5320" xr:uid="{00000000-0005-0000-0000-0000D0870000}"/>
    <cellStyle name="SAPBEXresItemX 2 2 2 2" xfId="22601" xr:uid="{00000000-0005-0000-0000-0000D1870000}"/>
    <cellStyle name="SAPBEXresItemX 2 2 3" xfId="6820" xr:uid="{00000000-0005-0000-0000-0000D2870000}"/>
    <cellStyle name="SAPBEXresItemX 2 2 3 2" xfId="23271" xr:uid="{00000000-0005-0000-0000-0000D3870000}"/>
    <cellStyle name="SAPBEXresItemX 2 2 4" xfId="13392" xr:uid="{00000000-0005-0000-0000-0000D4870000}"/>
    <cellStyle name="SAPBEXresItemX 2 2 4 2" xfId="29074" xr:uid="{00000000-0005-0000-0000-0000D5870000}"/>
    <cellStyle name="SAPBEXresItemX 2 2 5" xfId="7424" xr:uid="{00000000-0005-0000-0000-0000D6870000}"/>
    <cellStyle name="SAPBEXresItemX 2 2 5 2" xfId="23617" xr:uid="{00000000-0005-0000-0000-0000D7870000}"/>
    <cellStyle name="SAPBEXresItemX 2 2 6" xfId="13281" xr:uid="{00000000-0005-0000-0000-0000D8870000}"/>
    <cellStyle name="SAPBEXresItemX 2 2 6 2" xfId="29025" xr:uid="{00000000-0005-0000-0000-0000D9870000}"/>
    <cellStyle name="SAPBEXresItemX 2 2 7" xfId="18478" xr:uid="{00000000-0005-0000-0000-0000DA870000}"/>
    <cellStyle name="SAPBEXresItemX 2 2 7 2" xfId="33505" xr:uid="{00000000-0005-0000-0000-0000DB870000}"/>
    <cellStyle name="SAPBEXresItemX 2 2 8" xfId="5128" xr:uid="{00000000-0005-0000-0000-0000DC870000}"/>
    <cellStyle name="SAPBEXresItemX 2 2 9" xfId="38074" xr:uid="{00000000-0005-0000-0000-0000DD870000}"/>
    <cellStyle name="SAPBEXresItemX 2 3" xfId="3693" xr:uid="{00000000-0005-0000-0000-0000DE870000}"/>
    <cellStyle name="SAPBEXresItemX 2 3 2" xfId="8861" xr:uid="{00000000-0005-0000-0000-0000DF870000}"/>
    <cellStyle name="SAPBEXresItemX 2 3 2 2" xfId="24890" xr:uid="{00000000-0005-0000-0000-0000E0870000}"/>
    <cellStyle name="SAPBEXresItemX 2 3 3" xfId="11688" xr:uid="{00000000-0005-0000-0000-0000E1870000}"/>
    <cellStyle name="SAPBEXresItemX 2 3 3 2" xfId="27555" xr:uid="{00000000-0005-0000-0000-0000E2870000}"/>
    <cellStyle name="SAPBEXresItemX 2 3 4" xfId="13617" xr:uid="{00000000-0005-0000-0000-0000E3870000}"/>
    <cellStyle name="SAPBEXresItemX 2 3 4 2" xfId="29241" xr:uid="{00000000-0005-0000-0000-0000E4870000}"/>
    <cellStyle name="SAPBEXresItemX 2 3 5" xfId="17040" xr:uid="{00000000-0005-0000-0000-0000E5870000}"/>
    <cellStyle name="SAPBEXresItemX 2 3 5 2" xfId="32178" xr:uid="{00000000-0005-0000-0000-0000E6870000}"/>
    <cellStyle name="SAPBEXresItemX 2 3 6" xfId="19650" xr:uid="{00000000-0005-0000-0000-0000E7870000}"/>
    <cellStyle name="SAPBEXresItemX 2 3 6 2" xfId="34597" xr:uid="{00000000-0005-0000-0000-0000E8870000}"/>
    <cellStyle name="SAPBEXresItemX 2 3 7" xfId="21555" xr:uid="{00000000-0005-0000-0000-0000E9870000}"/>
    <cellStyle name="SAPBEXresItemX 2 3 7 2" xfId="36481" xr:uid="{00000000-0005-0000-0000-0000EA870000}"/>
    <cellStyle name="SAPBEXresItemX 2 3 8" xfId="6422" xr:uid="{00000000-0005-0000-0000-0000EB870000}"/>
    <cellStyle name="SAPBEXresItemX 2 3 9" xfId="22233" xr:uid="{00000000-0005-0000-0000-0000EC870000}"/>
    <cellStyle name="SAPBEXresItemX 2 4" xfId="3902" xr:uid="{00000000-0005-0000-0000-0000ED870000}"/>
    <cellStyle name="SAPBEXresItemX 2 4 2" xfId="9058" xr:uid="{00000000-0005-0000-0000-0000EE870000}"/>
    <cellStyle name="SAPBEXresItemX 2 4 2 2" xfId="25054" xr:uid="{00000000-0005-0000-0000-0000EF870000}"/>
    <cellStyle name="SAPBEXresItemX 2 4 3" xfId="11877" xr:uid="{00000000-0005-0000-0000-0000F0870000}"/>
    <cellStyle name="SAPBEXresItemX 2 4 3 2" xfId="27721" xr:uid="{00000000-0005-0000-0000-0000F1870000}"/>
    <cellStyle name="SAPBEXresItemX 2 4 4" xfId="14930" xr:uid="{00000000-0005-0000-0000-0000F2870000}"/>
    <cellStyle name="SAPBEXresItemX 2 4 4 2" xfId="30381" xr:uid="{00000000-0005-0000-0000-0000F3870000}"/>
    <cellStyle name="SAPBEXresItemX 2 4 5" xfId="17199" xr:uid="{00000000-0005-0000-0000-0000F4870000}"/>
    <cellStyle name="SAPBEXresItemX 2 4 5 2" xfId="32321" xr:uid="{00000000-0005-0000-0000-0000F5870000}"/>
    <cellStyle name="SAPBEXresItemX 2 4 6" xfId="19808" xr:uid="{00000000-0005-0000-0000-0000F6870000}"/>
    <cellStyle name="SAPBEXresItemX 2 4 6 2" xfId="34749" xr:uid="{00000000-0005-0000-0000-0000F7870000}"/>
    <cellStyle name="SAPBEXresItemX 2 4 7" xfId="21648" xr:uid="{00000000-0005-0000-0000-0000F8870000}"/>
    <cellStyle name="SAPBEXresItemX 2 4 7 2" xfId="36570" xr:uid="{00000000-0005-0000-0000-0000F9870000}"/>
    <cellStyle name="SAPBEXresItemX 2 5" xfId="5321" xr:uid="{00000000-0005-0000-0000-0000FA870000}"/>
    <cellStyle name="SAPBEXresItemX 2 5 2" xfId="22602" xr:uid="{00000000-0005-0000-0000-0000FB870000}"/>
    <cellStyle name="SAPBEXresItemX 2 6" xfId="7623" xr:uid="{00000000-0005-0000-0000-0000FC870000}"/>
    <cellStyle name="SAPBEXresItemX 2 6 2" xfId="23762" xr:uid="{00000000-0005-0000-0000-0000FD870000}"/>
    <cellStyle name="SAPBEXresItemX 2 7" xfId="7053" xr:uid="{00000000-0005-0000-0000-0000FE870000}"/>
    <cellStyle name="SAPBEXresItemX 2 7 2" xfId="23400" xr:uid="{00000000-0005-0000-0000-0000FF870000}"/>
    <cellStyle name="SAPBEXresItemX 2 8" xfId="6678" xr:uid="{00000000-0005-0000-0000-000000880000}"/>
    <cellStyle name="SAPBEXresItemX 2 8 2" xfId="23176" xr:uid="{00000000-0005-0000-0000-000001880000}"/>
    <cellStyle name="SAPBEXresItemX 2 9" xfId="15847" xr:uid="{00000000-0005-0000-0000-000002880000}"/>
    <cellStyle name="SAPBEXresItemX 2 9 2" xfId="31072" xr:uid="{00000000-0005-0000-0000-000003880000}"/>
    <cellStyle name="SAPBEXresItemX 20" xfId="13288" xr:uid="{00000000-0005-0000-0000-000004880000}"/>
    <cellStyle name="SAPBEXresItemX 20 2" xfId="29029" xr:uid="{00000000-0005-0000-0000-000005880000}"/>
    <cellStyle name="SAPBEXresItemX 21" xfId="13051" xr:uid="{00000000-0005-0000-0000-000006880000}"/>
    <cellStyle name="SAPBEXresItemX 21 2" xfId="28838" xr:uid="{00000000-0005-0000-0000-000007880000}"/>
    <cellStyle name="SAPBEXresItemX 3" xfId="953" xr:uid="{00000000-0005-0000-0000-000008880000}"/>
    <cellStyle name="SAPBEXresItemX 3 10" xfId="5129" xr:uid="{00000000-0005-0000-0000-000009880000}"/>
    <cellStyle name="SAPBEXresItemX 3 2" xfId="954" xr:uid="{00000000-0005-0000-0000-00000A880000}"/>
    <cellStyle name="SAPBEXresItemX 3 2 2" xfId="5318" xr:uid="{00000000-0005-0000-0000-00000B880000}"/>
    <cellStyle name="SAPBEXresItemX 3 2 2 2" xfId="22599" xr:uid="{00000000-0005-0000-0000-00000C880000}"/>
    <cellStyle name="SAPBEXresItemX 3 2 3" xfId="6819" xr:uid="{00000000-0005-0000-0000-00000D880000}"/>
    <cellStyle name="SAPBEXresItemX 3 2 3 2" xfId="23270" xr:uid="{00000000-0005-0000-0000-00000E880000}"/>
    <cellStyle name="SAPBEXresItemX 3 2 4" xfId="6670" xr:uid="{00000000-0005-0000-0000-00000F880000}"/>
    <cellStyle name="SAPBEXresItemX 3 2 4 2" xfId="23171" xr:uid="{00000000-0005-0000-0000-000010880000}"/>
    <cellStyle name="SAPBEXresItemX 3 2 5" xfId="5924" xr:uid="{00000000-0005-0000-0000-000011880000}"/>
    <cellStyle name="SAPBEXresItemX 3 2 5 2" xfId="22901" xr:uid="{00000000-0005-0000-0000-000012880000}"/>
    <cellStyle name="SAPBEXresItemX 3 2 6" xfId="5841" xr:uid="{00000000-0005-0000-0000-000013880000}"/>
    <cellStyle name="SAPBEXresItemX 3 2 6 2" xfId="22856" xr:uid="{00000000-0005-0000-0000-000014880000}"/>
    <cellStyle name="SAPBEXresItemX 3 2 7" xfId="15813" xr:uid="{00000000-0005-0000-0000-000015880000}"/>
    <cellStyle name="SAPBEXresItemX 3 2 7 2" xfId="31057" xr:uid="{00000000-0005-0000-0000-000016880000}"/>
    <cellStyle name="SAPBEXresItemX 3 2 8" xfId="5130" xr:uid="{00000000-0005-0000-0000-000017880000}"/>
    <cellStyle name="SAPBEXresItemX 3 3" xfId="3901" xr:uid="{00000000-0005-0000-0000-000018880000}"/>
    <cellStyle name="SAPBEXresItemX 3 3 2" xfId="9057" xr:uid="{00000000-0005-0000-0000-000019880000}"/>
    <cellStyle name="SAPBEXresItemX 3 3 2 2" xfId="25053" xr:uid="{00000000-0005-0000-0000-00001A880000}"/>
    <cellStyle name="SAPBEXresItemX 3 3 3" xfId="11876" xr:uid="{00000000-0005-0000-0000-00001B880000}"/>
    <cellStyle name="SAPBEXresItemX 3 3 3 2" xfId="27720" xr:uid="{00000000-0005-0000-0000-00001C880000}"/>
    <cellStyle name="SAPBEXresItemX 3 3 4" xfId="13944" xr:uid="{00000000-0005-0000-0000-00001D880000}"/>
    <cellStyle name="SAPBEXresItemX 3 3 4 2" xfId="29527" xr:uid="{00000000-0005-0000-0000-00001E880000}"/>
    <cellStyle name="SAPBEXresItemX 3 3 5" xfId="17198" xr:uid="{00000000-0005-0000-0000-00001F880000}"/>
    <cellStyle name="SAPBEXresItemX 3 3 5 2" xfId="32320" xr:uid="{00000000-0005-0000-0000-000020880000}"/>
    <cellStyle name="SAPBEXresItemX 3 3 6" xfId="19807" xr:uid="{00000000-0005-0000-0000-000021880000}"/>
    <cellStyle name="SAPBEXresItemX 3 3 6 2" xfId="34748" xr:uid="{00000000-0005-0000-0000-000022880000}"/>
    <cellStyle name="SAPBEXresItemX 3 3 7" xfId="19763" xr:uid="{00000000-0005-0000-0000-000023880000}"/>
    <cellStyle name="SAPBEXresItemX 3 3 7 2" xfId="34704" xr:uid="{00000000-0005-0000-0000-000024880000}"/>
    <cellStyle name="SAPBEXresItemX 3 4" xfId="5319" xr:uid="{00000000-0005-0000-0000-000025880000}"/>
    <cellStyle name="SAPBEXresItemX 3 4 2" xfId="22600" xr:uid="{00000000-0005-0000-0000-000026880000}"/>
    <cellStyle name="SAPBEXresItemX 3 5" xfId="7622" xr:uid="{00000000-0005-0000-0000-000027880000}"/>
    <cellStyle name="SAPBEXresItemX 3 5 2" xfId="23761" xr:uid="{00000000-0005-0000-0000-000028880000}"/>
    <cellStyle name="SAPBEXresItemX 3 6" xfId="6594" xr:uid="{00000000-0005-0000-0000-000029880000}"/>
    <cellStyle name="SAPBEXresItemX 3 6 2" xfId="23132" xr:uid="{00000000-0005-0000-0000-00002A880000}"/>
    <cellStyle name="SAPBEXresItemX 3 7" xfId="6677" xr:uid="{00000000-0005-0000-0000-00002B880000}"/>
    <cellStyle name="SAPBEXresItemX 3 7 2" xfId="23175" xr:uid="{00000000-0005-0000-0000-00002C880000}"/>
    <cellStyle name="SAPBEXresItemX 3 8" xfId="13707" xr:uid="{00000000-0005-0000-0000-00002D880000}"/>
    <cellStyle name="SAPBEXresItemX 3 8 2" xfId="29321" xr:uid="{00000000-0005-0000-0000-00002E880000}"/>
    <cellStyle name="SAPBEXresItemX 3 9" xfId="19759" xr:uid="{00000000-0005-0000-0000-00002F880000}"/>
    <cellStyle name="SAPBEXresItemX 3 9 2" xfId="34700" xr:uid="{00000000-0005-0000-0000-000030880000}"/>
    <cellStyle name="SAPBEXresItemX 4" xfId="955" xr:uid="{00000000-0005-0000-0000-000031880000}"/>
    <cellStyle name="SAPBEXresItemX 4 10" xfId="5131" xr:uid="{00000000-0005-0000-0000-000032880000}"/>
    <cellStyle name="SAPBEXresItemX 4 11" xfId="38075" xr:uid="{00000000-0005-0000-0000-000033880000}"/>
    <cellStyle name="SAPBEXresItemX 4 2" xfId="3695" xr:uid="{00000000-0005-0000-0000-000034880000}"/>
    <cellStyle name="SAPBEXresItemX 4 2 2" xfId="8863" xr:uid="{00000000-0005-0000-0000-000035880000}"/>
    <cellStyle name="SAPBEXresItemX 4 2 2 2" xfId="24892" xr:uid="{00000000-0005-0000-0000-000036880000}"/>
    <cellStyle name="SAPBEXresItemX 4 2 3" xfId="11690" xr:uid="{00000000-0005-0000-0000-000037880000}"/>
    <cellStyle name="SAPBEXresItemX 4 2 3 2" xfId="27557" xr:uid="{00000000-0005-0000-0000-000038880000}"/>
    <cellStyle name="SAPBEXresItemX 4 2 4" xfId="10424" xr:uid="{00000000-0005-0000-0000-000039880000}"/>
    <cellStyle name="SAPBEXresItemX 4 2 4 2" xfId="26347" xr:uid="{00000000-0005-0000-0000-00003A880000}"/>
    <cellStyle name="SAPBEXresItemX 4 2 5" xfId="17042" xr:uid="{00000000-0005-0000-0000-00003B880000}"/>
    <cellStyle name="SAPBEXresItemX 4 2 5 2" xfId="32180" xr:uid="{00000000-0005-0000-0000-00003C880000}"/>
    <cellStyle name="SAPBEXresItemX 4 2 6" xfId="19652" xr:uid="{00000000-0005-0000-0000-00003D880000}"/>
    <cellStyle name="SAPBEXresItemX 4 2 6 2" xfId="34599" xr:uid="{00000000-0005-0000-0000-00003E880000}"/>
    <cellStyle name="SAPBEXresItemX 4 2 7" xfId="21556" xr:uid="{00000000-0005-0000-0000-00003F880000}"/>
    <cellStyle name="SAPBEXresItemX 4 2 7 2" xfId="36482" xr:uid="{00000000-0005-0000-0000-000040880000}"/>
    <cellStyle name="SAPBEXresItemX 4 2 8" xfId="6423" xr:uid="{00000000-0005-0000-0000-000041880000}"/>
    <cellStyle name="SAPBEXresItemX 4 3" xfId="3900" xr:uid="{00000000-0005-0000-0000-000042880000}"/>
    <cellStyle name="SAPBEXresItemX 4 3 2" xfId="9056" xr:uid="{00000000-0005-0000-0000-000043880000}"/>
    <cellStyle name="SAPBEXresItemX 4 3 2 2" xfId="25052" xr:uid="{00000000-0005-0000-0000-000044880000}"/>
    <cellStyle name="SAPBEXresItemX 4 3 3" xfId="11875" xr:uid="{00000000-0005-0000-0000-000045880000}"/>
    <cellStyle name="SAPBEXresItemX 4 3 3 2" xfId="27719" xr:uid="{00000000-0005-0000-0000-000046880000}"/>
    <cellStyle name="SAPBEXresItemX 4 3 4" xfId="13943" xr:uid="{00000000-0005-0000-0000-000047880000}"/>
    <cellStyle name="SAPBEXresItemX 4 3 4 2" xfId="29526" xr:uid="{00000000-0005-0000-0000-000048880000}"/>
    <cellStyle name="SAPBEXresItemX 4 3 5" xfId="17197" xr:uid="{00000000-0005-0000-0000-000049880000}"/>
    <cellStyle name="SAPBEXresItemX 4 3 5 2" xfId="32319" xr:uid="{00000000-0005-0000-0000-00004A880000}"/>
    <cellStyle name="SAPBEXresItemX 4 3 6" xfId="19806" xr:uid="{00000000-0005-0000-0000-00004B880000}"/>
    <cellStyle name="SAPBEXresItemX 4 3 6 2" xfId="34747" xr:uid="{00000000-0005-0000-0000-00004C880000}"/>
    <cellStyle name="SAPBEXresItemX 4 3 7" xfId="20912" xr:uid="{00000000-0005-0000-0000-00004D880000}"/>
    <cellStyle name="SAPBEXresItemX 4 3 7 2" xfId="35838" xr:uid="{00000000-0005-0000-0000-00004E880000}"/>
    <cellStyle name="SAPBEXresItemX 4 4" xfId="5317" xr:uid="{00000000-0005-0000-0000-00004F880000}"/>
    <cellStyle name="SAPBEXresItemX 4 4 2" xfId="22598" xr:uid="{00000000-0005-0000-0000-000050880000}"/>
    <cellStyle name="SAPBEXresItemX 4 5" xfId="7621" xr:uid="{00000000-0005-0000-0000-000051880000}"/>
    <cellStyle name="SAPBEXresItemX 4 5 2" xfId="23760" xr:uid="{00000000-0005-0000-0000-000052880000}"/>
    <cellStyle name="SAPBEXresItemX 4 6" xfId="6593" xr:uid="{00000000-0005-0000-0000-000053880000}"/>
    <cellStyle name="SAPBEXresItemX 4 6 2" xfId="23131" xr:uid="{00000000-0005-0000-0000-000054880000}"/>
    <cellStyle name="SAPBEXresItemX 4 7" xfId="7448" xr:uid="{00000000-0005-0000-0000-000055880000}"/>
    <cellStyle name="SAPBEXresItemX 4 7 2" xfId="23637" xr:uid="{00000000-0005-0000-0000-000056880000}"/>
    <cellStyle name="SAPBEXresItemX 4 8" xfId="6563" xr:uid="{00000000-0005-0000-0000-000057880000}"/>
    <cellStyle name="SAPBEXresItemX 4 8 2" xfId="23119" xr:uid="{00000000-0005-0000-0000-000058880000}"/>
    <cellStyle name="SAPBEXresItemX 4 9" xfId="14407" xr:uid="{00000000-0005-0000-0000-000059880000}"/>
    <cellStyle name="SAPBEXresItemX 4 9 2" xfId="29926" xr:uid="{00000000-0005-0000-0000-00005A880000}"/>
    <cellStyle name="SAPBEXresItemX 5" xfId="3696" xr:uid="{00000000-0005-0000-0000-00005B880000}"/>
    <cellStyle name="SAPBEXresItemX 5 2" xfId="3899" xr:uid="{00000000-0005-0000-0000-00005C880000}"/>
    <cellStyle name="SAPBEXresItemX 5 2 2" xfId="9055" xr:uid="{00000000-0005-0000-0000-00005D880000}"/>
    <cellStyle name="SAPBEXresItemX 5 2 2 2" xfId="25051" xr:uid="{00000000-0005-0000-0000-00005E880000}"/>
    <cellStyle name="SAPBEXresItemX 5 2 3" xfId="11874" xr:uid="{00000000-0005-0000-0000-00005F880000}"/>
    <cellStyle name="SAPBEXresItemX 5 2 3 2" xfId="27718" xr:uid="{00000000-0005-0000-0000-000060880000}"/>
    <cellStyle name="SAPBEXresItemX 5 2 4" xfId="14933" xr:uid="{00000000-0005-0000-0000-000061880000}"/>
    <cellStyle name="SAPBEXresItemX 5 2 4 2" xfId="30384" xr:uid="{00000000-0005-0000-0000-000062880000}"/>
    <cellStyle name="SAPBEXresItemX 5 2 5" xfId="17196" xr:uid="{00000000-0005-0000-0000-000063880000}"/>
    <cellStyle name="SAPBEXresItemX 5 2 5 2" xfId="32318" xr:uid="{00000000-0005-0000-0000-000064880000}"/>
    <cellStyle name="SAPBEXresItemX 5 2 6" xfId="19805" xr:uid="{00000000-0005-0000-0000-000065880000}"/>
    <cellStyle name="SAPBEXresItemX 5 2 6 2" xfId="34746" xr:uid="{00000000-0005-0000-0000-000066880000}"/>
    <cellStyle name="SAPBEXresItemX 5 2 7" xfId="7808" xr:uid="{00000000-0005-0000-0000-000067880000}"/>
    <cellStyle name="SAPBEXresItemX 5 2 7 2" xfId="23845" xr:uid="{00000000-0005-0000-0000-000068880000}"/>
    <cellStyle name="SAPBEXresItemX 5 3" xfId="8864" xr:uid="{00000000-0005-0000-0000-000069880000}"/>
    <cellStyle name="SAPBEXresItemX 5 3 2" xfId="24893" xr:uid="{00000000-0005-0000-0000-00006A880000}"/>
    <cellStyle name="SAPBEXresItemX 5 4" xfId="11691" xr:uid="{00000000-0005-0000-0000-00006B880000}"/>
    <cellStyle name="SAPBEXresItemX 5 4 2" xfId="27558" xr:uid="{00000000-0005-0000-0000-00006C880000}"/>
    <cellStyle name="SAPBEXresItemX 5 5" xfId="13716" xr:uid="{00000000-0005-0000-0000-00006D880000}"/>
    <cellStyle name="SAPBEXresItemX 5 5 2" xfId="29329" xr:uid="{00000000-0005-0000-0000-00006E880000}"/>
    <cellStyle name="SAPBEXresItemX 5 6" xfId="17043" xr:uid="{00000000-0005-0000-0000-00006F880000}"/>
    <cellStyle name="SAPBEXresItemX 5 6 2" xfId="32181" xr:uid="{00000000-0005-0000-0000-000070880000}"/>
    <cellStyle name="SAPBEXresItemX 5 7" xfId="19653" xr:uid="{00000000-0005-0000-0000-000071880000}"/>
    <cellStyle name="SAPBEXresItemX 5 7 2" xfId="34600" xr:uid="{00000000-0005-0000-0000-000072880000}"/>
    <cellStyle name="SAPBEXresItemX 6" xfId="3697" xr:uid="{00000000-0005-0000-0000-000073880000}"/>
    <cellStyle name="SAPBEXresItemX 6 2" xfId="3898" xr:uid="{00000000-0005-0000-0000-000074880000}"/>
    <cellStyle name="SAPBEXresItemX 6 2 2" xfId="9054" xr:uid="{00000000-0005-0000-0000-000075880000}"/>
    <cellStyle name="SAPBEXresItemX 6 2 2 2" xfId="25050" xr:uid="{00000000-0005-0000-0000-000076880000}"/>
    <cellStyle name="SAPBEXresItemX 6 2 3" xfId="11873" xr:uid="{00000000-0005-0000-0000-000077880000}"/>
    <cellStyle name="SAPBEXresItemX 6 2 3 2" xfId="27717" xr:uid="{00000000-0005-0000-0000-000078880000}"/>
    <cellStyle name="SAPBEXresItemX 6 2 4" xfId="14932" xr:uid="{00000000-0005-0000-0000-000079880000}"/>
    <cellStyle name="SAPBEXresItemX 6 2 4 2" xfId="30383" xr:uid="{00000000-0005-0000-0000-00007A880000}"/>
    <cellStyle name="SAPBEXresItemX 6 2 5" xfId="17195" xr:uid="{00000000-0005-0000-0000-00007B880000}"/>
    <cellStyle name="SAPBEXresItemX 6 2 5 2" xfId="32317" xr:uid="{00000000-0005-0000-0000-00007C880000}"/>
    <cellStyle name="SAPBEXresItemX 6 2 6" xfId="19804" xr:uid="{00000000-0005-0000-0000-00007D880000}"/>
    <cellStyle name="SAPBEXresItemX 6 2 6 2" xfId="34745" xr:uid="{00000000-0005-0000-0000-00007E880000}"/>
    <cellStyle name="SAPBEXresItemX 6 2 7" xfId="21647" xr:uid="{00000000-0005-0000-0000-00007F880000}"/>
    <cellStyle name="SAPBEXresItemX 6 2 7 2" xfId="36569" xr:uid="{00000000-0005-0000-0000-000080880000}"/>
    <cellStyle name="SAPBEXresItemX 6 3" xfId="8865" xr:uid="{00000000-0005-0000-0000-000081880000}"/>
    <cellStyle name="SAPBEXresItemX 6 3 2" xfId="24894" xr:uid="{00000000-0005-0000-0000-000082880000}"/>
    <cellStyle name="SAPBEXresItemX 6 4" xfId="11692" xr:uid="{00000000-0005-0000-0000-000083880000}"/>
    <cellStyle name="SAPBEXresItemX 6 4 2" xfId="27559" xr:uid="{00000000-0005-0000-0000-000084880000}"/>
    <cellStyle name="SAPBEXresItemX 6 5" xfId="13014" xr:uid="{00000000-0005-0000-0000-000085880000}"/>
    <cellStyle name="SAPBEXresItemX 6 5 2" xfId="28814" xr:uid="{00000000-0005-0000-0000-000086880000}"/>
    <cellStyle name="SAPBEXresItemX 6 6" xfId="17044" xr:uid="{00000000-0005-0000-0000-000087880000}"/>
    <cellStyle name="SAPBEXresItemX 6 6 2" xfId="32182" xr:uid="{00000000-0005-0000-0000-000088880000}"/>
    <cellStyle name="SAPBEXresItemX 6 7" xfId="19654" xr:uid="{00000000-0005-0000-0000-000089880000}"/>
    <cellStyle name="SAPBEXresItemX 6 7 2" xfId="34601" xr:uid="{00000000-0005-0000-0000-00008A880000}"/>
    <cellStyle name="SAPBEXresItemX 7" xfId="3698" xr:uid="{00000000-0005-0000-0000-00008B880000}"/>
    <cellStyle name="SAPBEXresItemX 7 2" xfId="3897" xr:uid="{00000000-0005-0000-0000-00008C880000}"/>
    <cellStyle name="SAPBEXresItemX 7 2 2" xfId="9053" xr:uid="{00000000-0005-0000-0000-00008D880000}"/>
    <cellStyle name="SAPBEXresItemX 7 2 2 2" xfId="25049" xr:uid="{00000000-0005-0000-0000-00008E880000}"/>
    <cellStyle name="SAPBEXresItemX 7 2 3" xfId="11872" xr:uid="{00000000-0005-0000-0000-00008F880000}"/>
    <cellStyle name="SAPBEXresItemX 7 2 3 2" xfId="27716" xr:uid="{00000000-0005-0000-0000-000090880000}"/>
    <cellStyle name="SAPBEXresItemX 7 2 4" xfId="13942" xr:uid="{00000000-0005-0000-0000-000091880000}"/>
    <cellStyle name="SAPBEXresItemX 7 2 4 2" xfId="29525" xr:uid="{00000000-0005-0000-0000-000092880000}"/>
    <cellStyle name="SAPBEXresItemX 7 2 5" xfId="17194" xr:uid="{00000000-0005-0000-0000-000093880000}"/>
    <cellStyle name="SAPBEXresItemX 7 2 5 2" xfId="32316" xr:uid="{00000000-0005-0000-0000-000094880000}"/>
    <cellStyle name="SAPBEXresItemX 7 2 6" xfId="19803" xr:uid="{00000000-0005-0000-0000-000095880000}"/>
    <cellStyle name="SAPBEXresItemX 7 2 6 2" xfId="34744" xr:uid="{00000000-0005-0000-0000-000096880000}"/>
    <cellStyle name="SAPBEXresItemX 7 2 7" xfId="15998" xr:uid="{00000000-0005-0000-0000-000097880000}"/>
    <cellStyle name="SAPBEXresItemX 7 2 7 2" xfId="31142" xr:uid="{00000000-0005-0000-0000-000098880000}"/>
    <cellStyle name="SAPBEXresItemX 7 3" xfId="8866" xr:uid="{00000000-0005-0000-0000-000099880000}"/>
    <cellStyle name="SAPBEXresItemX 7 3 2" xfId="24895" xr:uid="{00000000-0005-0000-0000-00009A880000}"/>
    <cellStyle name="SAPBEXresItemX 7 4" xfId="11693" xr:uid="{00000000-0005-0000-0000-00009B880000}"/>
    <cellStyle name="SAPBEXresItemX 7 4 2" xfId="27560" xr:uid="{00000000-0005-0000-0000-00009C880000}"/>
    <cellStyle name="SAPBEXresItemX 7 5" xfId="13733" xr:uid="{00000000-0005-0000-0000-00009D880000}"/>
    <cellStyle name="SAPBEXresItemX 7 5 2" xfId="29345" xr:uid="{00000000-0005-0000-0000-00009E880000}"/>
    <cellStyle name="SAPBEXresItemX 7 6" xfId="17045" xr:uid="{00000000-0005-0000-0000-00009F880000}"/>
    <cellStyle name="SAPBEXresItemX 7 6 2" xfId="32183" xr:uid="{00000000-0005-0000-0000-0000A0880000}"/>
    <cellStyle name="SAPBEXresItemX 7 7" xfId="19655" xr:uid="{00000000-0005-0000-0000-0000A1880000}"/>
    <cellStyle name="SAPBEXresItemX 7 7 2" xfId="34602" xr:uid="{00000000-0005-0000-0000-0000A2880000}"/>
    <cellStyle name="SAPBEXresItemX 8" xfId="3699" xr:uid="{00000000-0005-0000-0000-0000A3880000}"/>
    <cellStyle name="SAPBEXresItemX 8 2" xfId="3896" xr:uid="{00000000-0005-0000-0000-0000A4880000}"/>
    <cellStyle name="SAPBEXresItemX 8 2 2" xfId="9052" xr:uid="{00000000-0005-0000-0000-0000A5880000}"/>
    <cellStyle name="SAPBEXresItemX 8 2 2 2" xfId="25048" xr:uid="{00000000-0005-0000-0000-0000A6880000}"/>
    <cellStyle name="SAPBEXresItemX 8 2 3" xfId="11871" xr:uid="{00000000-0005-0000-0000-0000A7880000}"/>
    <cellStyle name="SAPBEXresItemX 8 2 3 2" xfId="27715" xr:uid="{00000000-0005-0000-0000-0000A8880000}"/>
    <cellStyle name="SAPBEXresItemX 8 2 4" xfId="13941" xr:uid="{00000000-0005-0000-0000-0000A9880000}"/>
    <cellStyle name="SAPBEXresItemX 8 2 4 2" xfId="29524" xr:uid="{00000000-0005-0000-0000-0000AA880000}"/>
    <cellStyle name="SAPBEXresItemX 8 2 5" xfId="17193" xr:uid="{00000000-0005-0000-0000-0000AB880000}"/>
    <cellStyle name="SAPBEXresItemX 8 2 5 2" xfId="32315" xr:uid="{00000000-0005-0000-0000-0000AC880000}"/>
    <cellStyle name="SAPBEXresItemX 8 2 6" xfId="19802" xr:uid="{00000000-0005-0000-0000-0000AD880000}"/>
    <cellStyle name="SAPBEXresItemX 8 2 6 2" xfId="34743" xr:uid="{00000000-0005-0000-0000-0000AE880000}"/>
    <cellStyle name="SAPBEXresItemX 8 2 7" xfId="21637" xr:uid="{00000000-0005-0000-0000-0000AF880000}"/>
    <cellStyle name="SAPBEXresItemX 8 2 7 2" xfId="36563" xr:uid="{00000000-0005-0000-0000-0000B0880000}"/>
    <cellStyle name="SAPBEXresItemX 8 3" xfId="8867" xr:uid="{00000000-0005-0000-0000-0000B1880000}"/>
    <cellStyle name="SAPBEXresItemX 8 3 2" xfId="24896" xr:uid="{00000000-0005-0000-0000-0000B2880000}"/>
    <cellStyle name="SAPBEXresItemX 8 4" xfId="11694" xr:uid="{00000000-0005-0000-0000-0000B3880000}"/>
    <cellStyle name="SAPBEXresItemX 8 4 2" xfId="27561" xr:uid="{00000000-0005-0000-0000-0000B4880000}"/>
    <cellStyle name="SAPBEXresItemX 8 5" xfId="13731" xr:uid="{00000000-0005-0000-0000-0000B5880000}"/>
    <cellStyle name="SAPBEXresItemX 8 5 2" xfId="29343" xr:uid="{00000000-0005-0000-0000-0000B6880000}"/>
    <cellStyle name="SAPBEXresItemX 8 6" xfId="17046" xr:uid="{00000000-0005-0000-0000-0000B7880000}"/>
    <cellStyle name="SAPBEXresItemX 8 6 2" xfId="32184" xr:uid="{00000000-0005-0000-0000-0000B8880000}"/>
    <cellStyle name="SAPBEXresItemX 8 7" xfId="19656" xr:uid="{00000000-0005-0000-0000-0000B9880000}"/>
    <cellStyle name="SAPBEXresItemX 8 7 2" xfId="34603" xr:uid="{00000000-0005-0000-0000-0000BA880000}"/>
    <cellStyle name="SAPBEXresItemX 9" xfId="3700" xr:uid="{00000000-0005-0000-0000-0000BB880000}"/>
    <cellStyle name="SAPBEXresItemX 9 2" xfId="3895" xr:uid="{00000000-0005-0000-0000-0000BC880000}"/>
    <cellStyle name="SAPBEXresItemX 9 2 2" xfId="9051" xr:uid="{00000000-0005-0000-0000-0000BD880000}"/>
    <cellStyle name="SAPBEXresItemX 9 2 2 2" xfId="25047" xr:uid="{00000000-0005-0000-0000-0000BE880000}"/>
    <cellStyle name="SAPBEXresItemX 9 2 3" xfId="11870" xr:uid="{00000000-0005-0000-0000-0000BF880000}"/>
    <cellStyle name="SAPBEXresItemX 9 2 3 2" xfId="27714" xr:uid="{00000000-0005-0000-0000-0000C0880000}"/>
    <cellStyle name="SAPBEXresItemX 9 2 4" xfId="14935" xr:uid="{00000000-0005-0000-0000-0000C1880000}"/>
    <cellStyle name="SAPBEXresItemX 9 2 4 2" xfId="30386" xr:uid="{00000000-0005-0000-0000-0000C2880000}"/>
    <cellStyle name="SAPBEXresItemX 9 2 5" xfId="17192" xr:uid="{00000000-0005-0000-0000-0000C3880000}"/>
    <cellStyle name="SAPBEXresItemX 9 2 5 2" xfId="32314" xr:uid="{00000000-0005-0000-0000-0000C4880000}"/>
    <cellStyle name="SAPBEXresItemX 9 2 6" xfId="19801" xr:uid="{00000000-0005-0000-0000-0000C5880000}"/>
    <cellStyle name="SAPBEXresItemX 9 2 6 2" xfId="34742" xr:uid="{00000000-0005-0000-0000-0000C6880000}"/>
    <cellStyle name="SAPBEXresItemX 9 2 7" xfId="21180" xr:uid="{00000000-0005-0000-0000-0000C7880000}"/>
    <cellStyle name="SAPBEXresItemX 9 2 7 2" xfId="36106" xr:uid="{00000000-0005-0000-0000-0000C8880000}"/>
    <cellStyle name="SAPBEXresItemX 9 3" xfId="8868" xr:uid="{00000000-0005-0000-0000-0000C9880000}"/>
    <cellStyle name="SAPBEXresItemX 9 3 2" xfId="24897" xr:uid="{00000000-0005-0000-0000-0000CA880000}"/>
    <cellStyle name="SAPBEXresItemX 9 4" xfId="11695" xr:uid="{00000000-0005-0000-0000-0000CB880000}"/>
    <cellStyle name="SAPBEXresItemX 9 4 2" xfId="27562" xr:uid="{00000000-0005-0000-0000-0000CC880000}"/>
    <cellStyle name="SAPBEXresItemX 9 5" xfId="10372" xr:uid="{00000000-0005-0000-0000-0000CD880000}"/>
    <cellStyle name="SAPBEXresItemX 9 5 2" xfId="26310" xr:uid="{00000000-0005-0000-0000-0000CE880000}"/>
    <cellStyle name="SAPBEXresItemX 9 6" xfId="17047" xr:uid="{00000000-0005-0000-0000-0000CF880000}"/>
    <cellStyle name="SAPBEXresItemX 9 6 2" xfId="32185" xr:uid="{00000000-0005-0000-0000-0000D0880000}"/>
    <cellStyle name="SAPBEXresItemX 9 7" xfId="19657" xr:uid="{00000000-0005-0000-0000-0000D1880000}"/>
    <cellStyle name="SAPBEXresItemX 9 7 2" xfId="34604" xr:uid="{00000000-0005-0000-0000-0000D2880000}"/>
    <cellStyle name="SAPBEXresItemX_CC - Div XRef" xfId="1917" xr:uid="{00000000-0005-0000-0000-0000D3880000}"/>
    <cellStyle name="SAPBEXstdData" xfId="105" xr:uid="{00000000-0005-0000-0000-0000D4880000}"/>
    <cellStyle name="SAPBEXstdData 10" xfId="956" xr:uid="{00000000-0005-0000-0000-0000D5880000}"/>
    <cellStyle name="SAPBEXstdData 10 10" xfId="5132" xr:uid="{00000000-0005-0000-0000-0000D6880000}"/>
    <cellStyle name="SAPBEXstdData 10 2" xfId="1918" xr:uid="{00000000-0005-0000-0000-0000D7880000}"/>
    <cellStyle name="SAPBEXstdData 10 2 2" xfId="7171" xr:uid="{00000000-0005-0000-0000-0000D8880000}"/>
    <cellStyle name="SAPBEXstdData 10 2 2 2" xfId="23452" xr:uid="{00000000-0005-0000-0000-0000D9880000}"/>
    <cellStyle name="SAPBEXstdData 10 2 3" xfId="7491" xr:uid="{00000000-0005-0000-0000-0000DA880000}"/>
    <cellStyle name="SAPBEXstdData 10 2 3 2" xfId="23668" xr:uid="{00000000-0005-0000-0000-0000DB880000}"/>
    <cellStyle name="SAPBEXstdData 10 2 4" xfId="5705" xr:uid="{00000000-0005-0000-0000-0000DC880000}"/>
    <cellStyle name="SAPBEXstdData 10 2 4 2" xfId="22774" xr:uid="{00000000-0005-0000-0000-0000DD880000}"/>
    <cellStyle name="SAPBEXstdData 10 2 5" xfId="14680" xr:uid="{00000000-0005-0000-0000-0000DE880000}"/>
    <cellStyle name="SAPBEXstdData 10 2 5 2" xfId="30171" xr:uid="{00000000-0005-0000-0000-0000DF880000}"/>
    <cellStyle name="SAPBEXstdData 10 2 6" xfId="15732" xr:uid="{00000000-0005-0000-0000-0000E0880000}"/>
    <cellStyle name="SAPBEXstdData 10 2 6 2" xfId="31006" xr:uid="{00000000-0005-0000-0000-0000E1880000}"/>
    <cellStyle name="SAPBEXstdData 10 2 7" xfId="18400" xr:uid="{00000000-0005-0000-0000-0000E2880000}"/>
    <cellStyle name="SAPBEXstdData 10 2 7 2" xfId="33459" xr:uid="{00000000-0005-0000-0000-0000E3880000}"/>
    <cellStyle name="SAPBEXstdData 10 2 8" xfId="6094" xr:uid="{00000000-0005-0000-0000-0000E4880000}"/>
    <cellStyle name="SAPBEXstdData 10 3" xfId="3894" xr:uid="{00000000-0005-0000-0000-0000E5880000}"/>
    <cellStyle name="SAPBEXstdData 10 3 2" xfId="9050" xr:uid="{00000000-0005-0000-0000-0000E6880000}"/>
    <cellStyle name="SAPBEXstdData 10 3 2 2" xfId="25046" xr:uid="{00000000-0005-0000-0000-0000E7880000}"/>
    <cellStyle name="SAPBEXstdData 10 3 3" xfId="11869" xr:uid="{00000000-0005-0000-0000-0000E8880000}"/>
    <cellStyle name="SAPBEXstdData 10 3 3 2" xfId="27713" xr:uid="{00000000-0005-0000-0000-0000E9880000}"/>
    <cellStyle name="SAPBEXstdData 10 3 4" xfId="14934" xr:uid="{00000000-0005-0000-0000-0000EA880000}"/>
    <cellStyle name="SAPBEXstdData 10 3 4 2" xfId="30385" xr:uid="{00000000-0005-0000-0000-0000EB880000}"/>
    <cellStyle name="SAPBEXstdData 10 3 5" xfId="17191" xr:uid="{00000000-0005-0000-0000-0000EC880000}"/>
    <cellStyle name="SAPBEXstdData 10 3 5 2" xfId="32313" xr:uid="{00000000-0005-0000-0000-0000ED880000}"/>
    <cellStyle name="SAPBEXstdData 10 3 6" xfId="19800" xr:uid="{00000000-0005-0000-0000-0000EE880000}"/>
    <cellStyle name="SAPBEXstdData 10 3 6 2" xfId="34741" xr:uid="{00000000-0005-0000-0000-0000EF880000}"/>
    <cellStyle name="SAPBEXstdData 10 3 7" xfId="18434" xr:uid="{00000000-0005-0000-0000-0000F0880000}"/>
    <cellStyle name="SAPBEXstdData 10 3 7 2" xfId="33485" xr:uid="{00000000-0005-0000-0000-0000F1880000}"/>
    <cellStyle name="SAPBEXstdData 10 4" xfId="5316" xr:uid="{00000000-0005-0000-0000-0000F2880000}"/>
    <cellStyle name="SAPBEXstdData 10 4 2" xfId="22597" xr:uid="{00000000-0005-0000-0000-0000F3880000}"/>
    <cellStyle name="SAPBEXstdData 10 5" xfId="6818" xr:uid="{00000000-0005-0000-0000-0000F4880000}"/>
    <cellStyle name="SAPBEXstdData 10 5 2" xfId="23269" xr:uid="{00000000-0005-0000-0000-0000F5880000}"/>
    <cellStyle name="SAPBEXstdData 10 6" xfId="14509" xr:uid="{00000000-0005-0000-0000-0000F6880000}"/>
    <cellStyle name="SAPBEXstdData 10 6 2" xfId="30019" xr:uid="{00000000-0005-0000-0000-0000F7880000}"/>
    <cellStyle name="SAPBEXstdData 10 7" xfId="13416" xr:uid="{00000000-0005-0000-0000-0000F8880000}"/>
    <cellStyle name="SAPBEXstdData 10 7 2" xfId="29084" xr:uid="{00000000-0005-0000-0000-0000F9880000}"/>
    <cellStyle name="SAPBEXstdData 10 8" xfId="13280" xr:uid="{00000000-0005-0000-0000-0000FA880000}"/>
    <cellStyle name="SAPBEXstdData 10 8 2" xfId="29024" xr:uid="{00000000-0005-0000-0000-0000FB880000}"/>
    <cellStyle name="SAPBEXstdData 10 9" xfId="15814" xr:uid="{00000000-0005-0000-0000-0000FC880000}"/>
    <cellStyle name="SAPBEXstdData 10 9 2" xfId="31058" xr:uid="{00000000-0005-0000-0000-0000FD880000}"/>
    <cellStyle name="SAPBEXstdData 11" xfId="957" xr:uid="{00000000-0005-0000-0000-0000FE880000}"/>
    <cellStyle name="SAPBEXstdData 11 10" xfId="22492" xr:uid="{00000000-0005-0000-0000-0000FF880000}"/>
    <cellStyle name="SAPBEXstdData 11 2" xfId="3702" xr:uid="{00000000-0005-0000-0000-000000890000}"/>
    <cellStyle name="SAPBEXstdData 11 2 2" xfId="8870" xr:uid="{00000000-0005-0000-0000-000001890000}"/>
    <cellStyle name="SAPBEXstdData 11 2 2 2" xfId="24899" xr:uid="{00000000-0005-0000-0000-000002890000}"/>
    <cellStyle name="SAPBEXstdData 11 2 3" xfId="11697" xr:uid="{00000000-0005-0000-0000-000003890000}"/>
    <cellStyle name="SAPBEXstdData 11 2 3 2" xfId="27564" xr:uid="{00000000-0005-0000-0000-000004890000}"/>
    <cellStyle name="SAPBEXstdData 11 2 4" xfId="15152" xr:uid="{00000000-0005-0000-0000-000005890000}"/>
    <cellStyle name="SAPBEXstdData 11 2 4 2" xfId="30571" xr:uid="{00000000-0005-0000-0000-000006890000}"/>
    <cellStyle name="SAPBEXstdData 11 2 5" xfId="17049" xr:uid="{00000000-0005-0000-0000-000007890000}"/>
    <cellStyle name="SAPBEXstdData 11 2 5 2" xfId="32187" xr:uid="{00000000-0005-0000-0000-000008890000}"/>
    <cellStyle name="SAPBEXstdData 11 2 6" xfId="19659" xr:uid="{00000000-0005-0000-0000-000009890000}"/>
    <cellStyle name="SAPBEXstdData 11 2 6 2" xfId="34606" xr:uid="{00000000-0005-0000-0000-00000A890000}"/>
    <cellStyle name="SAPBEXstdData 11 2 7" xfId="21562" xr:uid="{00000000-0005-0000-0000-00000B890000}"/>
    <cellStyle name="SAPBEXstdData 11 2 7 2" xfId="36488" xr:uid="{00000000-0005-0000-0000-00000C890000}"/>
    <cellStyle name="SAPBEXstdData 11 2 8" xfId="6424" xr:uid="{00000000-0005-0000-0000-00000D890000}"/>
    <cellStyle name="SAPBEXstdData 11 3" xfId="3893" xr:uid="{00000000-0005-0000-0000-00000E890000}"/>
    <cellStyle name="SAPBEXstdData 11 3 2" xfId="9049" xr:uid="{00000000-0005-0000-0000-00000F890000}"/>
    <cellStyle name="SAPBEXstdData 11 3 2 2" xfId="25045" xr:uid="{00000000-0005-0000-0000-000010890000}"/>
    <cellStyle name="SAPBEXstdData 11 3 3" xfId="11868" xr:uid="{00000000-0005-0000-0000-000011890000}"/>
    <cellStyle name="SAPBEXstdData 11 3 3 2" xfId="27712" xr:uid="{00000000-0005-0000-0000-000012890000}"/>
    <cellStyle name="SAPBEXstdData 11 3 4" xfId="13940" xr:uid="{00000000-0005-0000-0000-000013890000}"/>
    <cellStyle name="SAPBEXstdData 11 3 4 2" xfId="29523" xr:uid="{00000000-0005-0000-0000-000014890000}"/>
    <cellStyle name="SAPBEXstdData 11 3 5" xfId="17190" xr:uid="{00000000-0005-0000-0000-000015890000}"/>
    <cellStyle name="SAPBEXstdData 11 3 5 2" xfId="32312" xr:uid="{00000000-0005-0000-0000-000016890000}"/>
    <cellStyle name="SAPBEXstdData 11 3 6" xfId="19799" xr:uid="{00000000-0005-0000-0000-000017890000}"/>
    <cellStyle name="SAPBEXstdData 11 3 6 2" xfId="34740" xr:uid="{00000000-0005-0000-0000-000018890000}"/>
    <cellStyle name="SAPBEXstdData 11 3 7" xfId="15589" xr:uid="{00000000-0005-0000-0000-000019890000}"/>
    <cellStyle name="SAPBEXstdData 11 3 7 2" xfId="30910" xr:uid="{00000000-0005-0000-0000-00001A890000}"/>
    <cellStyle name="SAPBEXstdData 11 4" xfId="5315" xr:uid="{00000000-0005-0000-0000-00001B890000}"/>
    <cellStyle name="SAPBEXstdData 11 4 2" xfId="37056" xr:uid="{00000000-0005-0000-0000-00001C890000}"/>
    <cellStyle name="SAPBEXstdData 11 5" xfId="6817" xr:uid="{00000000-0005-0000-0000-00001D890000}"/>
    <cellStyle name="SAPBEXstdData 11 6" xfId="6592" xr:uid="{00000000-0005-0000-0000-00001E890000}"/>
    <cellStyle name="SAPBEXstdData 11 7" xfId="7326" xr:uid="{00000000-0005-0000-0000-00001F890000}"/>
    <cellStyle name="SAPBEXstdData 11 8" xfId="5842" xr:uid="{00000000-0005-0000-0000-000020890000}"/>
    <cellStyle name="SAPBEXstdData 11 9" xfId="18477" xr:uid="{00000000-0005-0000-0000-000021890000}"/>
    <cellStyle name="SAPBEXstdData 12" xfId="1919" xr:uid="{00000000-0005-0000-0000-000022890000}"/>
    <cellStyle name="SAPBEXstdData 12 10" xfId="23064" xr:uid="{00000000-0005-0000-0000-000023890000}"/>
    <cellStyle name="SAPBEXstdData 12 2" xfId="3703" xr:uid="{00000000-0005-0000-0000-000024890000}"/>
    <cellStyle name="SAPBEXstdData 12 2 2" xfId="8871" xr:uid="{00000000-0005-0000-0000-000025890000}"/>
    <cellStyle name="SAPBEXstdData 12 2 2 2" xfId="24900" xr:uid="{00000000-0005-0000-0000-000026890000}"/>
    <cellStyle name="SAPBEXstdData 12 2 3" xfId="11698" xr:uid="{00000000-0005-0000-0000-000027890000}"/>
    <cellStyle name="SAPBEXstdData 12 2 3 2" xfId="27565" xr:uid="{00000000-0005-0000-0000-000028890000}"/>
    <cellStyle name="SAPBEXstdData 12 2 4" xfId="14487" xr:uid="{00000000-0005-0000-0000-000029890000}"/>
    <cellStyle name="SAPBEXstdData 12 2 4 2" xfId="30003" xr:uid="{00000000-0005-0000-0000-00002A890000}"/>
    <cellStyle name="SAPBEXstdData 12 2 5" xfId="17050" xr:uid="{00000000-0005-0000-0000-00002B890000}"/>
    <cellStyle name="SAPBEXstdData 12 2 5 2" xfId="32188" xr:uid="{00000000-0005-0000-0000-00002C890000}"/>
    <cellStyle name="SAPBEXstdData 12 2 6" xfId="19660" xr:uid="{00000000-0005-0000-0000-00002D890000}"/>
    <cellStyle name="SAPBEXstdData 12 2 6 2" xfId="34607" xr:uid="{00000000-0005-0000-0000-00002E890000}"/>
    <cellStyle name="SAPBEXstdData 12 2 7" xfId="21563" xr:uid="{00000000-0005-0000-0000-00002F890000}"/>
    <cellStyle name="SAPBEXstdData 12 2 7 2" xfId="36489" xr:uid="{00000000-0005-0000-0000-000030890000}"/>
    <cellStyle name="SAPBEXstdData 12 2 8" xfId="6425" xr:uid="{00000000-0005-0000-0000-000031890000}"/>
    <cellStyle name="SAPBEXstdData 12 3" xfId="3892" xr:uid="{00000000-0005-0000-0000-000032890000}"/>
    <cellStyle name="SAPBEXstdData 12 3 2" xfId="9048" xr:uid="{00000000-0005-0000-0000-000033890000}"/>
    <cellStyle name="SAPBEXstdData 12 3 2 2" xfId="25044" xr:uid="{00000000-0005-0000-0000-000034890000}"/>
    <cellStyle name="SAPBEXstdData 12 3 3" xfId="11867" xr:uid="{00000000-0005-0000-0000-000035890000}"/>
    <cellStyle name="SAPBEXstdData 12 3 3 2" xfId="27711" xr:uid="{00000000-0005-0000-0000-000036890000}"/>
    <cellStyle name="SAPBEXstdData 12 3 4" xfId="13939" xr:uid="{00000000-0005-0000-0000-000037890000}"/>
    <cellStyle name="SAPBEXstdData 12 3 4 2" xfId="29522" xr:uid="{00000000-0005-0000-0000-000038890000}"/>
    <cellStyle name="SAPBEXstdData 12 3 5" xfId="17189" xr:uid="{00000000-0005-0000-0000-000039890000}"/>
    <cellStyle name="SAPBEXstdData 12 3 5 2" xfId="32311" xr:uid="{00000000-0005-0000-0000-00003A890000}"/>
    <cellStyle name="SAPBEXstdData 12 3 6" xfId="19798" xr:uid="{00000000-0005-0000-0000-00003B890000}"/>
    <cellStyle name="SAPBEXstdData 12 3 6 2" xfId="34739" xr:uid="{00000000-0005-0000-0000-00003C890000}"/>
    <cellStyle name="SAPBEXstdData 12 3 7" xfId="14179" xr:uid="{00000000-0005-0000-0000-00003D890000}"/>
    <cellStyle name="SAPBEXstdData 12 3 7 2" xfId="29736" xr:uid="{00000000-0005-0000-0000-00003E890000}"/>
    <cellStyle name="SAPBEXstdData 12 4" xfId="7172" xr:uid="{00000000-0005-0000-0000-00003F890000}"/>
    <cellStyle name="SAPBEXstdData 12 4 2" xfId="37883" xr:uid="{00000000-0005-0000-0000-000040890000}"/>
    <cellStyle name="SAPBEXstdData 12 5" xfId="7490" xr:uid="{00000000-0005-0000-0000-000041890000}"/>
    <cellStyle name="SAPBEXstdData 12 6" xfId="5704" xr:uid="{00000000-0005-0000-0000-000042890000}"/>
    <cellStyle name="SAPBEXstdData 12 7" xfId="15396" xr:uid="{00000000-0005-0000-0000-000043890000}"/>
    <cellStyle name="SAPBEXstdData 12 8" xfId="15731" xr:uid="{00000000-0005-0000-0000-000044890000}"/>
    <cellStyle name="SAPBEXstdData 12 9" xfId="18399" xr:uid="{00000000-0005-0000-0000-000045890000}"/>
    <cellStyle name="SAPBEXstdData 13" xfId="3704" xr:uid="{00000000-0005-0000-0000-000046890000}"/>
    <cellStyle name="SAPBEXstdData 13 2" xfId="3891" xr:uid="{00000000-0005-0000-0000-000047890000}"/>
    <cellStyle name="SAPBEXstdData 13 2 2" xfId="9047" xr:uid="{00000000-0005-0000-0000-000048890000}"/>
    <cellStyle name="SAPBEXstdData 13 2 2 2" xfId="25043" xr:uid="{00000000-0005-0000-0000-000049890000}"/>
    <cellStyle name="SAPBEXstdData 13 2 3" xfId="11866" xr:uid="{00000000-0005-0000-0000-00004A890000}"/>
    <cellStyle name="SAPBEXstdData 13 2 3 2" xfId="27710" xr:uid="{00000000-0005-0000-0000-00004B890000}"/>
    <cellStyle name="SAPBEXstdData 13 2 4" xfId="14501" xr:uid="{00000000-0005-0000-0000-00004C890000}"/>
    <cellStyle name="SAPBEXstdData 13 2 4 2" xfId="30017" xr:uid="{00000000-0005-0000-0000-00004D890000}"/>
    <cellStyle name="SAPBEXstdData 13 2 5" xfId="17188" xr:uid="{00000000-0005-0000-0000-00004E890000}"/>
    <cellStyle name="SAPBEXstdData 13 2 5 2" xfId="32310" xr:uid="{00000000-0005-0000-0000-00004F890000}"/>
    <cellStyle name="SAPBEXstdData 13 2 6" xfId="19797" xr:uid="{00000000-0005-0000-0000-000050890000}"/>
    <cellStyle name="SAPBEXstdData 13 2 6 2" xfId="34738" xr:uid="{00000000-0005-0000-0000-000051890000}"/>
    <cellStyle name="SAPBEXstdData 13 2 7" xfId="22010" xr:uid="{00000000-0005-0000-0000-000052890000}"/>
    <cellStyle name="SAPBEXstdData 13 2 7 2" xfId="36929" xr:uid="{00000000-0005-0000-0000-000053890000}"/>
    <cellStyle name="SAPBEXstdData 13 3" xfId="8872" xr:uid="{00000000-0005-0000-0000-000054890000}"/>
    <cellStyle name="SAPBEXstdData 13 3 2" xfId="24901" xr:uid="{00000000-0005-0000-0000-000055890000}"/>
    <cellStyle name="SAPBEXstdData 13 4" xfId="11699" xr:uid="{00000000-0005-0000-0000-000056890000}"/>
    <cellStyle name="SAPBEXstdData 13 4 2" xfId="27566" xr:uid="{00000000-0005-0000-0000-000057890000}"/>
    <cellStyle name="SAPBEXstdData 13 5" xfId="13741" xr:uid="{00000000-0005-0000-0000-000058890000}"/>
    <cellStyle name="SAPBEXstdData 13 5 2" xfId="29353" xr:uid="{00000000-0005-0000-0000-000059890000}"/>
    <cellStyle name="SAPBEXstdData 13 6" xfId="17051" xr:uid="{00000000-0005-0000-0000-00005A890000}"/>
    <cellStyle name="SAPBEXstdData 13 6 2" xfId="32189" xr:uid="{00000000-0005-0000-0000-00005B890000}"/>
    <cellStyle name="SAPBEXstdData 13 7" xfId="19661" xr:uid="{00000000-0005-0000-0000-00005C890000}"/>
    <cellStyle name="SAPBEXstdData 13 7 2" xfId="34608" xr:uid="{00000000-0005-0000-0000-00005D890000}"/>
    <cellStyle name="SAPBEXstdData 14" xfId="3705" xr:uid="{00000000-0005-0000-0000-00005E890000}"/>
    <cellStyle name="SAPBEXstdData 14 2" xfId="3890" xr:uid="{00000000-0005-0000-0000-00005F890000}"/>
    <cellStyle name="SAPBEXstdData 14 2 2" xfId="9046" xr:uid="{00000000-0005-0000-0000-000060890000}"/>
    <cellStyle name="SAPBEXstdData 14 2 2 2" xfId="25042" xr:uid="{00000000-0005-0000-0000-000061890000}"/>
    <cellStyle name="SAPBEXstdData 14 2 3" xfId="11865" xr:uid="{00000000-0005-0000-0000-000062890000}"/>
    <cellStyle name="SAPBEXstdData 14 2 3 2" xfId="27709" xr:uid="{00000000-0005-0000-0000-000063890000}"/>
    <cellStyle name="SAPBEXstdData 14 2 4" xfId="10498" xr:uid="{00000000-0005-0000-0000-000064890000}"/>
    <cellStyle name="SAPBEXstdData 14 2 4 2" xfId="26420" xr:uid="{00000000-0005-0000-0000-000065890000}"/>
    <cellStyle name="SAPBEXstdData 14 2 5" xfId="17187" xr:uid="{00000000-0005-0000-0000-000066890000}"/>
    <cellStyle name="SAPBEXstdData 14 2 5 2" xfId="32309" xr:uid="{00000000-0005-0000-0000-000067890000}"/>
    <cellStyle name="SAPBEXstdData 14 2 6" xfId="19796" xr:uid="{00000000-0005-0000-0000-000068890000}"/>
    <cellStyle name="SAPBEXstdData 14 2 6 2" xfId="34737" xr:uid="{00000000-0005-0000-0000-000069890000}"/>
    <cellStyle name="SAPBEXstdData 14 2 7" xfId="22009" xr:uid="{00000000-0005-0000-0000-00006A890000}"/>
    <cellStyle name="SAPBEXstdData 14 2 7 2" xfId="36928" xr:uid="{00000000-0005-0000-0000-00006B890000}"/>
    <cellStyle name="SAPBEXstdData 14 3" xfId="8873" xr:uid="{00000000-0005-0000-0000-00006C890000}"/>
    <cellStyle name="SAPBEXstdData 14 3 2" xfId="24902" xr:uid="{00000000-0005-0000-0000-00006D890000}"/>
    <cellStyle name="SAPBEXstdData 14 4" xfId="11700" xr:uid="{00000000-0005-0000-0000-00006E890000}"/>
    <cellStyle name="SAPBEXstdData 14 4 2" xfId="27567" xr:uid="{00000000-0005-0000-0000-00006F890000}"/>
    <cellStyle name="SAPBEXstdData 14 5" xfId="15128" xr:uid="{00000000-0005-0000-0000-000070890000}"/>
    <cellStyle name="SAPBEXstdData 14 5 2" xfId="30550" xr:uid="{00000000-0005-0000-0000-000071890000}"/>
    <cellStyle name="SAPBEXstdData 14 6" xfId="17052" xr:uid="{00000000-0005-0000-0000-000072890000}"/>
    <cellStyle name="SAPBEXstdData 14 6 2" xfId="32190" xr:uid="{00000000-0005-0000-0000-000073890000}"/>
    <cellStyle name="SAPBEXstdData 14 7" xfId="19662" xr:uid="{00000000-0005-0000-0000-000074890000}"/>
    <cellStyle name="SAPBEXstdData 14 7 2" xfId="34609" xr:uid="{00000000-0005-0000-0000-000075890000}"/>
    <cellStyle name="SAPBEXstdData 15" xfId="3706" xr:uid="{00000000-0005-0000-0000-000076890000}"/>
    <cellStyle name="SAPBEXstdData 15 2" xfId="3889" xr:uid="{00000000-0005-0000-0000-000077890000}"/>
    <cellStyle name="SAPBEXstdData 15 2 2" xfId="9045" xr:uid="{00000000-0005-0000-0000-000078890000}"/>
    <cellStyle name="SAPBEXstdData 15 2 2 2" xfId="25041" xr:uid="{00000000-0005-0000-0000-000079890000}"/>
    <cellStyle name="SAPBEXstdData 15 2 3" xfId="11864" xr:uid="{00000000-0005-0000-0000-00007A890000}"/>
    <cellStyle name="SAPBEXstdData 15 2 3 2" xfId="27708" xr:uid="{00000000-0005-0000-0000-00007B890000}"/>
    <cellStyle name="SAPBEXstdData 15 2 4" xfId="5772" xr:uid="{00000000-0005-0000-0000-00007C890000}"/>
    <cellStyle name="SAPBEXstdData 15 2 4 2" xfId="22807" xr:uid="{00000000-0005-0000-0000-00007D890000}"/>
    <cellStyle name="SAPBEXstdData 15 2 5" xfId="17186" xr:uid="{00000000-0005-0000-0000-00007E890000}"/>
    <cellStyle name="SAPBEXstdData 15 2 5 2" xfId="32308" xr:uid="{00000000-0005-0000-0000-00007F890000}"/>
    <cellStyle name="SAPBEXstdData 15 2 6" xfId="19795" xr:uid="{00000000-0005-0000-0000-000080890000}"/>
    <cellStyle name="SAPBEXstdData 15 2 6 2" xfId="34736" xr:uid="{00000000-0005-0000-0000-000081890000}"/>
    <cellStyle name="SAPBEXstdData 15 2 7" xfId="21179" xr:uid="{00000000-0005-0000-0000-000082890000}"/>
    <cellStyle name="SAPBEXstdData 15 2 7 2" xfId="36105" xr:uid="{00000000-0005-0000-0000-000083890000}"/>
    <cellStyle name="SAPBEXstdData 15 3" xfId="8874" xr:uid="{00000000-0005-0000-0000-000084890000}"/>
    <cellStyle name="SAPBEXstdData 15 3 2" xfId="24903" xr:uid="{00000000-0005-0000-0000-000085890000}"/>
    <cellStyle name="SAPBEXstdData 15 4" xfId="11701" xr:uid="{00000000-0005-0000-0000-000086890000}"/>
    <cellStyle name="SAPBEXstdData 15 4 2" xfId="27568" xr:uid="{00000000-0005-0000-0000-000087890000}"/>
    <cellStyle name="SAPBEXstdData 15 5" xfId="10502" xr:uid="{00000000-0005-0000-0000-000088890000}"/>
    <cellStyle name="SAPBEXstdData 15 5 2" xfId="26424" xr:uid="{00000000-0005-0000-0000-000089890000}"/>
    <cellStyle name="SAPBEXstdData 15 6" xfId="17053" xr:uid="{00000000-0005-0000-0000-00008A890000}"/>
    <cellStyle name="SAPBEXstdData 15 6 2" xfId="32191" xr:uid="{00000000-0005-0000-0000-00008B890000}"/>
    <cellStyle name="SAPBEXstdData 15 7" xfId="19663" xr:uid="{00000000-0005-0000-0000-00008C890000}"/>
    <cellStyle name="SAPBEXstdData 15 7 2" xfId="34610" xr:uid="{00000000-0005-0000-0000-00008D890000}"/>
    <cellStyle name="SAPBEXstdData 16" xfId="3707" xr:uid="{00000000-0005-0000-0000-00008E890000}"/>
    <cellStyle name="SAPBEXstdData 16 2" xfId="3888" xr:uid="{00000000-0005-0000-0000-00008F890000}"/>
    <cellStyle name="SAPBEXstdData 16 2 2" xfId="9044" xr:uid="{00000000-0005-0000-0000-000090890000}"/>
    <cellStyle name="SAPBEXstdData 16 2 2 2" xfId="25040" xr:uid="{00000000-0005-0000-0000-000091890000}"/>
    <cellStyle name="SAPBEXstdData 16 2 3" xfId="11863" xr:uid="{00000000-0005-0000-0000-000092890000}"/>
    <cellStyle name="SAPBEXstdData 16 2 3 2" xfId="27707" xr:uid="{00000000-0005-0000-0000-000093890000}"/>
    <cellStyle name="SAPBEXstdData 16 2 4" xfId="15247" xr:uid="{00000000-0005-0000-0000-000094890000}"/>
    <cellStyle name="SAPBEXstdData 16 2 4 2" xfId="30659" xr:uid="{00000000-0005-0000-0000-000095890000}"/>
    <cellStyle name="SAPBEXstdData 16 2 5" xfId="17185" xr:uid="{00000000-0005-0000-0000-000096890000}"/>
    <cellStyle name="SAPBEXstdData 16 2 5 2" xfId="32307" xr:uid="{00000000-0005-0000-0000-000097890000}"/>
    <cellStyle name="SAPBEXstdData 16 2 6" xfId="19794" xr:uid="{00000000-0005-0000-0000-000098890000}"/>
    <cellStyle name="SAPBEXstdData 16 2 6 2" xfId="34735" xr:uid="{00000000-0005-0000-0000-000099890000}"/>
    <cellStyle name="SAPBEXstdData 16 2 7" xfId="22012" xr:uid="{00000000-0005-0000-0000-00009A890000}"/>
    <cellStyle name="SAPBEXstdData 16 2 7 2" xfId="36931" xr:uid="{00000000-0005-0000-0000-00009B890000}"/>
    <cellStyle name="SAPBEXstdData 16 3" xfId="8875" xr:uid="{00000000-0005-0000-0000-00009C890000}"/>
    <cellStyle name="SAPBEXstdData 16 3 2" xfId="24904" xr:uid="{00000000-0005-0000-0000-00009D890000}"/>
    <cellStyle name="SAPBEXstdData 16 4" xfId="11702" xr:uid="{00000000-0005-0000-0000-00009E890000}"/>
    <cellStyle name="SAPBEXstdData 16 4 2" xfId="27569" xr:uid="{00000000-0005-0000-0000-00009F890000}"/>
    <cellStyle name="SAPBEXstdData 16 5" xfId="14126" xr:uid="{00000000-0005-0000-0000-0000A0890000}"/>
    <cellStyle name="SAPBEXstdData 16 5 2" xfId="29707" xr:uid="{00000000-0005-0000-0000-0000A1890000}"/>
    <cellStyle name="SAPBEXstdData 16 6" xfId="17054" xr:uid="{00000000-0005-0000-0000-0000A2890000}"/>
    <cellStyle name="SAPBEXstdData 16 6 2" xfId="32192" xr:uid="{00000000-0005-0000-0000-0000A3890000}"/>
    <cellStyle name="SAPBEXstdData 16 7" xfId="19664" xr:uid="{00000000-0005-0000-0000-0000A4890000}"/>
    <cellStyle name="SAPBEXstdData 16 7 2" xfId="34611" xr:uid="{00000000-0005-0000-0000-0000A5890000}"/>
    <cellStyle name="SAPBEXstdData 17" xfId="4889" xr:uid="{00000000-0005-0000-0000-0000A6890000}"/>
    <cellStyle name="SAPBEXstdData 17 2" xfId="10044" xr:uid="{00000000-0005-0000-0000-0000A7890000}"/>
    <cellStyle name="SAPBEXstdData 17 2 2" xfId="26026" xr:uid="{00000000-0005-0000-0000-0000A8890000}"/>
    <cellStyle name="SAPBEXstdData 17 3" xfId="12862" xr:uid="{00000000-0005-0000-0000-0000A9890000}"/>
    <cellStyle name="SAPBEXstdData 17 3 2" xfId="28703" xr:uid="{00000000-0005-0000-0000-0000AA890000}"/>
    <cellStyle name="SAPBEXstdData 17 4" xfId="15175" xr:uid="{00000000-0005-0000-0000-0000AB890000}"/>
    <cellStyle name="SAPBEXstdData 17 4 2" xfId="30591" xr:uid="{00000000-0005-0000-0000-0000AC890000}"/>
    <cellStyle name="SAPBEXstdData 17 5" xfId="18183" xr:uid="{00000000-0005-0000-0000-0000AD890000}"/>
    <cellStyle name="SAPBEXstdData 17 5 2" xfId="33289" xr:uid="{00000000-0005-0000-0000-0000AE890000}"/>
    <cellStyle name="SAPBEXstdData 17 6" xfId="20790" xr:uid="{00000000-0005-0000-0000-0000AF890000}"/>
    <cellStyle name="SAPBEXstdData 17 6 2" xfId="35723" xr:uid="{00000000-0005-0000-0000-0000B0890000}"/>
    <cellStyle name="SAPBEXstdData 17 7" xfId="13513" xr:uid="{00000000-0005-0000-0000-0000B1890000}"/>
    <cellStyle name="SAPBEXstdData 17 7 2" xfId="29138" xr:uid="{00000000-0005-0000-0000-0000B2890000}"/>
    <cellStyle name="SAPBEXstdData 18" xfId="5985" xr:uid="{00000000-0005-0000-0000-0000B3890000}"/>
    <cellStyle name="SAPBEXstdData 18 2" xfId="22954" xr:uid="{00000000-0005-0000-0000-0000B4890000}"/>
    <cellStyle name="SAPBEXstdData 19" xfId="5999" xr:uid="{00000000-0005-0000-0000-0000B5890000}"/>
    <cellStyle name="SAPBEXstdData 19 2" xfId="22967" xr:uid="{00000000-0005-0000-0000-0000B6890000}"/>
    <cellStyle name="SAPBEXstdData 2" xfId="958" xr:uid="{00000000-0005-0000-0000-0000B7890000}"/>
    <cellStyle name="SAPBEXstdData 2 10" xfId="15815" xr:uid="{00000000-0005-0000-0000-0000B8890000}"/>
    <cellStyle name="SAPBEXstdData 2 11" xfId="22493" xr:uid="{00000000-0005-0000-0000-0000B9890000}"/>
    <cellStyle name="SAPBEXstdData 2 2" xfId="959" xr:uid="{00000000-0005-0000-0000-0000BA890000}"/>
    <cellStyle name="SAPBEXstdData 2 2 10" xfId="5133" xr:uid="{00000000-0005-0000-0000-0000BB890000}"/>
    <cellStyle name="SAPBEXstdData 2 2 2" xfId="960" xr:uid="{00000000-0005-0000-0000-0000BC890000}"/>
    <cellStyle name="SAPBEXstdData 2 2 2 2" xfId="5312" xr:uid="{00000000-0005-0000-0000-0000BD890000}"/>
    <cellStyle name="SAPBEXstdData 2 2 2 2 2" xfId="37097" xr:uid="{00000000-0005-0000-0000-0000BE890000}"/>
    <cellStyle name="SAPBEXstdData 2 2 2 3" xfId="8998" xr:uid="{00000000-0005-0000-0000-0000BF890000}"/>
    <cellStyle name="SAPBEXstdData 2 2 2 4" xfId="5862" xr:uid="{00000000-0005-0000-0000-0000C0890000}"/>
    <cellStyle name="SAPBEXstdData 2 2 2 5" xfId="10583" xr:uid="{00000000-0005-0000-0000-0000C1890000}"/>
    <cellStyle name="SAPBEXstdData 2 2 2 6" xfId="6558" xr:uid="{00000000-0005-0000-0000-0000C2890000}"/>
    <cellStyle name="SAPBEXstdData 2 2 2 7" xfId="15816" xr:uid="{00000000-0005-0000-0000-0000C3890000}"/>
    <cellStyle name="SAPBEXstdData 2 2 2 8" xfId="22494" xr:uid="{00000000-0005-0000-0000-0000C4890000}"/>
    <cellStyle name="SAPBEXstdData 2 2 3" xfId="1920" xr:uid="{00000000-0005-0000-0000-0000C5890000}"/>
    <cellStyle name="SAPBEXstdData 2 2 3 2" xfId="7173" xr:uid="{00000000-0005-0000-0000-0000C6890000}"/>
    <cellStyle name="SAPBEXstdData 2 2 3 2 2" xfId="23453" xr:uid="{00000000-0005-0000-0000-0000C7890000}"/>
    <cellStyle name="SAPBEXstdData 2 2 3 3" xfId="7489" xr:uid="{00000000-0005-0000-0000-0000C8890000}"/>
    <cellStyle name="SAPBEXstdData 2 2 3 3 2" xfId="23667" xr:uid="{00000000-0005-0000-0000-0000C9890000}"/>
    <cellStyle name="SAPBEXstdData 2 2 3 4" xfId="15427" xr:uid="{00000000-0005-0000-0000-0000CA890000}"/>
    <cellStyle name="SAPBEXstdData 2 2 3 4 2" xfId="30807" xr:uid="{00000000-0005-0000-0000-0000CB890000}"/>
    <cellStyle name="SAPBEXstdData 2 2 3 5" xfId="6050" xr:uid="{00000000-0005-0000-0000-0000CC890000}"/>
    <cellStyle name="SAPBEXstdData 2 2 3 5 2" xfId="23001" xr:uid="{00000000-0005-0000-0000-0000CD890000}"/>
    <cellStyle name="SAPBEXstdData 2 2 3 6" xfId="15730" xr:uid="{00000000-0005-0000-0000-0000CE890000}"/>
    <cellStyle name="SAPBEXstdData 2 2 3 6 2" xfId="31005" xr:uid="{00000000-0005-0000-0000-0000CF890000}"/>
    <cellStyle name="SAPBEXstdData 2 2 3 7" xfId="18398" xr:uid="{00000000-0005-0000-0000-0000D0890000}"/>
    <cellStyle name="SAPBEXstdData 2 2 3 7 2" xfId="33458" xr:uid="{00000000-0005-0000-0000-0000D1890000}"/>
    <cellStyle name="SAPBEXstdData 2 2 3 8" xfId="6095" xr:uid="{00000000-0005-0000-0000-0000D2890000}"/>
    <cellStyle name="SAPBEXstdData 2 2 4" xfId="5313" xr:uid="{00000000-0005-0000-0000-0000D3890000}"/>
    <cellStyle name="SAPBEXstdData 2 2 4 2" xfId="22596" xr:uid="{00000000-0005-0000-0000-0000D4890000}"/>
    <cellStyle name="SAPBEXstdData 2 2 5" xfId="7620" xr:uid="{00000000-0005-0000-0000-0000D5890000}"/>
    <cellStyle name="SAPBEXstdData 2 2 5 2" xfId="23759" xr:uid="{00000000-0005-0000-0000-0000D6890000}"/>
    <cellStyle name="SAPBEXstdData 2 2 6" xfId="6591" xr:uid="{00000000-0005-0000-0000-0000D7890000}"/>
    <cellStyle name="SAPBEXstdData 2 2 6 2" xfId="23130" xr:uid="{00000000-0005-0000-0000-0000D8890000}"/>
    <cellStyle name="SAPBEXstdData 2 2 7" xfId="11793" xr:uid="{00000000-0005-0000-0000-0000D9890000}"/>
    <cellStyle name="SAPBEXstdData 2 2 7 2" xfId="27652" xr:uid="{00000000-0005-0000-0000-0000DA890000}"/>
    <cellStyle name="SAPBEXstdData 2 2 8" xfId="13902" xr:uid="{00000000-0005-0000-0000-0000DB890000}"/>
    <cellStyle name="SAPBEXstdData 2 2 8 2" xfId="29490" xr:uid="{00000000-0005-0000-0000-0000DC890000}"/>
    <cellStyle name="SAPBEXstdData 2 2 9" xfId="13517" xr:uid="{00000000-0005-0000-0000-0000DD890000}"/>
    <cellStyle name="SAPBEXstdData 2 2 9 2" xfId="29142" xr:uid="{00000000-0005-0000-0000-0000DE890000}"/>
    <cellStyle name="SAPBEXstdData 2 3" xfId="961" xr:uid="{00000000-0005-0000-0000-0000DF890000}"/>
    <cellStyle name="SAPBEXstdData 2 3 2" xfId="5311" xr:uid="{00000000-0005-0000-0000-0000E0890000}"/>
    <cellStyle name="SAPBEXstdData 2 3 2 2" xfId="37096" xr:uid="{00000000-0005-0000-0000-0000E1890000}"/>
    <cellStyle name="SAPBEXstdData 2 3 3" xfId="6815" xr:uid="{00000000-0005-0000-0000-0000E2890000}"/>
    <cellStyle name="SAPBEXstdData 2 3 4" xfId="6590" xr:uid="{00000000-0005-0000-0000-0000E3890000}"/>
    <cellStyle name="SAPBEXstdData 2 3 5" xfId="7473" xr:uid="{00000000-0005-0000-0000-0000E4890000}"/>
    <cellStyle name="SAPBEXstdData 2 3 6" xfId="17150" xr:uid="{00000000-0005-0000-0000-0000E5890000}"/>
    <cellStyle name="SAPBEXstdData 2 3 7" xfId="15817" xr:uid="{00000000-0005-0000-0000-0000E6890000}"/>
    <cellStyle name="SAPBEXstdData 2 3 8" xfId="22495" xr:uid="{00000000-0005-0000-0000-0000E7890000}"/>
    <cellStyle name="SAPBEXstdData 2 4" xfId="3887" xr:uid="{00000000-0005-0000-0000-0000E8890000}"/>
    <cellStyle name="SAPBEXstdData 2 4 2" xfId="9043" xr:uid="{00000000-0005-0000-0000-0000E9890000}"/>
    <cellStyle name="SAPBEXstdData 2 4 2 2" xfId="25039" xr:uid="{00000000-0005-0000-0000-0000EA890000}"/>
    <cellStyle name="SAPBEXstdData 2 4 3" xfId="11862" xr:uid="{00000000-0005-0000-0000-0000EB890000}"/>
    <cellStyle name="SAPBEXstdData 2 4 3 2" xfId="27706" xr:uid="{00000000-0005-0000-0000-0000EC890000}"/>
    <cellStyle name="SAPBEXstdData 2 4 4" xfId="13626" xr:uid="{00000000-0005-0000-0000-0000ED890000}"/>
    <cellStyle name="SAPBEXstdData 2 4 4 2" xfId="29248" xr:uid="{00000000-0005-0000-0000-0000EE890000}"/>
    <cellStyle name="SAPBEXstdData 2 4 5" xfId="17184" xr:uid="{00000000-0005-0000-0000-0000EF890000}"/>
    <cellStyle name="SAPBEXstdData 2 4 5 2" xfId="32306" xr:uid="{00000000-0005-0000-0000-0000F0890000}"/>
    <cellStyle name="SAPBEXstdData 2 4 6" xfId="19793" xr:uid="{00000000-0005-0000-0000-0000F1890000}"/>
    <cellStyle name="SAPBEXstdData 2 4 6 2" xfId="34734" xr:uid="{00000000-0005-0000-0000-0000F2890000}"/>
    <cellStyle name="SAPBEXstdData 2 4 7" xfId="22011" xr:uid="{00000000-0005-0000-0000-0000F3890000}"/>
    <cellStyle name="SAPBEXstdData 2 4 7 2" xfId="36930" xr:uid="{00000000-0005-0000-0000-0000F4890000}"/>
    <cellStyle name="SAPBEXstdData 2 5" xfId="5314" xr:uid="{00000000-0005-0000-0000-0000F5890000}"/>
    <cellStyle name="SAPBEXstdData 2 5 2" xfId="37098" xr:uid="{00000000-0005-0000-0000-0000F6890000}"/>
    <cellStyle name="SAPBEXstdData 2 6" xfId="6816" xr:uid="{00000000-0005-0000-0000-0000F7890000}"/>
    <cellStyle name="SAPBEXstdData 2 7" xfId="6671" xr:uid="{00000000-0005-0000-0000-0000F8890000}"/>
    <cellStyle name="SAPBEXstdData 2 8" xfId="5833" xr:uid="{00000000-0005-0000-0000-0000F9890000}"/>
    <cellStyle name="SAPBEXstdData 2 9" xfId="14185" xr:uid="{00000000-0005-0000-0000-0000FA890000}"/>
    <cellStyle name="SAPBEXstdData 2_CC - Div XRef" xfId="1921" xr:uid="{00000000-0005-0000-0000-0000FB890000}"/>
    <cellStyle name="SAPBEXstdData 20" xfId="15120" xr:uid="{00000000-0005-0000-0000-0000FC890000}"/>
    <cellStyle name="SAPBEXstdData 20 2" xfId="30542" xr:uid="{00000000-0005-0000-0000-0000FD890000}"/>
    <cellStyle name="SAPBEXstdData 21" xfId="10579" xr:uid="{00000000-0005-0000-0000-0000FE890000}"/>
    <cellStyle name="SAPBEXstdData 21 2" xfId="26488" xr:uid="{00000000-0005-0000-0000-0000FF890000}"/>
    <cellStyle name="SAPBEXstdData 22" xfId="5927" xr:uid="{00000000-0005-0000-0000-0000008A0000}"/>
    <cellStyle name="SAPBEXstdData 22 2" xfId="22904" xr:uid="{00000000-0005-0000-0000-0000018A0000}"/>
    <cellStyle name="SAPBEXstdData 3" xfId="962" xr:uid="{00000000-0005-0000-0000-0000028A0000}"/>
    <cellStyle name="SAPBEXstdData 3 10" xfId="5932" xr:uid="{00000000-0005-0000-0000-0000038A0000}"/>
    <cellStyle name="SAPBEXstdData 3 10 2" xfId="22908" xr:uid="{00000000-0005-0000-0000-0000048A0000}"/>
    <cellStyle name="SAPBEXstdData 3 11" xfId="5134" xr:uid="{00000000-0005-0000-0000-0000058A0000}"/>
    <cellStyle name="SAPBEXstdData 3 12" xfId="38076" xr:uid="{00000000-0005-0000-0000-0000068A0000}"/>
    <cellStyle name="SAPBEXstdData 3 2" xfId="963" xr:uid="{00000000-0005-0000-0000-0000078A0000}"/>
    <cellStyle name="SAPBEXstdData 3 2 2" xfId="5309" xr:uid="{00000000-0005-0000-0000-0000088A0000}"/>
    <cellStyle name="SAPBEXstdData 3 2 2 2" xfId="22594" xr:uid="{00000000-0005-0000-0000-0000098A0000}"/>
    <cellStyle name="SAPBEXstdData 3 2 3" xfId="6813" xr:uid="{00000000-0005-0000-0000-00000A8A0000}"/>
    <cellStyle name="SAPBEXstdData 3 2 3 2" xfId="23267" xr:uid="{00000000-0005-0000-0000-00000B8A0000}"/>
    <cellStyle name="SAPBEXstdData 3 2 4" xfId="6589" xr:uid="{00000000-0005-0000-0000-00000C8A0000}"/>
    <cellStyle name="SAPBEXstdData 3 2 4 2" xfId="23129" xr:uid="{00000000-0005-0000-0000-00000D8A0000}"/>
    <cellStyle name="SAPBEXstdData 3 2 5" xfId="11792" xr:uid="{00000000-0005-0000-0000-00000E8A0000}"/>
    <cellStyle name="SAPBEXstdData 3 2 5 2" xfId="27651" xr:uid="{00000000-0005-0000-0000-00000F8A0000}"/>
    <cellStyle name="SAPBEXstdData 3 2 6" xfId="10238" xr:uid="{00000000-0005-0000-0000-0000108A0000}"/>
    <cellStyle name="SAPBEXstdData 3 2 6 2" xfId="26200" xr:uid="{00000000-0005-0000-0000-0000118A0000}"/>
    <cellStyle name="SAPBEXstdData 3 2 7" xfId="15818" xr:uid="{00000000-0005-0000-0000-0000128A0000}"/>
    <cellStyle name="SAPBEXstdData 3 2 7 2" xfId="31059" xr:uid="{00000000-0005-0000-0000-0000138A0000}"/>
    <cellStyle name="SAPBEXstdData 3 2 8" xfId="5135" xr:uid="{00000000-0005-0000-0000-0000148A0000}"/>
    <cellStyle name="SAPBEXstdData 3 2 9" xfId="38077" xr:uid="{00000000-0005-0000-0000-0000158A0000}"/>
    <cellStyle name="SAPBEXstdData 3 3" xfId="3709" xr:uid="{00000000-0005-0000-0000-0000168A0000}"/>
    <cellStyle name="SAPBEXstdData 3 3 2" xfId="8877" xr:uid="{00000000-0005-0000-0000-0000178A0000}"/>
    <cellStyle name="SAPBEXstdData 3 3 2 2" xfId="24906" xr:uid="{00000000-0005-0000-0000-0000188A0000}"/>
    <cellStyle name="SAPBEXstdData 3 3 3" xfId="11704" xr:uid="{00000000-0005-0000-0000-0000198A0000}"/>
    <cellStyle name="SAPBEXstdData 3 3 3 2" xfId="27571" xr:uid="{00000000-0005-0000-0000-00001A8A0000}"/>
    <cellStyle name="SAPBEXstdData 3 3 4" xfId="15255" xr:uid="{00000000-0005-0000-0000-00001B8A0000}"/>
    <cellStyle name="SAPBEXstdData 3 3 4 2" xfId="30664" xr:uid="{00000000-0005-0000-0000-00001C8A0000}"/>
    <cellStyle name="SAPBEXstdData 3 3 5" xfId="17056" xr:uid="{00000000-0005-0000-0000-00001D8A0000}"/>
    <cellStyle name="SAPBEXstdData 3 3 5 2" xfId="32194" xr:uid="{00000000-0005-0000-0000-00001E8A0000}"/>
    <cellStyle name="SAPBEXstdData 3 3 6" xfId="19666" xr:uid="{00000000-0005-0000-0000-00001F8A0000}"/>
    <cellStyle name="SAPBEXstdData 3 3 6 2" xfId="34613" xr:uid="{00000000-0005-0000-0000-0000208A0000}"/>
    <cellStyle name="SAPBEXstdData 3 3 7" xfId="21568" xr:uid="{00000000-0005-0000-0000-0000218A0000}"/>
    <cellStyle name="SAPBEXstdData 3 3 7 2" xfId="36494" xr:uid="{00000000-0005-0000-0000-0000228A0000}"/>
    <cellStyle name="SAPBEXstdData 3 3 8" xfId="6426" xr:uid="{00000000-0005-0000-0000-0000238A0000}"/>
    <cellStyle name="SAPBEXstdData 3 4" xfId="3886" xr:uid="{00000000-0005-0000-0000-0000248A0000}"/>
    <cellStyle name="SAPBEXstdData 3 4 2" xfId="9042" xr:uid="{00000000-0005-0000-0000-0000258A0000}"/>
    <cellStyle name="SAPBEXstdData 3 4 2 2" xfId="25038" xr:uid="{00000000-0005-0000-0000-0000268A0000}"/>
    <cellStyle name="SAPBEXstdData 3 4 3" xfId="11861" xr:uid="{00000000-0005-0000-0000-0000278A0000}"/>
    <cellStyle name="SAPBEXstdData 3 4 3 2" xfId="27705" xr:uid="{00000000-0005-0000-0000-0000288A0000}"/>
    <cellStyle name="SAPBEXstdData 3 4 4" xfId="5773" xr:uid="{00000000-0005-0000-0000-0000298A0000}"/>
    <cellStyle name="SAPBEXstdData 3 4 4 2" xfId="22808" xr:uid="{00000000-0005-0000-0000-00002A8A0000}"/>
    <cellStyle name="SAPBEXstdData 3 4 5" xfId="17183" xr:uid="{00000000-0005-0000-0000-00002B8A0000}"/>
    <cellStyle name="SAPBEXstdData 3 4 5 2" xfId="32305" xr:uid="{00000000-0005-0000-0000-00002C8A0000}"/>
    <cellStyle name="SAPBEXstdData 3 4 6" xfId="19792" xr:uid="{00000000-0005-0000-0000-00002D8A0000}"/>
    <cellStyle name="SAPBEXstdData 3 4 6 2" xfId="34733" xr:uid="{00000000-0005-0000-0000-00002E8A0000}"/>
    <cellStyle name="SAPBEXstdData 3 4 7" xfId="22014" xr:uid="{00000000-0005-0000-0000-00002F8A0000}"/>
    <cellStyle name="SAPBEXstdData 3 4 7 2" xfId="36933" xr:uid="{00000000-0005-0000-0000-0000308A0000}"/>
    <cellStyle name="SAPBEXstdData 3 5" xfId="5310" xr:uid="{00000000-0005-0000-0000-0000318A0000}"/>
    <cellStyle name="SAPBEXstdData 3 5 2" xfId="22595" xr:uid="{00000000-0005-0000-0000-0000328A0000}"/>
    <cellStyle name="SAPBEXstdData 3 6" xfId="6814" xr:uid="{00000000-0005-0000-0000-0000338A0000}"/>
    <cellStyle name="SAPBEXstdData 3 6 2" xfId="23268" xr:uid="{00000000-0005-0000-0000-0000348A0000}"/>
    <cellStyle name="SAPBEXstdData 3 7" xfId="13394" xr:uid="{00000000-0005-0000-0000-0000358A0000}"/>
    <cellStyle name="SAPBEXstdData 3 7 2" xfId="29075" xr:uid="{00000000-0005-0000-0000-0000368A0000}"/>
    <cellStyle name="SAPBEXstdData 3 8" xfId="13417" xr:uid="{00000000-0005-0000-0000-0000378A0000}"/>
    <cellStyle name="SAPBEXstdData 3 8 2" xfId="29085" xr:uid="{00000000-0005-0000-0000-0000388A0000}"/>
    <cellStyle name="SAPBEXstdData 3 9" xfId="5838" xr:uid="{00000000-0005-0000-0000-0000398A0000}"/>
    <cellStyle name="SAPBEXstdData 3 9 2" xfId="22853" xr:uid="{00000000-0005-0000-0000-00003A8A0000}"/>
    <cellStyle name="SAPBEXstdData 4" xfId="964" xr:uid="{00000000-0005-0000-0000-00003B8A0000}"/>
    <cellStyle name="SAPBEXstdData 4 10" xfId="15819" xr:uid="{00000000-0005-0000-0000-00003C8A0000}"/>
    <cellStyle name="SAPBEXstdData 4 10 2" xfId="31060" xr:uid="{00000000-0005-0000-0000-00003D8A0000}"/>
    <cellStyle name="SAPBEXstdData 4 11" xfId="5136" xr:uid="{00000000-0005-0000-0000-00003E8A0000}"/>
    <cellStyle name="SAPBEXstdData 4 2" xfId="965" xr:uid="{00000000-0005-0000-0000-00003F8A0000}"/>
    <cellStyle name="SAPBEXstdData 4 2 2" xfId="5307" xr:uid="{00000000-0005-0000-0000-0000408A0000}"/>
    <cellStyle name="SAPBEXstdData 4 2 2 2" xfId="22592" xr:uid="{00000000-0005-0000-0000-0000418A0000}"/>
    <cellStyle name="SAPBEXstdData 4 2 3" xfId="6812" xr:uid="{00000000-0005-0000-0000-0000428A0000}"/>
    <cellStyle name="SAPBEXstdData 4 2 3 2" xfId="23266" xr:uid="{00000000-0005-0000-0000-0000438A0000}"/>
    <cellStyle name="SAPBEXstdData 4 2 4" xfId="7556" xr:uid="{00000000-0005-0000-0000-0000448A0000}"/>
    <cellStyle name="SAPBEXstdData 4 2 4 2" xfId="23715" xr:uid="{00000000-0005-0000-0000-0000458A0000}"/>
    <cellStyle name="SAPBEXstdData 4 2 5" xfId="5834" xr:uid="{00000000-0005-0000-0000-0000468A0000}"/>
    <cellStyle name="SAPBEXstdData 4 2 5 2" xfId="22849" xr:uid="{00000000-0005-0000-0000-0000478A0000}"/>
    <cellStyle name="SAPBEXstdData 4 2 6" xfId="13727" xr:uid="{00000000-0005-0000-0000-0000488A0000}"/>
    <cellStyle name="SAPBEXstdData 4 2 6 2" xfId="29340" xr:uid="{00000000-0005-0000-0000-0000498A0000}"/>
    <cellStyle name="SAPBEXstdData 4 2 7" xfId="14731" xr:uid="{00000000-0005-0000-0000-00004A8A0000}"/>
    <cellStyle name="SAPBEXstdData 4 2 7 2" xfId="30203" xr:uid="{00000000-0005-0000-0000-00004B8A0000}"/>
    <cellStyle name="SAPBEXstdData 4 2 8" xfId="5137" xr:uid="{00000000-0005-0000-0000-00004C8A0000}"/>
    <cellStyle name="SAPBEXstdData 4 3" xfId="3710" xr:uid="{00000000-0005-0000-0000-00004D8A0000}"/>
    <cellStyle name="SAPBEXstdData 4 3 2" xfId="8878" xr:uid="{00000000-0005-0000-0000-00004E8A0000}"/>
    <cellStyle name="SAPBEXstdData 4 3 2 2" xfId="24907" xr:uid="{00000000-0005-0000-0000-00004F8A0000}"/>
    <cellStyle name="SAPBEXstdData 4 3 3" xfId="11705" xr:uid="{00000000-0005-0000-0000-0000508A0000}"/>
    <cellStyle name="SAPBEXstdData 4 3 3 2" xfId="27572" xr:uid="{00000000-0005-0000-0000-0000518A0000}"/>
    <cellStyle name="SAPBEXstdData 4 3 4" xfId="10471" xr:uid="{00000000-0005-0000-0000-0000528A0000}"/>
    <cellStyle name="SAPBEXstdData 4 3 4 2" xfId="26393" xr:uid="{00000000-0005-0000-0000-0000538A0000}"/>
    <cellStyle name="SAPBEXstdData 4 3 5" xfId="17057" xr:uid="{00000000-0005-0000-0000-0000548A0000}"/>
    <cellStyle name="SAPBEXstdData 4 3 5 2" xfId="32195" xr:uid="{00000000-0005-0000-0000-0000558A0000}"/>
    <cellStyle name="SAPBEXstdData 4 3 6" xfId="19667" xr:uid="{00000000-0005-0000-0000-0000568A0000}"/>
    <cellStyle name="SAPBEXstdData 4 3 6 2" xfId="34614" xr:uid="{00000000-0005-0000-0000-0000578A0000}"/>
    <cellStyle name="SAPBEXstdData 4 3 7" xfId="21569" xr:uid="{00000000-0005-0000-0000-0000588A0000}"/>
    <cellStyle name="SAPBEXstdData 4 3 7 2" xfId="36495" xr:uid="{00000000-0005-0000-0000-0000598A0000}"/>
    <cellStyle name="SAPBEXstdData 4 3 8" xfId="6427" xr:uid="{00000000-0005-0000-0000-00005A8A0000}"/>
    <cellStyle name="SAPBEXstdData 4 4" xfId="3885" xr:uid="{00000000-0005-0000-0000-00005B8A0000}"/>
    <cellStyle name="SAPBEXstdData 4 4 2" xfId="9041" xr:uid="{00000000-0005-0000-0000-00005C8A0000}"/>
    <cellStyle name="SAPBEXstdData 4 4 2 2" xfId="25037" xr:uid="{00000000-0005-0000-0000-00005D8A0000}"/>
    <cellStyle name="SAPBEXstdData 4 4 3" xfId="11860" xr:uid="{00000000-0005-0000-0000-00005E8A0000}"/>
    <cellStyle name="SAPBEXstdData 4 4 3 2" xfId="27704" xr:uid="{00000000-0005-0000-0000-00005F8A0000}"/>
    <cellStyle name="SAPBEXstdData 4 4 4" xfId="5774" xr:uid="{00000000-0005-0000-0000-0000608A0000}"/>
    <cellStyle name="SAPBEXstdData 4 4 4 2" xfId="22809" xr:uid="{00000000-0005-0000-0000-0000618A0000}"/>
    <cellStyle name="SAPBEXstdData 4 4 5" xfId="17182" xr:uid="{00000000-0005-0000-0000-0000628A0000}"/>
    <cellStyle name="SAPBEXstdData 4 4 5 2" xfId="32304" xr:uid="{00000000-0005-0000-0000-0000638A0000}"/>
    <cellStyle name="SAPBEXstdData 4 4 6" xfId="19791" xr:uid="{00000000-0005-0000-0000-0000648A0000}"/>
    <cellStyle name="SAPBEXstdData 4 4 6 2" xfId="34732" xr:uid="{00000000-0005-0000-0000-0000658A0000}"/>
    <cellStyle name="SAPBEXstdData 4 4 7" xfId="22013" xr:uid="{00000000-0005-0000-0000-0000668A0000}"/>
    <cellStyle name="SAPBEXstdData 4 4 7 2" xfId="36932" xr:uid="{00000000-0005-0000-0000-0000678A0000}"/>
    <cellStyle name="SAPBEXstdData 4 5" xfId="5308" xr:uid="{00000000-0005-0000-0000-0000688A0000}"/>
    <cellStyle name="SAPBEXstdData 4 5 2" xfId="22593" xr:uid="{00000000-0005-0000-0000-0000698A0000}"/>
    <cellStyle name="SAPBEXstdData 4 6" xfId="7619" xr:uid="{00000000-0005-0000-0000-00006A8A0000}"/>
    <cellStyle name="SAPBEXstdData 4 6 2" xfId="23758" xr:uid="{00000000-0005-0000-0000-00006B8A0000}"/>
    <cellStyle name="SAPBEXstdData 4 7" xfId="5970" xr:uid="{00000000-0005-0000-0000-00006C8A0000}"/>
    <cellStyle name="SAPBEXstdData 4 7 2" xfId="22943" xr:uid="{00000000-0005-0000-0000-00006D8A0000}"/>
    <cellStyle name="SAPBEXstdData 4 8" xfId="14494" xr:uid="{00000000-0005-0000-0000-00006E8A0000}"/>
    <cellStyle name="SAPBEXstdData 4 8 2" xfId="30010" xr:uid="{00000000-0005-0000-0000-00006F8A0000}"/>
    <cellStyle name="SAPBEXstdData 4 9" xfId="7417" xr:uid="{00000000-0005-0000-0000-0000708A0000}"/>
    <cellStyle name="SAPBEXstdData 4 9 2" xfId="23611" xr:uid="{00000000-0005-0000-0000-0000718A0000}"/>
    <cellStyle name="SAPBEXstdData 5" xfId="966" xr:uid="{00000000-0005-0000-0000-0000728A0000}"/>
    <cellStyle name="SAPBEXstdData 5 10" xfId="7009" xr:uid="{00000000-0005-0000-0000-0000738A0000}"/>
    <cellStyle name="SAPBEXstdData 5 11" xfId="22496" xr:uid="{00000000-0005-0000-0000-0000748A0000}"/>
    <cellStyle name="SAPBEXstdData 5 2" xfId="967" xr:uid="{00000000-0005-0000-0000-0000758A0000}"/>
    <cellStyle name="SAPBEXstdData 5 2 2" xfId="5305" xr:uid="{00000000-0005-0000-0000-0000768A0000}"/>
    <cellStyle name="SAPBEXstdData 5 2 2 2" xfId="37095" xr:uid="{00000000-0005-0000-0000-0000778A0000}"/>
    <cellStyle name="SAPBEXstdData 5 2 3" xfId="6810" xr:uid="{00000000-0005-0000-0000-0000788A0000}"/>
    <cellStyle name="SAPBEXstdData 5 2 4" xfId="6588" xr:uid="{00000000-0005-0000-0000-0000798A0000}"/>
    <cellStyle name="SAPBEXstdData 5 2 5" xfId="7185" xr:uid="{00000000-0005-0000-0000-00007A8A0000}"/>
    <cellStyle name="SAPBEXstdData 5 2 6" xfId="15846" xr:uid="{00000000-0005-0000-0000-00007B8A0000}"/>
    <cellStyle name="SAPBEXstdData 5 2 7" xfId="19758" xr:uid="{00000000-0005-0000-0000-00007C8A0000}"/>
    <cellStyle name="SAPBEXstdData 5 2 8" xfId="22497" xr:uid="{00000000-0005-0000-0000-00007D8A0000}"/>
    <cellStyle name="SAPBEXstdData 5 3" xfId="1922" xr:uid="{00000000-0005-0000-0000-00007E8A0000}"/>
    <cellStyle name="SAPBEXstdData 5 3 2" xfId="7174" xr:uid="{00000000-0005-0000-0000-00007F8A0000}"/>
    <cellStyle name="SAPBEXstdData 5 3 2 2" xfId="23454" xr:uid="{00000000-0005-0000-0000-0000808A0000}"/>
    <cellStyle name="SAPBEXstdData 5 3 3" xfId="7488" xr:uid="{00000000-0005-0000-0000-0000818A0000}"/>
    <cellStyle name="SAPBEXstdData 5 3 3 2" xfId="23666" xr:uid="{00000000-0005-0000-0000-0000828A0000}"/>
    <cellStyle name="SAPBEXstdData 5 3 4" xfId="6750" xr:uid="{00000000-0005-0000-0000-0000838A0000}"/>
    <cellStyle name="SAPBEXstdData 5 3 4 2" xfId="23228" xr:uid="{00000000-0005-0000-0000-0000848A0000}"/>
    <cellStyle name="SAPBEXstdData 5 3 5" xfId="7213" xr:uid="{00000000-0005-0000-0000-0000858A0000}"/>
    <cellStyle name="SAPBEXstdData 5 3 5 2" xfId="23484" xr:uid="{00000000-0005-0000-0000-0000868A0000}"/>
    <cellStyle name="SAPBEXstdData 5 3 6" xfId="15729" xr:uid="{00000000-0005-0000-0000-0000878A0000}"/>
    <cellStyle name="SAPBEXstdData 5 3 6 2" xfId="31004" xr:uid="{00000000-0005-0000-0000-0000888A0000}"/>
    <cellStyle name="SAPBEXstdData 5 3 7" xfId="18397" xr:uid="{00000000-0005-0000-0000-0000898A0000}"/>
    <cellStyle name="SAPBEXstdData 5 3 7 2" xfId="33457" xr:uid="{00000000-0005-0000-0000-00008A8A0000}"/>
    <cellStyle name="SAPBEXstdData 5 3 8" xfId="6096" xr:uid="{00000000-0005-0000-0000-00008B8A0000}"/>
    <cellStyle name="SAPBEXstdData 5 4" xfId="3884" xr:uid="{00000000-0005-0000-0000-00008C8A0000}"/>
    <cellStyle name="SAPBEXstdData 5 4 2" xfId="9040" xr:uid="{00000000-0005-0000-0000-00008D8A0000}"/>
    <cellStyle name="SAPBEXstdData 5 4 2 2" xfId="25036" xr:uid="{00000000-0005-0000-0000-00008E8A0000}"/>
    <cellStyle name="SAPBEXstdData 5 4 3" xfId="11859" xr:uid="{00000000-0005-0000-0000-00008F8A0000}"/>
    <cellStyle name="SAPBEXstdData 5 4 3 2" xfId="27703" xr:uid="{00000000-0005-0000-0000-0000908A0000}"/>
    <cellStyle name="SAPBEXstdData 5 4 4" xfId="15246" xr:uid="{00000000-0005-0000-0000-0000918A0000}"/>
    <cellStyle name="SAPBEXstdData 5 4 4 2" xfId="30658" xr:uid="{00000000-0005-0000-0000-0000928A0000}"/>
    <cellStyle name="SAPBEXstdData 5 4 5" xfId="17181" xr:uid="{00000000-0005-0000-0000-0000938A0000}"/>
    <cellStyle name="SAPBEXstdData 5 4 5 2" xfId="32303" xr:uid="{00000000-0005-0000-0000-0000948A0000}"/>
    <cellStyle name="SAPBEXstdData 5 4 6" xfId="19790" xr:uid="{00000000-0005-0000-0000-0000958A0000}"/>
    <cellStyle name="SAPBEXstdData 5 4 6 2" xfId="34731" xr:uid="{00000000-0005-0000-0000-0000968A0000}"/>
    <cellStyle name="SAPBEXstdData 5 4 7" xfId="22016" xr:uid="{00000000-0005-0000-0000-0000978A0000}"/>
    <cellStyle name="SAPBEXstdData 5 4 7 2" xfId="36935" xr:uid="{00000000-0005-0000-0000-0000988A0000}"/>
    <cellStyle name="SAPBEXstdData 5 5" xfId="5306" xr:uid="{00000000-0005-0000-0000-0000998A0000}"/>
    <cellStyle name="SAPBEXstdData 5 5 2" xfId="37523" xr:uid="{00000000-0005-0000-0000-00009A8A0000}"/>
    <cellStyle name="SAPBEXstdData 5 6" xfId="6811" xr:uid="{00000000-0005-0000-0000-00009B8A0000}"/>
    <cellStyle name="SAPBEXstdData 5 7" xfId="15100" xr:uid="{00000000-0005-0000-0000-00009C8A0000}"/>
    <cellStyle name="SAPBEXstdData 5 8" xfId="7186" xr:uid="{00000000-0005-0000-0000-00009D8A0000}"/>
    <cellStyle name="SAPBEXstdData 5 9" xfId="17149" xr:uid="{00000000-0005-0000-0000-00009E8A0000}"/>
    <cellStyle name="SAPBEXstdData 6" xfId="968" xr:uid="{00000000-0005-0000-0000-00009F8A0000}"/>
    <cellStyle name="SAPBEXstdData 6 10" xfId="5138" xr:uid="{00000000-0005-0000-0000-0000A08A0000}"/>
    <cellStyle name="SAPBEXstdData 6 11" xfId="38078" xr:uid="{00000000-0005-0000-0000-0000A18A0000}"/>
    <cellStyle name="SAPBEXstdData 6 2" xfId="3712" xr:uid="{00000000-0005-0000-0000-0000A28A0000}"/>
    <cellStyle name="SAPBEXstdData 6 2 2" xfId="8880" xr:uid="{00000000-0005-0000-0000-0000A38A0000}"/>
    <cellStyle name="SAPBEXstdData 6 2 2 2" xfId="24909" xr:uid="{00000000-0005-0000-0000-0000A48A0000}"/>
    <cellStyle name="SAPBEXstdData 6 2 3" xfId="11707" xr:uid="{00000000-0005-0000-0000-0000A58A0000}"/>
    <cellStyle name="SAPBEXstdData 6 2 3 2" xfId="27574" xr:uid="{00000000-0005-0000-0000-0000A68A0000}"/>
    <cellStyle name="SAPBEXstdData 6 2 4" xfId="5762" xr:uid="{00000000-0005-0000-0000-0000A78A0000}"/>
    <cellStyle name="SAPBEXstdData 6 2 4 2" xfId="22800" xr:uid="{00000000-0005-0000-0000-0000A88A0000}"/>
    <cellStyle name="SAPBEXstdData 6 2 5" xfId="17059" xr:uid="{00000000-0005-0000-0000-0000A98A0000}"/>
    <cellStyle name="SAPBEXstdData 6 2 5 2" xfId="32197" xr:uid="{00000000-0005-0000-0000-0000AA8A0000}"/>
    <cellStyle name="SAPBEXstdData 6 2 6" xfId="19669" xr:uid="{00000000-0005-0000-0000-0000AB8A0000}"/>
    <cellStyle name="SAPBEXstdData 6 2 6 2" xfId="34616" xr:uid="{00000000-0005-0000-0000-0000AC8A0000}"/>
    <cellStyle name="SAPBEXstdData 6 2 7" xfId="21570" xr:uid="{00000000-0005-0000-0000-0000AD8A0000}"/>
    <cellStyle name="SAPBEXstdData 6 2 7 2" xfId="36496" xr:uid="{00000000-0005-0000-0000-0000AE8A0000}"/>
    <cellStyle name="SAPBEXstdData 6 2 8" xfId="6428" xr:uid="{00000000-0005-0000-0000-0000AF8A0000}"/>
    <cellStyle name="SAPBEXstdData 6 3" xfId="3883" xr:uid="{00000000-0005-0000-0000-0000B08A0000}"/>
    <cellStyle name="SAPBEXstdData 6 3 2" xfId="9039" xr:uid="{00000000-0005-0000-0000-0000B18A0000}"/>
    <cellStyle name="SAPBEXstdData 6 3 2 2" xfId="25035" xr:uid="{00000000-0005-0000-0000-0000B28A0000}"/>
    <cellStyle name="SAPBEXstdData 6 3 3" xfId="11858" xr:uid="{00000000-0005-0000-0000-0000B38A0000}"/>
    <cellStyle name="SAPBEXstdData 6 3 3 2" xfId="27702" xr:uid="{00000000-0005-0000-0000-0000B48A0000}"/>
    <cellStyle name="SAPBEXstdData 6 3 4" xfId="13627" xr:uid="{00000000-0005-0000-0000-0000B58A0000}"/>
    <cellStyle name="SAPBEXstdData 6 3 4 2" xfId="29249" xr:uid="{00000000-0005-0000-0000-0000B68A0000}"/>
    <cellStyle name="SAPBEXstdData 6 3 5" xfId="17180" xr:uid="{00000000-0005-0000-0000-0000B78A0000}"/>
    <cellStyle name="SAPBEXstdData 6 3 5 2" xfId="32302" xr:uid="{00000000-0005-0000-0000-0000B88A0000}"/>
    <cellStyle name="SAPBEXstdData 6 3 6" xfId="19789" xr:uid="{00000000-0005-0000-0000-0000B98A0000}"/>
    <cellStyle name="SAPBEXstdData 6 3 6 2" xfId="34730" xr:uid="{00000000-0005-0000-0000-0000BA8A0000}"/>
    <cellStyle name="SAPBEXstdData 6 3 7" xfId="22015" xr:uid="{00000000-0005-0000-0000-0000BB8A0000}"/>
    <cellStyle name="SAPBEXstdData 6 3 7 2" xfId="36934" xr:uid="{00000000-0005-0000-0000-0000BC8A0000}"/>
    <cellStyle name="SAPBEXstdData 6 4" xfId="5304" xr:uid="{00000000-0005-0000-0000-0000BD8A0000}"/>
    <cellStyle name="SAPBEXstdData 6 4 2" xfId="22591" xr:uid="{00000000-0005-0000-0000-0000BE8A0000}"/>
    <cellStyle name="SAPBEXstdData 6 5" xfId="6809" xr:uid="{00000000-0005-0000-0000-0000BF8A0000}"/>
    <cellStyle name="SAPBEXstdData 6 5 2" xfId="23265" xr:uid="{00000000-0005-0000-0000-0000C08A0000}"/>
    <cellStyle name="SAPBEXstdData 6 6" xfId="13764" xr:uid="{00000000-0005-0000-0000-0000C18A0000}"/>
    <cellStyle name="SAPBEXstdData 6 6 2" xfId="29366" xr:uid="{00000000-0005-0000-0000-0000C28A0000}"/>
    <cellStyle name="SAPBEXstdData 6 7" xfId="10396" xr:uid="{00000000-0005-0000-0000-0000C38A0000}"/>
    <cellStyle name="SAPBEXstdData 6 7 2" xfId="26323" xr:uid="{00000000-0005-0000-0000-0000C48A0000}"/>
    <cellStyle name="SAPBEXstdData 6 8" xfId="15845" xr:uid="{00000000-0005-0000-0000-0000C58A0000}"/>
    <cellStyle name="SAPBEXstdData 6 8 2" xfId="31071" xr:uid="{00000000-0005-0000-0000-0000C68A0000}"/>
    <cellStyle name="SAPBEXstdData 6 9" xfId="15426" xr:uid="{00000000-0005-0000-0000-0000C78A0000}"/>
    <cellStyle name="SAPBEXstdData 6 9 2" xfId="30806" xr:uid="{00000000-0005-0000-0000-0000C88A0000}"/>
    <cellStyle name="SAPBEXstdData 7" xfId="969" xr:uid="{00000000-0005-0000-0000-0000C98A0000}"/>
    <cellStyle name="SAPBEXstdData 7 10" xfId="8959" xr:uid="{00000000-0005-0000-0000-0000CA8A0000}"/>
    <cellStyle name="SAPBEXstdData 7 11" xfId="22498" xr:uid="{00000000-0005-0000-0000-0000CB8A0000}"/>
    <cellStyle name="SAPBEXstdData 7 2" xfId="970" xr:uid="{00000000-0005-0000-0000-0000CC8A0000}"/>
    <cellStyle name="SAPBEXstdData 7 2 2" xfId="5302" xr:uid="{00000000-0005-0000-0000-0000CD8A0000}"/>
    <cellStyle name="SAPBEXstdData 7 2 2 2" xfId="37093" xr:uid="{00000000-0005-0000-0000-0000CE8A0000}"/>
    <cellStyle name="SAPBEXstdData 7 2 3" xfId="6807" xr:uid="{00000000-0005-0000-0000-0000CF8A0000}"/>
    <cellStyle name="SAPBEXstdData 7 2 4" xfId="15101" xr:uid="{00000000-0005-0000-0000-0000D08A0000}"/>
    <cellStyle name="SAPBEXstdData 7 2 5" xfId="13068" xr:uid="{00000000-0005-0000-0000-0000D18A0000}"/>
    <cellStyle name="SAPBEXstdData 7 2 6" xfId="15843" xr:uid="{00000000-0005-0000-0000-0000D28A0000}"/>
    <cellStyle name="SAPBEXstdData 7 2 7" xfId="13293" xr:uid="{00000000-0005-0000-0000-0000D38A0000}"/>
    <cellStyle name="SAPBEXstdData 7 2 8" xfId="22499" xr:uid="{00000000-0005-0000-0000-0000D48A0000}"/>
    <cellStyle name="SAPBEXstdData 7 3" xfId="1923" xr:uid="{00000000-0005-0000-0000-0000D58A0000}"/>
    <cellStyle name="SAPBEXstdData 7 3 2" xfId="7175" xr:uid="{00000000-0005-0000-0000-0000D68A0000}"/>
    <cellStyle name="SAPBEXstdData 7 3 2 2" xfId="23455" xr:uid="{00000000-0005-0000-0000-0000D78A0000}"/>
    <cellStyle name="SAPBEXstdData 7 3 3" xfId="7487" xr:uid="{00000000-0005-0000-0000-0000D88A0000}"/>
    <cellStyle name="SAPBEXstdData 7 3 3 2" xfId="23665" xr:uid="{00000000-0005-0000-0000-0000D98A0000}"/>
    <cellStyle name="SAPBEXstdData 7 3 4" xfId="6751" xr:uid="{00000000-0005-0000-0000-0000DA8A0000}"/>
    <cellStyle name="SAPBEXstdData 7 3 4 2" xfId="23229" xr:uid="{00000000-0005-0000-0000-0000DB8A0000}"/>
    <cellStyle name="SAPBEXstdData 7 3 5" xfId="14230" xr:uid="{00000000-0005-0000-0000-0000DC8A0000}"/>
    <cellStyle name="SAPBEXstdData 7 3 5 2" xfId="29767" xr:uid="{00000000-0005-0000-0000-0000DD8A0000}"/>
    <cellStyle name="SAPBEXstdData 7 3 6" xfId="15728" xr:uid="{00000000-0005-0000-0000-0000DE8A0000}"/>
    <cellStyle name="SAPBEXstdData 7 3 6 2" xfId="31003" xr:uid="{00000000-0005-0000-0000-0000DF8A0000}"/>
    <cellStyle name="SAPBEXstdData 7 3 7" xfId="18396" xr:uid="{00000000-0005-0000-0000-0000E08A0000}"/>
    <cellStyle name="SAPBEXstdData 7 3 7 2" xfId="33456" xr:uid="{00000000-0005-0000-0000-0000E18A0000}"/>
    <cellStyle name="SAPBEXstdData 7 3 8" xfId="6097" xr:uid="{00000000-0005-0000-0000-0000E28A0000}"/>
    <cellStyle name="SAPBEXstdData 7 4" xfId="3882" xr:uid="{00000000-0005-0000-0000-0000E38A0000}"/>
    <cellStyle name="SAPBEXstdData 7 4 2" xfId="9038" xr:uid="{00000000-0005-0000-0000-0000E48A0000}"/>
    <cellStyle name="SAPBEXstdData 7 4 2 2" xfId="25034" xr:uid="{00000000-0005-0000-0000-0000E58A0000}"/>
    <cellStyle name="SAPBEXstdData 7 4 3" xfId="11857" xr:uid="{00000000-0005-0000-0000-0000E68A0000}"/>
    <cellStyle name="SAPBEXstdData 7 4 3 2" xfId="27701" xr:uid="{00000000-0005-0000-0000-0000E78A0000}"/>
    <cellStyle name="SAPBEXstdData 7 4 4" xfId="10499" xr:uid="{00000000-0005-0000-0000-0000E88A0000}"/>
    <cellStyle name="SAPBEXstdData 7 4 4 2" xfId="26421" xr:uid="{00000000-0005-0000-0000-0000E98A0000}"/>
    <cellStyle name="SAPBEXstdData 7 4 5" xfId="17179" xr:uid="{00000000-0005-0000-0000-0000EA8A0000}"/>
    <cellStyle name="SAPBEXstdData 7 4 5 2" xfId="32301" xr:uid="{00000000-0005-0000-0000-0000EB8A0000}"/>
    <cellStyle name="SAPBEXstdData 7 4 6" xfId="19788" xr:uid="{00000000-0005-0000-0000-0000EC8A0000}"/>
    <cellStyle name="SAPBEXstdData 7 4 6 2" xfId="34729" xr:uid="{00000000-0005-0000-0000-0000ED8A0000}"/>
    <cellStyle name="SAPBEXstdData 7 4 7" xfId="7809" xr:uid="{00000000-0005-0000-0000-0000EE8A0000}"/>
    <cellStyle name="SAPBEXstdData 7 4 7 2" xfId="23846" xr:uid="{00000000-0005-0000-0000-0000EF8A0000}"/>
    <cellStyle name="SAPBEXstdData 7 5" xfId="5303" xr:uid="{00000000-0005-0000-0000-0000F08A0000}"/>
    <cellStyle name="SAPBEXstdData 7 5 2" xfId="37094" xr:uid="{00000000-0005-0000-0000-0000F18A0000}"/>
    <cellStyle name="SAPBEXstdData 7 6" xfId="6808" xr:uid="{00000000-0005-0000-0000-0000F28A0000}"/>
    <cellStyle name="SAPBEXstdData 7 7" xfId="6587" xr:uid="{00000000-0005-0000-0000-0000F38A0000}"/>
    <cellStyle name="SAPBEXstdData 7 8" xfId="15453" xr:uid="{00000000-0005-0000-0000-0000F48A0000}"/>
    <cellStyle name="SAPBEXstdData 7 9" xfId="15844" xr:uid="{00000000-0005-0000-0000-0000F58A0000}"/>
    <cellStyle name="SAPBEXstdData 8" xfId="971" xr:uid="{00000000-0005-0000-0000-0000F68A0000}"/>
    <cellStyle name="SAPBEXstdData 8 10" xfId="17136" xr:uid="{00000000-0005-0000-0000-0000F78A0000}"/>
    <cellStyle name="SAPBEXstdData 8 11" xfId="22500" xr:uid="{00000000-0005-0000-0000-0000F88A0000}"/>
    <cellStyle name="SAPBEXstdData 8 2" xfId="972" xr:uid="{00000000-0005-0000-0000-0000F98A0000}"/>
    <cellStyle name="SAPBEXstdData 8 2 2" xfId="5300" xr:uid="{00000000-0005-0000-0000-0000FA8A0000}"/>
    <cellStyle name="SAPBEXstdData 8 2 2 2" xfId="37091" xr:uid="{00000000-0005-0000-0000-0000FB8A0000}"/>
    <cellStyle name="SAPBEXstdData 8 2 3" xfId="6805" xr:uid="{00000000-0005-0000-0000-0000FC8A0000}"/>
    <cellStyle name="SAPBEXstdData 8 2 4" xfId="6706" xr:uid="{00000000-0005-0000-0000-0000FD8A0000}"/>
    <cellStyle name="SAPBEXstdData 8 2 5" xfId="14671" xr:uid="{00000000-0005-0000-0000-0000FE8A0000}"/>
    <cellStyle name="SAPBEXstdData 8 2 6" xfId="15841" xr:uid="{00000000-0005-0000-0000-0000FF8A0000}"/>
    <cellStyle name="SAPBEXstdData 8 2 7" xfId="19757" xr:uid="{00000000-0005-0000-0000-0000008B0000}"/>
    <cellStyle name="SAPBEXstdData 8 2 8" xfId="22501" xr:uid="{00000000-0005-0000-0000-0000018B0000}"/>
    <cellStyle name="SAPBEXstdData 8 3" xfId="3714" xr:uid="{00000000-0005-0000-0000-0000028B0000}"/>
    <cellStyle name="SAPBEXstdData 8 3 2" xfId="8882" xr:uid="{00000000-0005-0000-0000-0000038B0000}"/>
    <cellStyle name="SAPBEXstdData 8 3 2 2" xfId="24911" xr:uid="{00000000-0005-0000-0000-0000048B0000}"/>
    <cellStyle name="SAPBEXstdData 8 3 3" xfId="11709" xr:uid="{00000000-0005-0000-0000-0000058B0000}"/>
    <cellStyle name="SAPBEXstdData 8 3 3 2" xfId="27576" xr:uid="{00000000-0005-0000-0000-0000068B0000}"/>
    <cellStyle name="SAPBEXstdData 8 3 4" xfId="10467" xr:uid="{00000000-0005-0000-0000-0000078B0000}"/>
    <cellStyle name="SAPBEXstdData 8 3 4 2" xfId="26389" xr:uid="{00000000-0005-0000-0000-0000088B0000}"/>
    <cellStyle name="SAPBEXstdData 8 3 5" xfId="17061" xr:uid="{00000000-0005-0000-0000-0000098B0000}"/>
    <cellStyle name="SAPBEXstdData 8 3 5 2" xfId="32199" xr:uid="{00000000-0005-0000-0000-00000A8B0000}"/>
    <cellStyle name="SAPBEXstdData 8 3 6" xfId="19671" xr:uid="{00000000-0005-0000-0000-00000B8B0000}"/>
    <cellStyle name="SAPBEXstdData 8 3 6 2" xfId="34618" xr:uid="{00000000-0005-0000-0000-00000C8B0000}"/>
    <cellStyle name="SAPBEXstdData 8 3 7" xfId="21571" xr:uid="{00000000-0005-0000-0000-00000D8B0000}"/>
    <cellStyle name="SAPBEXstdData 8 3 7 2" xfId="36497" xr:uid="{00000000-0005-0000-0000-00000E8B0000}"/>
    <cellStyle name="SAPBEXstdData 8 3 8" xfId="6429" xr:uid="{00000000-0005-0000-0000-00000F8B0000}"/>
    <cellStyle name="SAPBEXstdData 8 4" xfId="3881" xr:uid="{00000000-0005-0000-0000-0000108B0000}"/>
    <cellStyle name="SAPBEXstdData 8 4 2" xfId="9037" xr:uid="{00000000-0005-0000-0000-0000118B0000}"/>
    <cellStyle name="SAPBEXstdData 8 4 2 2" xfId="25033" xr:uid="{00000000-0005-0000-0000-0000128B0000}"/>
    <cellStyle name="SAPBEXstdData 8 4 3" xfId="11856" xr:uid="{00000000-0005-0000-0000-0000138B0000}"/>
    <cellStyle name="SAPBEXstdData 8 4 3 2" xfId="27700" xr:uid="{00000000-0005-0000-0000-0000148B0000}"/>
    <cellStyle name="SAPBEXstdData 8 4 4" xfId="6647" xr:uid="{00000000-0005-0000-0000-0000158B0000}"/>
    <cellStyle name="SAPBEXstdData 8 4 4 2" xfId="23156" xr:uid="{00000000-0005-0000-0000-0000168B0000}"/>
    <cellStyle name="SAPBEXstdData 8 4 5" xfId="17178" xr:uid="{00000000-0005-0000-0000-0000178B0000}"/>
    <cellStyle name="SAPBEXstdData 8 4 5 2" xfId="32300" xr:uid="{00000000-0005-0000-0000-0000188B0000}"/>
    <cellStyle name="SAPBEXstdData 8 4 6" xfId="19787" xr:uid="{00000000-0005-0000-0000-0000198B0000}"/>
    <cellStyle name="SAPBEXstdData 8 4 6 2" xfId="34728" xr:uid="{00000000-0005-0000-0000-00001A8B0000}"/>
    <cellStyle name="SAPBEXstdData 8 4 7" xfId="22017" xr:uid="{00000000-0005-0000-0000-00001B8B0000}"/>
    <cellStyle name="SAPBEXstdData 8 4 7 2" xfId="36936" xr:uid="{00000000-0005-0000-0000-00001C8B0000}"/>
    <cellStyle name="SAPBEXstdData 8 5" xfId="5301" xr:uid="{00000000-0005-0000-0000-00001D8B0000}"/>
    <cellStyle name="SAPBEXstdData 8 5 2" xfId="37092" xr:uid="{00000000-0005-0000-0000-00001E8B0000}"/>
    <cellStyle name="SAPBEXstdData 8 6" xfId="6806" xr:uid="{00000000-0005-0000-0000-00001F8B0000}"/>
    <cellStyle name="SAPBEXstdData 8 7" xfId="13000" xr:uid="{00000000-0005-0000-0000-0000208B0000}"/>
    <cellStyle name="SAPBEXstdData 8 8" xfId="14240" xr:uid="{00000000-0005-0000-0000-0000218B0000}"/>
    <cellStyle name="SAPBEXstdData 8 9" xfId="15842" xr:uid="{00000000-0005-0000-0000-0000228B0000}"/>
    <cellStyle name="SAPBEXstdData 9" xfId="973" xr:uid="{00000000-0005-0000-0000-0000238B0000}"/>
    <cellStyle name="SAPBEXstdData 9 10" xfId="18476" xr:uid="{00000000-0005-0000-0000-0000248B0000}"/>
    <cellStyle name="SAPBEXstdData 9 11" xfId="22502" xr:uid="{00000000-0005-0000-0000-0000258B0000}"/>
    <cellStyle name="SAPBEXstdData 9 2" xfId="974" xr:uid="{00000000-0005-0000-0000-0000268B0000}"/>
    <cellStyle name="SAPBEXstdData 9 2 2" xfId="5298" xr:uid="{00000000-0005-0000-0000-0000278B0000}"/>
    <cellStyle name="SAPBEXstdData 9 2 2 2" xfId="37089" xr:uid="{00000000-0005-0000-0000-0000288B0000}"/>
    <cellStyle name="SAPBEXstdData 9 2 3" xfId="8997" xr:uid="{00000000-0005-0000-0000-0000298B0000}"/>
    <cellStyle name="SAPBEXstdData 9 2 4" xfId="13393" xr:uid="{00000000-0005-0000-0000-00002A8B0000}"/>
    <cellStyle name="SAPBEXstdData 9 2 5" xfId="5923" xr:uid="{00000000-0005-0000-0000-00002B8B0000}"/>
    <cellStyle name="SAPBEXstdData 9 2 6" xfId="15839" xr:uid="{00000000-0005-0000-0000-00002C8B0000}"/>
    <cellStyle name="SAPBEXstdData 9 2 7" xfId="18475" xr:uid="{00000000-0005-0000-0000-00002D8B0000}"/>
    <cellStyle name="SAPBEXstdData 9 2 8" xfId="22503" xr:uid="{00000000-0005-0000-0000-00002E8B0000}"/>
    <cellStyle name="SAPBEXstdData 9 3" xfId="3715" xr:uid="{00000000-0005-0000-0000-00002F8B0000}"/>
    <cellStyle name="SAPBEXstdData 9 3 2" xfId="8883" xr:uid="{00000000-0005-0000-0000-0000308B0000}"/>
    <cellStyle name="SAPBEXstdData 9 3 2 2" xfId="24912" xr:uid="{00000000-0005-0000-0000-0000318B0000}"/>
    <cellStyle name="SAPBEXstdData 9 3 3" xfId="11710" xr:uid="{00000000-0005-0000-0000-0000328B0000}"/>
    <cellStyle name="SAPBEXstdData 9 3 3 2" xfId="27577" xr:uid="{00000000-0005-0000-0000-0000338B0000}"/>
    <cellStyle name="SAPBEXstdData 9 3 4" xfId="7426" xr:uid="{00000000-0005-0000-0000-0000348B0000}"/>
    <cellStyle name="SAPBEXstdData 9 3 4 2" xfId="23619" xr:uid="{00000000-0005-0000-0000-0000358B0000}"/>
    <cellStyle name="SAPBEXstdData 9 3 5" xfId="17062" xr:uid="{00000000-0005-0000-0000-0000368B0000}"/>
    <cellStyle name="SAPBEXstdData 9 3 5 2" xfId="32200" xr:uid="{00000000-0005-0000-0000-0000378B0000}"/>
    <cellStyle name="SAPBEXstdData 9 3 6" xfId="19672" xr:uid="{00000000-0005-0000-0000-0000388B0000}"/>
    <cellStyle name="SAPBEXstdData 9 3 6 2" xfId="34619" xr:uid="{00000000-0005-0000-0000-0000398B0000}"/>
    <cellStyle name="SAPBEXstdData 9 3 7" xfId="21572" xr:uid="{00000000-0005-0000-0000-00003A8B0000}"/>
    <cellStyle name="SAPBEXstdData 9 3 7 2" xfId="36498" xr:uid="{00000000-0005-0000-0000-00003B8B0000}"/>
    <cellStyle name="SAPBEXstdData 9 3 8" xfId="6430" xr:uid="{00000000-0005-0000-0000-00003C8B0000}"/>
    <cellStyle name="SAPBEXstdData 9 4" xfId="3880" xr:uid="{00000000-0005-0000-0000-00003D8B0000}"/>
    <cellStyle name="SAPBEXstdData 9 4 2" xfId="9036" xr:uid="{00000000-0005-0000-0000-00003E8B0000}"/>
    <cellStyle name="SAPBEXstdData 9 4 2 2" xfId="25032" xr:uid="{00000000-0005-0000-0000-00003F8B0000}"/>
    <cellStyle name="SAPBEXstdData 9 4 3" xfId="11855" xr:uid="{00000000-0005-0000-0000-0000408B0000}"/>
    <cellStyle name="SAPBEXstdData 9 4 3 2" xfId="27699" xr:uid="{00000000-0005-0000-0000-0000418B0000}"/>
    <cellStyle name="SAPBEXstdData 9 4 4" xfId="14488" xr:uid="{00000000-0005-0000-0000-0000428B0000}"/>
    <cellStyle name="SAPBEXstdData 9 4 4 2" xfId="30004" xr:uid="{00000000-0005-0000-0000-0000438B0000}"/>
    <cellStyle name="SAPBEXstdData 9 4 5" xfId="17177" xr:uid="{00000000-0005-0000-0000-0000448B0000}"/>
    <cellStyle name="SAPBEXstdData 9 4 5 2" xfId="32299" xr:uid="{00000000-0005-0000-0000-0000458B0000}"/>
    <cellStyle name="SAPBEXstdData 9 4 6" xfId="19786" xr:uid="{00000000-0005-0000-0000-0000468B0000}"/>
    <cellStyle name="SAPBEXstdData 9 4 6 2" xfId="34727" xr:uid="{00000000-0005-0000-0000-0000478B0000}"/>
    <cellStyle name="SAPBEXstdData 9 4 7" xfId="21171" xr:uid="{00000000-0005-0000-0000-0000488B0000}"/>
    <cellStyle name="SAPBEXstdData 9 4 7 2" xfId="36097" xr:uid="{00000000-0005-0000-0000-0000498B0000}"/>
    <cellStyle name="SAPBEXstdData 9 5" xfId="5299" xr:uid="{00000000-0005-0000-0000-00004A8B0000}"/>
    <cellStyle name="SAPBEXstdData 9 5 2" xfId="37090" xr:uid="{00000000-0005-0000-0000-00004B8B0000}"/>
    <cellStyle name="SAPBEXstdData 9 6" xfId="6804" xr:uid="{00000000-0005-0000-0000-00004C8B0000}"/>
    <cellStyle name="SAPBEXstdData 9 7" xfId="6586" xr:uid="{00000000-0005-0000-0000-00004D8B0000}"/>
    <cellStyle name="SAPBEXstdData 9 8" xfId="15385" xr:uid="{00000000-0005-0000-0000-00004E8B0000}"/>
    <cellStyle name="SAPBEXstdData 9 9" xfId="15840" xr:uid="{00000000-0005-0000-0000-00004F8B0000}"/>
    <cellStyle name="SAPBEXstdData_(chuck) OpEx On-going GRC Forecast Sum 4-20-10" xfId="3716" xr:uid="{00000000-0005-0000-0000-0000508B0000}"/>
    <cellStyle name="SAPBEXstdDataEmph" xfId="106" xr:uid="{00000000-0005-0000-0000-0000518B0000}"/>
    <cellStyle name="SAPBEXstdDataEmph 10" xfId="3717" xr:uid="{00000000-0005-0000-0000-0000528B0000}"/>
    <cellStyle name="SAPBEXstdDataEmph 10 2" xfId="3879" xr:uid="{00000000-0005-0000-0000-0000538B0000}"/>
    <cellStyle name="SAPBEXstdDataEmph 10 2 2" xfId="9035" xr:uid="{00000000-0005-0000-0000-0000548B0000}"/>
    <cellStyle name="SAPBEXstdDataEmph 10 2 2 2" xfId="25031" xr:uid="{00000000-0005-0000-0000-0000558B0000}"/>
    <cellStyle name="SAPBEXstdDataEmph 10 2 3" xfId="11854" xr:uid="{00000000-0005-0000-0000-0000568B0000}"/>
    <cellStyle name="SAPBEXstdDataEmph 10 2 3 2" xfId="27698" xr:uid="{00000000-0005-0000-0000-0000578B0000}"/>
    <cellStyle name="SAPBEXstdDataEmph 10 2 4" xfId="14936" xr:uid="{00000000-0005-0000-0000-0000588B0000}"/>
    <cellStyle name="SAPBEXstdDataEmph 10 2 4 2" xfId="30387" xr:uid="{00000000-0005-0000-0000-0000598B0000}"/>
    <cellStyle name="SAPBEXstdDataEmph 10 2 5" xfId="17176" xr:uid="{00000000-0005-0000-0000-00005A8B0000}"/>
    <cellStyle name="SAPBEXstdDataEmph 10 2 5 2" xfId="32298" xr:uid="{00000000-0005-0000-0000-00005B8B0000}"/>
    <cellStyle name="SAPBEXstdDataEmph 10 2 6" xfId="19785" xr:uid="{00000000-0005-0000-0000-00005C8B0000}"/>
    <cellStyle name="SAPBEXstdDataEmph 10 2 6 2" xfId="34726" xr:uid="{00000000-0005-0000-0000-00005D8B0000}"/>
    <cellStyle name="SAPBEXstdDataEmph 10 2 7" xfId="22018" xr:uid="{00000000-0005-0000-0000-00005E8B0000}"/>
    <cellStyle name="SAPBEXstdDataEmph 10 2 7 2" xfId="36937" xr:uid="{00000000-0005-0000-0000-00005F8B0000}"/>
    <cellStyle name="SAPBEXstdDataEmph 10 3" xfId="8884" xr:uid="{00000000-0005-0000-0000-0000608B0000}"/>
    <cellStyle name="SAPBEXstdDataEmph 10 3 2" xfId="24913" xr:uid="{00000000-0005-0000-0000-0000618B0000}"/>
    <cellStyle name="SAPBEXstdDataEmph 10 4" xfId="11711" xr:uid="{00000000-0005-0000-0000-0000628B0000}"/>
    <cellStyle name="SAPBEXstdDataEmph 10 4 2" xfId="27578" xr:uid="{00000000-0005-0000-0000-0000638B0000}"/>
    <cellStyle name="SAPBEXstdDataEmph 10 5" xfId="10461" xr:uid="{00000000-0005-0000-0000-0000648B0000}"/>
    <cellStyle name="SAPBEXstdDataEmph 10 5 2" xfId="26383" xr:uid="{00000000-0005-0000-0000-0000658B0000}"/>
    <cellStyle name="SAPBEXstdDataEmph 10 6" xfId="17063" xr:uid="{00000000-0005-0000-0000-0000668B0000}"/>
    <cellStyle name="SAPBEXstdDataEmph 10 6 2" xfId="32201" xr:uid="{00000000-0005-0000-0000-0000678B0000}"/>
    <cellStyle name="SAPBEXstdDataEmph 10 7" xfId="19673" xr:uid="{00000000-0005-0000-0000-0000688B0000}"/>
    <cellStyle name="SAPBEXstdDataEmph 10 7 2" xfId="34620" xr:uid="{00000000-0005-0000-0000-0000698B0000}"/>
    <cellStyle name="SAPBEXstdDataEmph 11" xfId="3718" xr:uid="{00000000-0005-0000-0000-00006A8B0000}"/>
    <cellStyle name="SAPBEXstdDataEmph 11 2" xfId="3878" xr:uid="{00000000-0005-0000-0000-00006B8B0000}"/>
    <cellStyle name="SAPBEXstdDataEmph 11 2 2" xfId="9034" xr:uid="{00000000-0005-0000-0000-00006C8B0000}"/>
    <cellStyle name="SAPBEXstdDataEmph 11 2 2 2" xfId="25030" xr:uid="{00000000-0005-0000-0000-00006D8B0000}"/>
    <cellStyle name="SAPBEXstdDataEmph 11 2 3" xfId="11853" xr:uid="{00000000-0005-0000-0000-00006E8B0000}"/>
    <cellStyle name="SAPBEXstdDataEmph 11 2 3 2" xfId="27697" xr:uid="{00000000-0005-0000-0000-00006F8B0000}"/>
    <cellStyle name="SAPBEXstdDataEmph 11 2 4" xfId="14166" xr:uid="{00000000-0005-0000-0000-0000708B0000}"/>
    <cellStyle name="SAPBEXstdDataEmph 11 2 4 2" xfId="29729" xr:uid="{00000000-0005-0000-0000-0000718B0000}"/>
    <cellStyle name="SAPBEXstdDataEmph 11 2 5" xfId="17175" xr:uid="{00000000-0005-0000-0000-0000728B0000}"/>
    <cellStyle name="SAPBEXstdDataEmph 11 2 5 2" xfId="32297" xr:uid="{00000000-0005-0000-0000-0000738B0000}"/>
    <cellStyle name="SAPBEXstdDataEmph 11 2 6" xfId="19784" xr:uid="{00000000-0005-0000-0000-0000748B0000}"/>
    <cellStyle name="SAPBEXstdDataEmph 11 2 6 2" xfId="34725" xr:uid="{00000000-0005-0000-0000-0000758B0000}"/>
    <cellStyle name="SAPBEXstdDataEmph 11 2 7" xfId="15821" xr:uid="{00000000-0005-0000-0000-0000768B0000}"/>
    <cellStyle name="SAPBEXstdDataEmph 11 2 7 2" xfId="31062" xr:uid="{00000000-0005-0000-0000-0000778B0000}"/>
    <cellStyle name="SAPBEXstdDataEmph 11 3" xfId="8885" xr:uid="{00000000-0005-0000-0000-0000788B0000}"/>
    <cellStyle name="SAPBEXstdDataEmph 11 3 2" xfId="24914" xr:uid="{00000000-0005-0000-0000-0000798B0000}"/>
    <cellStyle name="SAPBEXstdDataEmph 11 4" xfId="11712" xr:uid="{00000000-0005-0000-0000-00007A8B0000}"/>
    <cellStyle name="SAPBEXstdDataEmph 11 4 2" xfId="27579" xr:uid="{00000000-0005-0000-0000-00007B8B0000}"/>
    <cellStyle name="SAPBEXstdDataEmph 11 5" xfId="10465" xr:uid="{00000000-0005-0000-0000-00007C8B0000}"/>
    <cellStyle name="SAPBEXstdDataEmph 11 5 2" xfId="26387" xr:uid="{00000000-0005-0000-0000-00007D8B0000}"/>
    <cellStyle name="SAPBEXstdDataEmph 11 6" xfId="17064" xr:uid="{00000000-0005-0000-0000-00007E8B0000}"/>
    <cellStyle name="SAPBEXstdDataEmph 11 6 2" xfId="32202" xr:uid="{00000000-0005-0000-0000-00007F8B0000}"/>
    <cellStyle name="SAPBEXstdDataEmph 11 7" xfId="19674" xr:uid="{00000000-0005-0000-0000-0000808B0000}"/>
    <cellStyle name="SAPBEXstdDataEmph 11 7 2" xfId="34621" xr:uid="{00000000-0005-0000-0000-0000818B0000}"/>
    <cellStyle name="SAPBEXstdDataEmph 12" xfId="3719" xr:uid="{00000000-0005-0000-0000-0000828B0000}"/>
    <cellStyle name="SAPBEXstdDataEmph 12 2" xfId="3877" xr:uid="{00000000-0005-0000-0000-0000838B0000}"/>
    <cellStyle name="SAPBEXstdDataEmph 12 2 2" xfId="9033" xr:uid="{00000000-0005-0000-0000-0000848B0000}"/>
    <cellStyle name="SAPBEXstdDataEmph 12 2 2 2" xfId="25029" xr:uid="{00000000-0005-0000-0000-0000858B0000}"/>
    <cellStyle name="SAPBEXstdDataEmph 12 2 3" xfId="11852" xr:uid="{00000000-0005-0000-0000-0000868B0000}"/>
    <cellStyle name="SAPBEXstdDataEmph 12 2 3 2" xfId="27696" xr:uid="{00000000-0005-0000-0000-0000878B0000}"/>
    <cellStyle name="SAPBEXstdDataEmph 12 2 4" xfId="13938" xr:uid="{00000000-0005-0000-0000-0000888B0000}"/>
    <cellStyle name="SAPBEXstdDataEmph 12 2 4 2" xfId="29521" xr:uid="{00000000-0005-0000-0000-0000898B0000}"/>
    <cellStyle name="SAPBEXstdDataEmph 12 2 5" xfId="17174" xr:uid="{00000000-0005-0000-0000-00008A8B0000}"/>
    <cellStyle name="SAPBEXstdDataEmph 12 2 5 2" xfId="32296" xr:uid="{00000000-0005-0000-0000-00008B8B0000}"/>
    <cellStyle name="SAPBEXstdDataEmph 12 2 6" xfId="19783" xr:uid="{00000000-0005-0000-0000-00008C8B0000}"/>
    <cellStyle name="SAPBEXstdDataEmph 12 2 6 2" xfId="34724" xr:uid="{00000000-0005-0000-0000-00008D8B0000}"/>
    <cellStyle name="SAPBEXstdDataEmph 12 2 7" xfId="14150" xr:uid="{00000000-0005-0000-0000-00008E8B0000}"/>
    <cellStyle name="SAPBEXstdDataEmph 12 2 7 2" xfId="29723" xr:uid="{00000000-0005-0000-0000-00008F8B0000}"/>
    <cellStyle name="SAPBEXstdDataEmph 12 3" xfId="8886" xr:uid="{00000000-0005-0000-0000-0000908B0000}"/>
    <cellStyle name="SAPBEXstdDataEmph 12 3 2" xfId="24915" xr:uid="{00000000-0005-0000-0000-0000918B0000}"/>
    <cellStyle name="SAPBEXstdDataEmph 12 4" xfId="11713" xr:uid="{00000000-0005-0000-0000-0000928B0000}"/>
    <cellStyle name="SAPBEXstdDataEmph 12 4 2" xfId="27580" xr:uid="{00000000-0005-0000-0000-0000938B0000}"/>
    <cellStyle name="SAPBEXstdDataEmph 12 5" xfId="5507" xr:uid="{00000000-0005-0000-0000-0000948B0000}"/>
    <cellStyle name="SAPBEXstdDataEmph 12 5 2" xfId="22711" xr:uid="{00000000-0005-0000-0000-0000958B0000}"/>
    <cellStyle name="SAPBEXstdDataEmph 12 6" xfId="17065" xr:uid="{00000000-0005-0000-0000-0000968B0000}"/>
    <cellStyle name="SAPBEXstdDataEmph 12 6 2" xfId="32203" xr:uid="{00000000-0005-0000-0000-0000978B0000}"/>
    <cellStyle name="SAPBEXstdDataEmph 12 7" xfId="19675" xr:uid="{00000000-0005-0000-0000-0000988B0000}"/>
    <cellStyle name="SAPBEXstdDataEmph 12 7 2" xfId="34622" xr:uid="{00000000-0005-0000-0000-0000998B0000}"/>
    <cellStyle name="SAPBEXstdDataEmph 13" xfId="3720" xr:uid="{00000000-0005-0000-0000-00009A8B0000}"/>
    <cellStyle name="SAPBEXstdDataEmph 13 2" xfId="3876" xr:uid="{00000000-0005-0000-0000-00009B8B0000}"/>
    <cellStyle name="SAPBEXstdDataEmph 13 2 2" xfId="9032" xr:uid="{00000000-0005-0000-0000-00009C8B0000}"/>
    <cellStyle name="SAPBEXstdDataEmph 13 2 2 2" xfId="25028" xr:uid="{00000000-0005-0000-0000-00009D8B0000}"/>
    <cellStyle name="SAPBEXstdDataEmph 13 2 3" xfId="11851" xr:uid="{00000000-0005-0000-0000-00009E8B0000}"/>
    <cellStyle name="SAPBEXstdDataEmph 13 2 3 2" xfId="27695" xr:uid="{00000000-0005-0000-0000-00009F8B0000}"/>
    <cellStyle name="SAPBEXstdDataEmph 13 2 4" xfId="13272" xr:uid="{00000000-0005-0000-0000-0000A08B0000}"/>
    <cellStyle name="SAPBEXstdDataEmph 13 2 4 2" xfId="29017" xr:uid="{00000000-0005-0000-0000-0000A18B0000}"/>
    <cellStyle name="SAPBEXstdDataEmph 13 2 5" xfId="17173" xr:uid="{00000000-0005-0000-0000-0000A28B0000}"/>
    <cellStyle name="SAPBEXstdDataEmph 13 2 5 2" xfId="32295" xr:uid="{00000000-0005-0000-0000-0000A38B0000}"/>
    <cellStyle name="SAPBEXstdDataEmph 13 2 6" xfId="19782" xr:uid="{00000000-0005-0000-0000-0000A48B0000}"/>
    <cellStyle name="SAPBEXstdDataEmph 13 2 6 2" xfId="34723" xr:uid="{00000000-0005-0000-0000-0000A58B0000}"/>
    <cellStyle name="SAPBEXstdDataEmph 13 2 7" xfId="21170" xr:uid="{00000000-0005-0000-0000-0000A68B0000}"/>
    <cellStyle name="SAPBEXstdDataEmph 13 2 7 2" xfId="36096" xr:uid="{00000000-0005-0000-0000-0000A78B0000}"/>
    <cellStyle name="SAPBEXstdDataEmph 13 3" xfId="8887" xr:uid="{00000000-0005-0000-0000-0000A88B0000}"/>
    <cellStyle name="SAPBEXstdDataEmph 13 3 2" xfId="24916" xr:uid="{00000000-0005-0000-0000-0000A98B0000}"/>
    <cellStyle name="SAPBEXstdDataEmph 13 4" xfId="11714" xr:uid="{00000000-0005-0000-0000-0000AA8B0000}"/>
    <cellStyle name="SAPBEXstdDataEmph 13 4 2" xfId="27581" xr:uid="{00000000-0005-0000-0000-0000AB8B0000}"/>
    <cellStyle name="SAPBEXstdDataEmph 13 5" xfId="14962" xr:uid="{00000000-0005-0000-0000-0000AC8B0000}"/>
    <cellStyle name="SAPBEXstdDataEmph 13 5 2" xfId="30409" xr:uid="{00000000-0005-0000-0000-0000AD8B0000}"/>
    <cellStyle name="SAPBEXstdDataEmph 13 6" xfId="17066" xr:uid="{00000000-0005-0000-0000-0000AE8B0000}"/>
    <cellStyle name="SAPBEXstdDataEmph 13 6 2" xfId="32204" xr:uid="{00000000-0005-0000-0000-0000AF8B0000}"/>
    <cellStyle name="SAPBEXstdDataEmph 13 7" xfId="19676" xr:uid="{00000000-0005-0000-0000-0000B08B0000}"/>
    <cellStyle name="SAPBEXstdDataEmph 13 7 2" xfId="34623" xr:uid="{00000000-0005-0000-0000-0000B18B0000}"/>
    <cellStyle name="SAPBEXstdDataEmph 14" xfId="3721" xr:uid="{00000000-0005-0000-0000-0000B28B0000}"/>
    <cellStyle name="SAPBEXstdDataEmph 14 2" xfId="3875" xr:uid="{00000000-0005-0000-0000-0000B38B0000}"/>
    <cellStyle name="SAPBEXstdDataEmph 14 2 2" xfId="9031" xr:uid="{00000000-0005-0000-0000-0000B48B0000}"/>
    <cellStyle name="SAPBEXstdDataEmph 14 2 2 2" xfId="25027" xr:uid="{00000000-0005-0000-0000-0000B58B0000}"/>
    <cellStyle name="SAPBEXstdDataEmph 14 2 3" xfId="11850" xr:uid="{00000000-0005-0000-0000-0000B68B0000}"/>
    <cellStyle name="SAPBEXstdDataEmph 14 2 3 2" xfId="27694" xr:uid="{00000000-0005-0000-0000-0000B78B0000}"/>
    <cellStyle name="SAPBEXstdDataEmph 14 2 4" xfId="13937" xr:uid="{00000000-0005-0000-0000-0000B88B0000}"/>
    <cellStyle name="SAPBEXstdDataEmph 14 2 4 2" xfId="29520" xr:uid="{00000000-0005-0000-0000-0000B98B0000}"/>
    <cellStyle name="SAPBEXstdDataEmph 14 2 5" xfId="17172" xr:uid="{00000000-0005-0000-0000-0000BA8B0000}"/>
    <cellStyle name="SAPBEXstdDataEmph 14 2 5 2" xfId="32294" xr:uid="{00000000-0005-0000-0000-0000BB8B0000}"/>
    <cellStyle name="SAPBEXstdDataEmph 14 2 6" xfId="19781" xr:uid="{00000000-0005-0000-0000-0000BC8B0000}"/>
    <cellStyle name="SAPBEXstdDataEmph 14 2 6 2" xfId="34722" xr:uid="{00000000-0005-0000-0000-0000BD8B0000}"/>
    <cellStyle name="SAPBEXstdDataEmph 14 2 7" xfId="22020" xr:uid="{00000000-0005-0000-0000-0000BE8B0000}"/>
    <cellStyle name="SAPBEXstdDataEmph 14 2 7 2" xfId="36939" xr:uid="{00000000-0005-0000-0000-0000BF8B0000}"/>
    <cellStyle name="SAPBEXstdDataEmph 14 3" xfId="8888" xr:uid="{00000000-0005-0000-0000-0000C08B0000}"/>
    <cellStyle name="SAPBEXstdDataEmph 14 3 2" xfId="24917" xr:uid="{00000000-0005-0000-0000-0000C18B0000}"/>
    <cellStyle name="SAPBEXstdDataEmph 14 4" xfId="11715" xr:uid="{00000000-0005-0000-0000-0000C28B0000}"/>
    <cellStyle name="SAPBEXstdDataEmph 14 4 2" xfId="27582" xr:uid="{00000000-0005-0000-0000-0000C38B0000}"/>
    <cellStyle name="SAPBEXstdDataEmph 14 5" xfId="13906" xr:uid="{00000000-0005-0000-0000-0000C48B0000}"/>
    <cellStyle name="SAPBEXstdDataEmph 14 5 2" xfId="29494" xr:uid="{00000000-0005-0000-0000-0000C58B0000}"/>
    <cellStyle name="SAPBEXstdDataEmph 14 6" xfId="17067" xr:uid="{00000000-0005-0000-0000-0000C68B0000}"/>
    <cellStyle name="SAPBEXstdDataEmph 14 6 2" xfId="32205" xr:uid="{00000000-0005-0000-0000-0000C78B0000}"/>
    <cellStyle name="SAPBEXstdDataEmph 14 7" xfId="19677" xr:uid="{00000000-0005-0000-0000-0000C88B0000}"/>
    <cellStyle name="SAPBEXstdDataEmph 14 7 2" xfId="34624" xr:uid="{00000000-0005-0000-0000-0000C98B0000}"/>
    <cellStyle name="SAPBEXstdDataEmph 15" xfId="3722" xr:uid="{00000000-0005-0000-0000-0000CA8B0000}"/>
    <cellStyle name="SAPBEXstdDataEmph 15 2" xfId="3874" xr:uid="{00000000-0005-0000-0000-0000CB8B0000}"/>
    <cellStyle name="SAPBEXstdDataEmph 15 2 2" xfId="9030" xr:uid="{00000000-0005-0000-0000-0000CC8B0000}"/>
    <cellStyle name="SAPBEXstdDataEmph 15 2 2 2" xfId="25026" xr:uid="{00000000-0005-0000-0000-0000CD8B0000}"/>
    <cellStyle name="SAPBEXstdDataEmph 15 2 3" xfId="11849" xr:uid="{00000000-0005-0000-0000-0000CE8B0000}"/>
    <cellStyle name="SAPBEXstdDataEmph 15 2 3 2" xfId="27693" xr:uid="{00000000-0005-0000-0000-0000CF8B0000}"/>
    <cellStyle name="SAPBEXstdDataEmph 15 2 4" xfId="14944" xr:uid="{00000000-0005-0000-0000-0000D08B0000}"/>
    <cellStyle name="SAPBEXstdDataEmph 15 2 4 2" xfId="30395" xr:uid="{00000000-0005-0000-0000-0000D18B0000}"/>
    <cellStyle name="SAPBEXstdDataEmph 15 2 5" xfId="17171" xr:uid="{00000000-0005-0000-0000-0000D28B0000}"/>
    <cellStyle name="SAPBEXstdDataEmph 15 2 5 2" xfId="32293" xr:uid="{00000000-0005-0000-0000-0000D38B0000}"/>
    <cellStyle name="SAPBEXstdDataEmph 15 2 6" xfId="19780" xr:uid="{00000000-0005-0000-0000-0000D48B0000}"/>
    <cellStyle name="SAPBEXstdDataEmph 15 2 6 2" xfId="34721" xr:uid="{00000000-0005-0000-0000-0000D58B0000}"/>
    <cellStyle name="SAPBEXstdDataEmph 15 2 7" xfId="22019" xr:uid="{00000000-0005-0000-0000-0000D68B0000}"/>
    <cellStyle name="SAPBEXstdDataEmph 15 2 7 2" xfId="36938" xr:uid="{00000000-0005-0000-0000-0000D78B0000}"/>
    <cellStyle name="SAPBEXstdDataEmph 15 3" xfId="8889" xr:uid="{00000000-0005-0000-0000-0000D88B0000}"/>
    <cellStyle name="SAPBEXstdDataEmph 15 3 2" xfId="24918" xr:uid="{00000000-0005-0000-0000-0000D98B0000}"/>
    <cellStyle name="SAPBEXstdDataEmph 15 4" xfId="11716" xr:uid="{00000000-0005-0000-0000-0000DA8B0000}"/>
    <cellStyle name="SAPBEXstdDataEmph 15 4 2" xfId="27583" xr:uid="{00000000-0005-0000-0000-0000DB8B0000}"/>
    <cellStyle name="SAPBEXstdDataEmph 15 5" xfId="14961" xr:uid="{00000000-0005-0000-0000-0000DC8B0000}"/>
    <cellStyle name="SAPBEXstdDataEmph 15 5 2" xfId="30408" xr:uid="{00000000-0005-0000-0000-0000DD8B0000}"/>
    <cellStyle name="SAPBEXstdDataEmph 15 6" xfId="17068" xr:uid="{00000000-0005-0000-0000-0000DE8B0000}"/>
    <cellStyle name="SAPBEXstdDataEmph 15 6 2" xfId="32206" xr:uid="{00000000-0005-0000-0000-0000DF8B0000}"/>
    <cellStyle name="SAPBEXstdDataEmph 15 7" xfId="19678" xr:uid="{00000000-0005-0000-0000-0000E08B0000}"/>
    <cellStyle name="SAPBEXstdDataEmph 15 7 2" xfId="34625" xr:uid="{00000000-0005-0000-0000-0000E18B0000}"/>
    <cellStyle name="SAPBEXstdDataEmph 16" xfId="3723" xr:uid="{00000000-0005-0000-0000-0000E28B0000}"/>
    <cellStyle name="SAPBEXstdDataEmph 16 2" xfId="3873" xr:uid="{00000000-0005-0000-0000-0000E38B0000}"/>
    <cellStyle name="SAPBEXstdDataEmph 16 2 2" xfId="9029" xr:uid="{00000000-0005-0000-0000-0000E48B0000}"/>
    <cellStyle name="SAPBEXstdDataEmph 16 2 2 2" xfId="25025" xr:uid="{00000000-0005-0000-0000-0000E58B0000}"/>
    <cellStyle name="SAPBEXstdDataEmph 16 2 3" xfId="11848" xr:uid="{00000000-0005-0000-0000-0000E68B0000}"/>
    <cellStyle name="SAPBEXstdDataEmph 16 2 3 2" xfId="27692" xr:uid="{00000000-0005-0000-0000-0000E78B0000}"/>
    <cellStyle name="SAPBEXstdDataEmph 16 2 4" xfId="14937" xr:uid="{00000000-0005-0000-0000-0000E88B0000}"/>
    <cellStyle name="SAPBEXstdDataEmph 16 2 4 2" xfId="30388" xr:uid="{00000000-0005-0000-0000-0000E98B0000}"/>
    <cellStyle name="SAPBEXstdDataEmph 16 2 5" xfId="17170" xr:uid="{00000000-0005-0000-0000-0000EA8B0000}"/>
    <cellStyle name="SAPBEXstdDataEmph 16 2 5 2" xfId="32292" xr:uid="{00000000-0005-0000-0000-0000EB8B0000}"/>
    <cellStyle name="SAPBEXstdDataEmph 16 2 6" xfId="19779" xr:uid="{00000000-0005-0000-0000-0000EC8B0000}"/>
    <cellStyle name="SAPBEXstdDataEmph 16 2 6 2" xfId="34720" xr:uid="{00000000-0005-0000-0000-0000ED8B0000}"/>
    <cellStyle name="SAPBEXstdDataEmph 16 2 7" xfId="19748" xr:uid="{00000000-0005-0000-0000-0000EE8B0000}"/>
    <cellStyle name="SAPBEXstdDataEmph 16 2 7 2" xfId="34694" xr:uid="{00000000-0005-0000-0000-0000EF8B0000}"/>
    <cellStyle name="SAPBEXstdDataEmph 16 3" xfId="8890" xr:uid="{00000000-0005-0000-0000-0000F08B0000}"/>
    <cellStyle name="SAPBEXstdDataEmph 16 3 2" xfId="24919" xr:uid="{00000000-0005-0000-0000-0000F18B0000}"/>
    <cellStyle name="SAPBEXstdDataEmph 16 4" xfId="11717" xr:uid="{00000000-0005-0000-0000-0000F28B0000}"/>
    <cellStyle name="SAPBEXstdDataEmph 16 4 2" xfId="27584" xr:uid="{00000000-0005-0000-0000-0000F38B0000}"/>
    <cellStyle name="SAPBEXstdDataEmph 16 5" xfId="13907" xr:uid="{00000000-0005-0000-0000-0000F48B0000}"/>
    <cellStyle name="SAPBEXstdDataEmph 16 5 2" xfId="29495" xr:uid="{00000000-0005-0000-0000-0000F58B0000}"/>
    <cellStyle name="SAPBEXstdDataEmph 16 6" xfId="17069" xr:uid="{00000000-0005-0000-0000-0000F68B0000}"/>
    <cellStyle name="SAPBEXstdDataEmph 16 6 2" xfId="32207" xr:uid="{00000000-0005-0000-0000-0000F78B0000}"/>
    <cellStyle name="SAPBEXstdDataEmph 16 7" xfId="19679" xr:uid="{00000000-0005-0000-0000-0000F88B0000}"/>
    <cellStyle name="SAPBEXstdDataEmph 16 7 2" xfId="34626" xr:uid="{00000000-0005-0000-0000-0000F98B0000}"/>
    <cellStyle name="SAPBEXstdDataEmph 17" xfId="4888" xr:uid="{00000000-0005-0000-0000-0000FA8B0000}"/>
    <cellStyle name="SAPBEXstdDataEmph 17 2" xfId="10043" xr:uid="{00000000-0005-0000-0000-0000FB8B0000}"/>
    <cellStyle name="SAPBEXstdDataEmph 17 2 2" xfId="26025" xr:uid="{00000000-0005-0000-0000-0000FC8B0000}"/>
    <cellStyle name="SAPBEXstdDataEmph 17 3" xfId="12861" xr:uid="{00000000-0005-0000-0000-0000FD8B0000}"/>
    <cellStyle name="SAPBEXstdDataEmph 17 3 2" xfId="28702" xr:uid="{00000000-0005-0000-0000-0000FE8B0000}"/>
    <cellStyle name="SAPBEXstdDataEmph 17 4" xfId="13690" xr:uid="{00000000-0005-0000-0000-0000FF8B0000}"/>
    <cellStyle name="SAPBEXstdDataEmph 17 4 2" xfId="29310" xr:uid="{00000000-0005-0000-0000-0000008C0000}"/>
    <cellStyle name="SAPBEXstdDataEmph 17 5" xfId="18182" xr:uid="{00000000-0005-0000-0000-0000018C0000}"/>
    <cellStyle name="SAPBEXstdDataEmph 17 5 2" xfId="33288" xr:uid="{00000000-0005-0000-0000-0000028C0000}"/>
    <cellStyle name="SAPBEXstdDataEmph 17 6" xfId="20789" xr:uid="{00000000-0005-0000-0000-0000038C0000}"/>
    <cellStyle name="SAPBEXstdDataEmph 17 6 2" xfId="35722" xr:uid="{00000000-0005-0000-0000-0000048C0000}"/>
    <cellStyle name="SAPBEXstdDataEmph 17 7" xfId="20944" xr:uid="{00000000-0005-0000-0000-0000058C0000}"/>
    <cellStyle name="SAPBEXstdDataEmph 17 7 2" xfId="35870" xr:uid="{00000000-0005-0000-0000-0000068C0000}"/>
    <cellStyle name="SAPBEXstdDataEmph 18" xfId="5984" xr:uid="{00000000-0005-0000-0000-0000078C0000}"/>
    <cellStyle name="SAPBEXstdDataEmph 18 2" xfId="22953" xr:uid="{00000000-0005-0000-0000-0000088C0000}"/>
    <cellStyle name="SAPBEXstdDataEmph 19" xfId="7107" xr:uid="{00000000-0005-0000-0000-0000098C0000}"/>
    <cellStyle name="SAPBEXstdDataEmph 19 2" xfId="23410" xr:uid="{00000000-0005-0000-0000-00000A8C0000}"/>
    <cellStyle name="SAPBEXstdDataEmph 2" xfId="975" xr:uid="{00000000-0005-0000-0000-00000B8C0000}"/>
    <cellStyle name="SAPBEXstdDataEmph 2 10" xfId="5139" xr:uid="{00000000-0005-0000-0000-00000C8C0000}"/>
    <cellStyle name="SAPBEXstdDataEmph 2 11" xfId="22257" xr:uid="{00000000-0005-0000-0000-00000D8C0000}"/>
    <cellStyle name="SAPBEXstdDataEmph 2 12" xfId="37909" xr:uid="{00000000-0005-0000-0000-00000E8C0000}"/>
    <cellStyle name="SAPBEXstdDataEmph 2 13" xfId="38079" xr:uid="{00000000-0005-0000-0000-00000F8C0000}"/>
    <cellStyle name="SAPBEXstdDataEmph 2 2" xfId="3724" xr:uid="{00000000-0005-0000-0000-0000108C0000}"/>
    <cellStyle name="SAPBEXstdDataEmph 2 2 2" xfId="8891" xr:uid="{00000000-0005-0000-0000-0000118C0000}"/>
    <cellStyle name="SAPBEXstdDataEmph 2 2 2 2" xfId="24920" xr:uid="{00000000-0005-0000-0000-0000128C0000}"/>
    <cellStyle name="SAPBEXstdDataEmph 2 2 3" xfId="11718" xr:uid="{00000000-0005-0000-0000-0000138C0000}"/>
    <cellStyle name="SAPBEXstdDataEmph 2 2 3 2" xfId="27585" xr:uid="{00000000-0005-0000-0000-0000148C0000}"/>
    <cellStyle name="SAPBEXstdDataEmph 2 2 4" xfId="14960" xr:uid="{00000000-0005-0000-0000-0000158C0000}"/>
    <cellStyle name="SAPBEXstdDataEmph 2 2 4 2" xfId="30407" xr:uid="{00000000-0005-0000-0000-0000168C0000}"/>
    <cellStyle name="SAPBEXstdDataEmph 2 2 5" xfId="17070" xr:uid="{00000000-0005-0000-0000-0000178C0000}"/>
    <cellStyle name="SAPBEXstdDataEmph 2 2 5 2" xfId="32208" xr:uid="{00000000-0005-0000-0000-0000188C0000}"/>
    <cellStyle name="SAPBEXstdDataEmph 2 2 6" xfId="19680" xr:uid="{00000000-0005-0000-0000-0000198C0000}"/>
    <cellStyle name="SAPBEXstdDataEmph 2 2 6 2" xfId="34627" xr:uid="{00000000-0005-0000-0000-00001A8C0000}"/>
    <cellStyle name="SAPBEXstdDataEmph 2 2 7" xfId="21580" xr:uid="{00000000-0005-0000-0000-00001B8C0000}"/>
    <cellStyle name="SAPBEXstdDataEmph 2 2 7 2" xfId="36506" xr:uid="{00000000-0005-0000-0000-00001C8C0000}"/>
    <cellStyle name="SAPBEXstdDataEmph 2 2 8" xfId="6431" xr:uid="{00000000-0005-0000-0000-00001D8C0000}"/>
    <cellStyle name="SAPBEXstdDataEmph 2 2 9" xfId="22152" xr:uid="{00000000-0005-0000-0000-00001E8C0000}"/>
    <cellStyle name="SAPBEXstdDataEmph 2 3" xfId="3872" xr:uid="{00000000-0005-0000-0000-00001F8C0000}"/>
    <cellStyle name="SAPBEXstdDataEmph 2 3 2" xfId="9028" xr:uid="{00000000-0005-0000-0000-0000208C0000}"/>
    <cellStyle name="SAPBEXstdDataEmph 2 3 2 2" xfId="25024" xr:uid="{00000000-0005-0000-0000-0000218C0000}"/>
    <cellStyle name="SAPBEXstdDataEmph 2 3 3" xfId="11847" xr:uid="{00000000-0005-0000-0000-0000228C0000}"/>
    <cellStyle name="SAPBEXstdDataEmph 2 3 3 2" xfId="27691" xr:uid="{00000000-0005-0000-0000-0000238C0000}"/>
    <cellStyle name="SAPBEXstdDataEmph 2 3 4" xfId="13936" xr:uid="{00000000-0005-0000-0000-0000248C0000}"/>
    <cellStyle name="SAPBEXstdDataEmph 2 3 4 2" xfId="29519" xr:uid="{00000000-0005-0000-0000-0000258C0000}"/>
    <cellStyle name="SAPBEXstdDataEmph 2 3 5" xfId="17169" xr:uid="{00000000-0005-0000-0000-0000268C0000}"/>
    <cellStyle name="SAPBEXstdDataEmph 2 3 5 2" xfId="32291" xr:uid="{00000000-0005-0000-0000-0000278C0000}"/>
    <cellStyle name="SAPBEXstdDataEmph 2 3 6" xfId="19778" xr:uid="{00000000-0005-0000-0000-0000288C0000}"/>
    <cellStyle name="SAPBEXstdDataEmph 2 3 6 2" xfId="34719" xr:uid="{00000000-0005-0000-0000-0000298C0000}"/>
    <cellStyle name="SAPBEXstdDataEmph 2 3 7" xfId="21169" xr:uid="{00000000-0005-0000-0000-00002A8C0000}"/>
    <cellStyle name="SAPBEXstdDataEmph 2 3 7 2" xfId="36095" xr:uid="{00000000-0005-0000-0000-00002B8C0000}"/>
    <cellStyle name="SAPBEXstdDataEmph 2 4" xfId="5297" xr:uid="{00000000-0005-0000-0000-00002C8C0000}"/>
    <cellStyle name="SAPBEXstdDataEmph 2 4 2" xfId="22590" xr:uid="{00000000-0005-0000-0000-00002D8C0000}"/>
    <cellStyle name="SAPBEXstdDataEmph 2 5" xfId="6803" xr:uid="{00000000-0005-0000-0000-00002E8C0000}"/>
    <cellStyle name="SAPBEXstdDataEmph 2 5 2" xfId="23264" xr:uid="{00000000-0005-0000-0000-00002F8C0000}"/>
    <cellStyle name="SAPBEXstdDataEmph 2 6" xfId="14735" xr:uid="{00000000-0005-0000-0000-0000308C0000}"/>
    <cellStyle name="SAPBEXstdDataEmph 2 6 2" xfId="30207" xr:uid="{00000000-0005-0000-0000-0000318C0000}"/>
    <cellStyle name="SAPBEXstdDataEmph 2 7" xfId="15074" xr:uid="{00000000-0005-0000-0000-0000328C0000}"/>
    <cellStyle name="SAPBEXstdDataEmph 2 7 2" xfId="30519" xr:uid="{00000000-0005-0000-0000-0000338C0000}"/>
    <cellStyle name="SAPBEXstdDataEmph 2 8" xfId="15838" xr:uid="{00000000-0005-0000-0000-0000348C0000}"/>
    <cellStyle name="SAPBEXstdDataEmph 2 8 2" xfId="31070" xr:uid="{00000000-0005-0000-0000-0000358C0000}"/>
    <cellStyle name="SAPBEXstdDataEmph 2 9" xfId="18474" xr:uid="{00000000-0005-0000-0000-0000368C0000}"/>
    <cellStyle name="SAPBEXstdDataEmph 2 9 2" xfId="33504" xr:uid="{00000000-0005-0000-0000-0000378C0000}"/>
    <cellStyle name="SAPBEXstdDataEmph 20" xfId="14777" xr:uid="{00000000-0005-0000-0000-0000388C0000}"/>
    <cellStyle name="SAPBEXstdDataEmph 20 2" xfId="30230" xr:uid="{00000000-0005-0000-0000-0000398C0000}"/>
    <cellStyle name="SAPBEXstdDataEmph 21" xfId="13340" xr:uid="{00000000-0005-0000-0000-00003A8C0000}"/>
    <cellStyle name="SAPBEXstdDataEmph 21 2" xfId="29046" xr:uid="{00000000-0005-0000-0000-00003B8C0000}"/>
    <cellStyle name="SAPBEXstdDataEmph 22" xfId="6766" xr:uid="{00000000-0005-0000-0000-00003C8C0000}"/>
    <cellStyle name="SAPBEXstdDataEmph 22 2" xfId="23240" xr:uid="{00000000-0005-0000-0000-00003D8C0000}"/>
    <cellStyle name="SAPBEXstdDataEmph 3" xfId="976" xr:uid="{00000000-0005-0000-0000-00003E8C0000}"/>
    <cellStyle name="SAPBEXstdDataEmph 3 10" xfId="22504" xr:uid="{00000000-0005-0000-0000-00003F8C0000}"/>
    <cellStyle name="SAPBEXstdDataEmph 3 2" xfId="2006" xr:uid="{00000000-0005-0000-0000-0000408C0000}"/>
    <cellStyle name="SAPBEXstdDataEmph 3 2 2" xfId="7251" xr:uid="{00000000-0005-0000-0000-0000418C0000}"/>
    <cellStyle name="SAPBEXstdDataEmph 3 2 2 2" xfId="23506" xr:uid="{00000000-0005-0000-0000-0000428C0000}"/>
    <cellStyle name="SAPBEXstdDataEmph 3 2 3" xfId="7413" xr:uid="{00000000-0005-0000-0000-0000438C0000}"/>
    <cellStyle name="SAPBEXstdDataEmph 3 2 3 2" xfId="23608" xr:uid="{00000000-0005-0000-0000-0000448C0000}"/>
    <cellStyle name="SAPBEXstdDataEmph 3 2 4" xfId="7001" xr:uid="{00000000-0005-0000-0000-0000458C0000}"/>
    <cellStyle name="SAPBEXstdDataEmph 3 2 4 2" xfId="23379" xr:uid="{00000000-0005-0000-0000-0000468C0000}"/>
    <cellStyle name="SAPBEXstdDataEmph 3 2 5" xfId="14221" xr:uid="{00000000-0005-0000-0000-0000478C0000}"/>
    <cellStyle name="SAPBEXstdDataEmph 3 2 5 2" xfId="29762" xr:uid="{00000000-0005-0000-0000-0000488C0000}"/>
    <cellStyle name="SAPBEXstdDataEmph 3 2 6" xfId="15684" xr:uid="{00000000-0005-0000-0000-0000498C0000}"/>
    <cellStyle name="SAPBEXstdDataEmph 3 2 6 2" xfId="30978" xr:uid="{00000000-0005-0000-0000-00004A8C0000}"/>
    <cellStyle name="SAPBEXstdDataEmph 3 2 7" xfId="18369" xr:uid="{00000000-0005-0000-0000-00004B8C0000}"/>
    <cellStyle name="SAPBEXstdDataEmph 3 2 7 2" xfId="33431" xr:uid="{00000000-0005-0000-0000-00004C8C0000}"/>
    <cellStyle name="SAPBEXstdDataEmph 3 2 8" xfId="6118" xr:uid="{00000000-0005-0000-0000-00004D8C0000}"/>
    <cellStyle name="SAPBEXstdDataEmph 3 3" xfId="3871" xr:uid="{00000000-0005-0000-0000-00004E8C0000}"/>
    <cellStyle name="SAPBEXstdDataEmph 3 3 2" xfId="9027" xr:uid="{00000000-0005-0000-0000-00004F8C0000}"/>
    <cellStyle name="SAPBEXstdDataEmph 3 3 2 2" xfId="25023" xr:uid="{00000000-0005-0000-0000-0000508C0000}"/>
    <cellStyle name="SAPBEXstdDataEmph 3 3 3" xfId="11846" xr:uid="{00000000-0005-0000-0000-0000518C0000}"/>
    <cellStyle name="SAPBEXstdDataEmph 3 3 3 2" xfId="27690" xr:uid="{00000000-0005-0000-0000-0000528C0000}"/>
    <cellStyle name="SAPBEXstdDataEmph 3 3 4" xfId="14938" xr:uid="{00000000-0005-0000-0000-0000538C0000}"/>
    <cellStyle name="SAPBEXstdDataEmph 3 3 4 2" xfId="30389" xr:uid="{00000000-0005-0000-0000-0000548C0000}"/>
    <cellStyle name="SAPBEXstdDataEmph 3 3 5" xfId="17168" xr:uid="{00000000-0005-0000-0000-0000558C0000}"/>
    <cellStyle name="SAPBEXstdDataEmph 3 3 5 2" xfId="32290" xr:uid="{00000000-0005-0000-0000-0000568C0000}"/>
    <cellStyle name="SAPBEXstdDataEmph 3 3 6" xfId="19777" xr:uid="{00000000-0005-0000-0000-0000578C0000}"/>
    <cellStyle name="SAPBEXstdDataEmph 3 3 6 2" xfId="34718" xr:uid="{00000000-0005-0000-0000-0000588C0000}"/>
    <cellStyle name="SAPBEXstdDataEmph 3 3 7" xfId="22085" xr:uid="{00000000-0005-0000-0000-0000598C0000}"/>
    <cellStyle name="SAPBEXstdDataEmph 3 3 7 2" xfId="37002" xr:uid="{00000000-0005-0000-0000-00005A8C0000}"/>
    <cellStyle name="SAPBEXstdDataEmph 3 4" xfId="5296" xr:uid="{00000000-0005-0000-0000-00005B8C0000}"/>
    <cellStyle name="SAPBEXstdDataEmph 3 4 2" xfId="37241" xr:uid="{00000000-0005-0000-0000-00005C8C0000}"/>
    <cellStyle name="SAPBEXstdDataEmph 3 5" xfId="6802" xr:uid="{00000000-0005-0000-0000-00005D8C0000}"/>
    <cellStyle name="SAPBEXstdDataEmph 3 5 2" xfId="37088" xr:uid="{00000000-0005-0000-0000-00005E8C0000}"/>
    <cellStyle name="SAPBEXstdDataEmph 3 6" xfId="6585" xr:uid="{00000000-0005-0000-0000-00005F8C0000}"/>
    <cellStyle name="SAPBEXstdDataEmph 3 7" xfId="13791" xr:uid="{00000000-0005-0000-0000-0000608C0000}"/>
    <cellStyle name="SAPBEXstdDataEmph 3 8" xfId="14948" xr:uid="{00000000-0005-0000-0000-0000618C0000}"/>
    <cellStyle name="SAPBEXstdDataEmph 3 9" xfId="18473" xr:uid="{00000000-0005-0000-0000-0000628C0000}"/>
    <cellStyle name="SAPBEXstdDataEmph 4" xfId="977" xr:uid="{00000000-0005-0000-0000-0000638C0000}"/>
    <cellStyle name="SAPBEXstdDataEmph 4 10" xfId="5140" xr:uid="{00000000-0005-0000-0000-0000648C0000}"/>
    <cellStyle name="SAPBEXstdDataEmph 4 2" xfId="3726" xr:uid="{00000000-0005-0000-0000-0000658C0000}"/>
    <cellStyle name="SAPBEXstdDataEmph 4 2 2" xfId="8893" xr:uid="{00000000-0005-0000-0000-0000668C0000}"/>
    <cellStyle name="SAPBEXstdDataEmph 4 2 2 2" xfId="24922" xr:uid="{00000000-0005-0000-0000-0000678C0000}"/>
    <cellStyle name="SAPBEXstdDataEmph 4 2 3" xfId="11720" xr:uid="{00000000-0005-0000-0000-0000688C0000}"/>
    <cellStyle name="SAPBEXstdDataEmph 4 2 3 2" xfId="27587" xr:uid="{00000000-0005-0000-0000-0000698C0000}"/>
    <cellStyle name="SAPBEXstdDataEmph 4 2 4" xfId="14610" xr:uid="{00000000-0005-0000-0000-00006A8C0000}"/>
    <cellStyle name="SAPBEXstdDataEmph 4 2 4 2" xfId="30111" xr:uid="{00000000-0005-0000-0000-00006B8C0000}"/>
    <cellStyle name="SAPBEXstdDataEmph 4 2 5" xfId="17072" xr:uid="{00000000-0005-0000-0000-00006C8C0000}"/>
    <cellStyle name="SAPBEXstdDataEmph 4 2 5 2" xfId="32210" xr:uid="{00000000-0005-0000-0000-00006D8C0000}"/>
    <cellStyle name="SAPBEXstdDataEmph 4 2 6" xfId="19682" xr:uid="{00000000-0005-0000-0000-00006E8C0000}"/>
    <cellStyle name="SAPBEXstdDataEmph 4 2 6 2" xfId="34629" xr:uid="{00000000-0005-0000-0000-00006F8C0000}"/>
    <cellStyle name="SAPBEXstdDataEmph 4 2 7" xfId="21581" xr:uid="{00000000-0005-0000-0000-0000708C0000}"/>
    <cellStyle name="SAPBEXstdDataEmph 4 2 7 2" xfId="36507" xr:uid="{00000000-0005-0000-0000-0000718C0000}"/>
    <cellStyle name="SAPBEXstdDataEmph 4 2 8" xfId="6432" xr:uid="{00000000-0005-0000-0000-0000728C0000}"/>
    <cellStyle name="SAPBEXstdDataEmph 4 3" xfId="3870" xr:uid="{00000000-0005-0000-0000-0000738C0000}"/>
    <cellStyle name="SAPBEXstdDataEmph 4 3 2" xfId="9026" xr:uid="{00000000-0005-0000-0000-0000748C0000}"/>
    <cellStyle name="SAPBEXstdDataEmph 4 3 2 2" xfId="25022" xr:uid="{00000000-0005-0000-0000-0000758C0000}"/>
    <cellStyle name="SAPBEXstdDataEmph 4 3 3" xfId="11845" xr:uid="{00000000-0005-0000-0000-0000768C0000}"/>
    <cellStyle name="SAPBEXstdDataEmph 4 3 3 2" xfId="27689" xr:uid="{00000000-0005-0000-0000-0000778C0000}"/>
    <cellStyle name="SAPBEXstdDataEmph 4 3 4" xfId="13935" xr:uid="{00000000-0005-0000-0000-0000788C0000}"/>
    <cellStyle name="SAPBEXstdDataEmph 4 3 4 2" xfId="29518" xr:uid="{00000000-0005-0000-0000-0000798C0000}"/>
    <cellStyle name="SAPBEXstdDataEmph 4 3 5" xfId="17167" xr:uid="{00000000-0005-0000-0000-00007A8C0000}"/>
    <cellStyle name="SAPBEXstdDataEmph 4 3 5 2" xfId="32289" xr:uid="{00000000-0005-0000-0000-00007B8C0000}"/>
    <cellStyle name="SAPBEXstdDataEmph 4 3 6" xfId="19776" xr:uid="{00000000-0005-0000-0000-00007C8C0000}"/>
    <cellStyle name="SAPBEXstdDataEmph 4 3 6 2" xfId="34717" xr:uid="{00000000-0005-0000-0000-00007D8C0000}"/>
    <cellStyle name="SAPBEXstdDataEmph 4 3 7" xfId="21168" xr:uid="{00000000-0005-0000-0000-00007E8C0000}"/>
    <cellStyle name="SAPBEXstdDataEmph 4 3 7 2" xfId="36094" xr:uid="{00000000-0005-0000-0000-00007F8C0000}"/>
    <cellStyle name="SAPBEXstdDataEmph 4 4" xfId="5295" xr:uid="{00000000-0005-0000-0000-0000808C0000}"/>
    <cellStyle name="SAPBEXstdDataEmph 4 4 2" xfId="22589" xr:uid="{00000000-0005-0000-0000-0000818C0000}"/>
    <cellStyle name="SAPBEXstdDataEmph 4 5" xfId="6801" xr:uid="{00000000-0005-0000-0000-0000828C0000}"/>
    <cellStyle name="SAPBEXstdDataEmph 4 5 2" xfId="23263" xr:uid="{00000000-0005-0000-0000-0000838C0000}"/>
    <cellStyle name="SAPBEXstdDataEmph 4 6" xfId="14510" xr:uid="{00000000-0005-0000-0000-0000848C0000}"/>
    <cellStyle name="SAPBEXstdDataEmph 4 6 2" xfId="30020" xr:uid="{00000000-0005-0000-0000-0000858C0000}"/>
    <cellStyle name="SAPBEXstdDataEmph 4 7" xfId="7771" xr:uid="{00000000-0005-0000-0000-0000868C0000}"/>
    <cellStyle name="SAPBEXstdDataEmph 4 7 2" xfId="23819" xr:uid="{00000000-0005-0000-0000-0000878C0000}"/>
    <cellStyle name="SAPBEXstdDataEmph 4 8" xfId="10276" xr:uid="{00000000-0005-0000-0000-0000888C0000}"/>
    <cellStyle name="SAPBEXstdDataEmph 4 8 2" xfId="26226" xr:uid="{00000000-0005-0000-0000-0000898C0000}"/>
    <cellStyle name="SAPBEXstdDataEmph 4 9" xfId="18472" xr:uid="{00000000-0005-0000-0000-00008A8C0000}"/>
    <cellStyle name="SAPBEXstdDataEmph 4 9 2" xfId="33503" xr:uid="{00000000-0005-0000-0000-00008B8C0000}"/>
    <cellStyle name="SAPBEXstdDataEmph 5" xfId="3727" xr:uid="{00000000-0005-0000-0000-00008C8C0000}"/>
    <cellStyle name="SAPBEXstdDataEmph 5 2" xfId="3869" xr:uid="{00000000-0005-0000-0000-00008D8C0000}"/>
    <cellStyle name="SAPBEXstdDataEmph 5 2 2" xfId="9025" xr:uid="{00000000-0005-0000-0000-00008E8C0000}"/>
    <cellStyle name="SAPBEXstdDataEmph 5 2 2 2" xfId="25021" xr:uid="{00000000-0005-0000-0000-00008F8C0000}"/>
    <cellStyle name="SAPBEXstdDataEmph 5 2 3" xfId="11844" xr:uid="{00000000-0005-0000-0000-0000908C0000}"/>
    <cellStyle name="SAPBEXstdDataEmph 5 2 3 2" xfId="27688" xr:uid="{00000000-0005-0000-0000-0000918C0000}"/>
    <cellStyle name="SAPBEXstdDataEmph 5 2 4" xfId="14939" xr:uid="{00000000-0005-0000-0000-0000928C0000}"/>
    <cellStyle name="SAPBEXstdDataEmph 5 2 4 2" xfId="30390" xr:uid="{00000000-0005-0000-0000-0000938C0000}"/>
    <cellStyle name="SAPBEXstdDataEmph 5 2 5" xfId="17166" xr:uid="{00000000-0005-0000-0000-0000948C0000}"/>
    <cellStyle name="SAPBEXstdDataEmph 5 2 5 2" xfId="32288" xr:uid="{00000000-0005-0000-0000-0000958C0000}"/>
    <cellStyle name="SAPBEXstdDataEmph 5 2 6" xfId="19775" xr:uid="{00000000-0005-0000-0000-0000968C0000}"/>
    <cellStyle name="SAPBEXstdDataEmph 5 2 6 2" xfId="34716" xr:uid="{00000000-0005-0000-0000-0000978C0000}"/>
    <cellStyle name="SAPBEXstdDataEmph 5 2 7" xfId="22091" xr:uid="{00000000-0005-0000-0000-0000988C0000}"/>
    <cellStyle name="SAPBEXstdDataEmph 5 2 7 2" xfId="37005" xr:uid="{00000000-0005-0000-0000-0000998C0000}"/>
    <cellStyle name="SAPBEXstdDataEmph 5 3" xfId="8894" xr:uid="{00000000-0005-0000-0000-00009A8C0000}"/>
    <cellStyle name="SAPBEXstdDataEmph 5 3 2" xfId="24923" xr:uid="{00000000-0005-0000-0000-00009B8C0000}"/>
    <cellStyle name="SAPBEXstdDataEmph 5 4" xfId="11721" xr:uid="{00000000-0005-0000-0000-00009C8C0000}"/>
    <cellStyle name="SAPBEXstdDataEmph 5 4 2" xfId="27588" xr:uid="{00000000-0005-0000-0000-00009D8C0000}"/>
    <cellStyle name="SAPBEXstdDataEmph 5 5" xfId="7401" xr:uid="{00000000-0005-0000-0000-00009E8C0000}"/>
    <cellStyle name="SAPBEXstdDataEmph 5 5 2" xfId="23599" xr:uid="{00000000-0005-0000-0000-00009F8C0000}"/>
    <cellStyle name="SAPBEXstdDataEmph 5 6" xfId="17073" xr:uid="{00000000-0005-0000-0000-0000A08C0000}"/>
    <cellStyle name="SAPBEXstdDataEmph 5 6 2" xfId="32211" xr:uid="{00000000-0005-0000-0000-0000A18C0000}"/>
    <cellStyle name="SAPBEXstdDataEmph 5 7" xfId="19683" xr:uid="{00000000-0005-0000-0000-0000A28C0000}"/>
    <cellStyle name="SAPBEXstdDataEmph 5 7 2" xfId="34630" xr:uid="{00000000-0005-0000-0000-0000A38C0000}"/>
    <cellStyle name="SAPBEXstdDataEmph 6" xfId="3728" xr:uid="{00000000-0005-0000-0000-0000A48C0000}"/>
    <cellStyle name="SAPBEXstdDataEmph 6 2" xfId="3868" xr:uid="{00000000-0005-0000-0000-0000A58C0000}"/>
    <cellStyle name="SAPBEXstdDataEmph 6 2 2" xfId="9024" xr:uid="{00000000-0005-0000-0000-0000A68C0000}"/>
    <cellStyle name="SAPBEXstdDataEmph 6 2 2 2" xfId="25020" xr:uid="{00000000-0005-0000-0000-0000A78C0000}"/>
    <cellStyle name="SAPBEXstdDataEmph 6 2 3" xfId="11843" xr:uid="{00000000-0005-0000-0000-0000A88C0000}"/>
    <cellStyle name="SAPBEXstdDataEmph 6 2 3 2" xfId="27687" xr:uid="{00000000-0005-0000-0000-0000A98C0000}"/>
    <cellStyle name="SAPBEXstdDataEmph 6 2 4" xfId="13934" xr:uid="{00000000-0005-0000-0000-0000AA8C0000}"/>
    <cellStyle name="SAPBEXstdDataEmph 6 2 4 2" xfId="29517" xr:uid="{00000000-0005-0000-0000-0000AB8C0000}"/>
    <cellStyle name="SAPBEXstdDataEmph 6 2 5" xfId="17165" xr:uid="{00000000-0005-0000-0000-0000AC8C0000}"/>
    <cellStyle name="SAPBEXstdDataEmph 6 2 5 2" xfId="32287" xr:uid="{00000000-0005-0000-0000-0000AD8C0000}"/>
    <cellStyle name="SAPBEXstdDataEmph 6 2 6" xfId="19774" xr:uid="{00000000-0005-0000-0000-0000AE8C0000}"/>
    <cellStyle name="SAPBEXstdDataEmph 6 2 6 2" xfId="34715" xr:uid="{00000000-0005-0000-0000-0000AF8C0000}"/>
    <cellStyle name="SAPBEXstdDataEmph 6 2 7" xfId="22022" xr:uid="{00000000-0005-0000-0000-0000B08C0000}"/>
    <cellStyle name="SAPBEXstdDataEmph 6 2 7 2" xfId="36941" xr:uid="{00000000-0005-0000-0000-0000B18C0000}"/>
    <cellStyle name="SAPBEXstdDataEmph 6 3" xfId="8895" xr:uid="{00000000-0005-0000-0000-0000B28C0000}"/>
    <cellStyle name="SAPBEXstdDataEmph 6 3 2" xfId="24924" xr:uid="{00000000-0005-0000-0000-0000B38C0000}"/>
    <cellStyle name="SAPBEXstdDataEmph 6 4" xfId="11722" xr:uid="{00000000-0005-0000-0000-0000B48C0000}"/>
    <cellStyle name="SAPBEXstdDataEmph 6 4 2" xfId="27589" xr:uid="{00000000-0005-0000-0000-0000B58C0000}"/>
    <cellStyle name="SAPBEXstdDataEmph 6 5" xfId="10463" xr:uid="{00000000-0005-0000-0000-0000B68C0000}"/>
    <cellStyle name="SAPBEXstdDataEmph 6 5 2" xfId="26385" xr:uid="{00000000-0005-0000-0000-0000B78C0000}"/>
    <cellStyle name="SAPBEXstdDataEmph 6 6" xfId="17074" xr:uid="{00000000-0005-0000-0000-0000B88C0000}"/>
    <cellStyle name="SAPBEXstdDataEmph 6 6 2" xfId="32212" xr:uid="{00000000-0005-0000-0000-0000B98C0000}"/>
    <cellStyle name="SAPBEXstdDataEmph 6 7" xfId="19684" xr:uid="{00000000-0005-0000-0000-0000BA8C0000}"/>
    <cellStyle name="SAPBEXstdDataEmph 6 7 2" xfId="34631" xr:uid="{00000000-0005-0000-0000-0000BB8C0000}"/>
    <cellStyle name="SAPBEXstdDataEmph 7" xfId="3729" xr:uid="{00000000-0005-0000-0000-0000BC8C0000}"/>
    <cellStyle name="SAPBEXstdDataEmph 7 2" xfId="3867" xr:uid="{00000000-0005-0000-0000-0000BD8C0000}"/>
    <cellStyle name="SAPBEXstdDataEmph 7 2 2" xfId="9023" xr:uid="{00000000-0005-0000-0000-0000BE8C0000}"/>
    <cellStyle name="SAPBEXstdDataEmph 7 2 2 2" xfId="25019" xr:uid="{00000000-0005-0000-0000-0000BF8C0000}"/>
    <cellStyle name="SAPBEXstdDataEmph 7 2 3" xfId="11842" xr:uid="{00000000-0005-0000-0000-0000C08C0000}"/>
    <cellStyle name="SAPBEXstdDataEmph 7 2 3 2" xfId="27686" xr:uid="{00000000-0005-0000-0000-0000C18C0000}"/>
    <cellStyle name="SAPBEXstdDataEmph 7 2 4" xfId="14940" xr:uid="{00000000-0005-0000-0000-0000C28C0000}"/>
    <cellStyle name="SAPBEXstdDataEmph 7 2 4 2" xfId="30391" xr:uid="{00000000-0005-0000-0000-0000C38C0000}"/>
    <cellStyle name="SAPBEXstdDataEmph 7 2 5" xfId="17164" xr:uid="{00000000-0005-0000-0000-0000C48C0000}"/>
    <cellStyle name="SAPBEXstdDataEmph 7 2 5 2" xfId="32286" xr:uid="{00000000-0005-0000-0000-0000C58C0000}"/>
    <cellStyle name="SAPBEXstdDataEmph 7 2 6" xfId="19773" xr:uid="{00000000-0005-0000-0000-0000C68C0000}"/>
    <cellStyle name="SAPBEXstdDataEmph 7 2 6 2" xfId="34714" xr:uid="{00000000-0005-0000-0000-0000C78C0000}"/>
    <cellStyle name="SAPBEXstdDataEmph 7 2 7" xfId="21646" xr:uid="{00000000-0005-0000-0000-0000C88C0000}"/>
    <cellStyle name="SAPBEXstdDataEmph 7 2 7 2" xfId="36568" xr:uid="{00000000-0005-0000-0000-0000C98C0000}"/>
    <cellStyle name="SAPBEXstdDataEmph 7 3" xfId="8896" xr:uid="{00000000-0005-0000-0000-0000CA8C0000}"/>
    <cellStyle name="SAPBEXstdDataEmph 7 3 2" xfId="24925" xr:uid="{00000000-0005-0000-0000-0000CB8C0000}"/>
    <cellStyle name="SAPBEXstdDataEmph 7 4" xfId="11723" xr:uid="{00000000-0005-0000-0000-0000CC8C0000}"/>
    <cellStyle name="SAPBEXstdDataEmph 7 4 2" xfId="27590" xr:uid="{00000000-0005-0000-0000-0000CD8C0000}"/>
    <cellStyle name="SAPBEXstdDataEmph 7 5" xfId="10472" xr:uid="{00000000-0005-0000-0000-0000CE8C0000}"/>
    <cellStyle name="SAPBEXstdDataEmph 7 5 2" xfId="26394" xr:uid="{00000000-0005-0000-0000-0000CF8C0000}"/>
    <cellStyle name="SAPBEXstdDataEmph 7 6" xfId="17075" xr:uid="{00000000-0005-0000-0000-0000D08C0000}"/>
    <cellStyle name="SAPBEXstdDataEmph 7 6 2" xfId="32213" xr:uid="{00000000-0005-0000-0000-0000D18C0000}"/>
    <cellStyle name="SAPBEXstdDataEmph 7 7" xfId="19685" xr:uid="{00000000-0005-0000-0000-0000D28C0000}"/>
    <cellStyle name="SAPBEXstdDataEmph 7 7 2" xfId="34632" xr:uid="{00000000-0005-0000-0000-0000D38C0000}"/>
    <cellStyle name="SAPBEXstdDataEmph 8" xfId="3730" xr:uid="{00000000-0005-0000-0000-0000D48C0000}"/>
    <cellStyle name="SAPBEXstdDataEmph 8 2" xfId="3866" xr:uid="{00000000-0005-0000-0000-0000D58C0000}"/>
    <cellStyle name="SAPBEXstdDataEmph 8 2 2" xfId="9022" xr:uid="{00000000-0005-0000-0000-0000D68C0000}"/>
    <cellStyle name="SAPBEXstdDataEmph 8 2 2 2" xfId="25018" xr:uid="{00000000-0005-0000-0000-0000D78C0000}"/>
    <cellStyle name="SAPBEXstdDataEmph 8 2 3" xfId="11841" xr:uid="{00000000-0005-0000-0000-0000D88C0000}"/>
    <cellStyle name="SAPBEXstdDataEmph 8 2 3 2" xfId="27685" xr:uid="{00000000-0005-0000-0000-0000D98C0000}"/>
    <cellStyle name="SAPBEXstdDataEmph 8 2 4" xfId="10500" xr:uid="{00000000-0005-0000-0000-0000DA8C0000}"/>
    <cellStyle name="SAPBEXstdDataEmph 8 2 4 2" xfId="26422" xr:uid="{00000000-0005-0000-0000-0000DB8C0000}"/>
    <cellStyle name="SAPBEXstdDataEmph 8 2 5" xfId="17163" xr:uid="{00000000-0005-0000-0000-0000DC8C0000}"/>
    <cellStyle name="SAPBEXstdDataEmph 8 2 5 2" xfId="32285" xr:uid="{00000000-0005-0000-0000-0000DD8C0000}"/>
    <cellStyle name="SAPBEXstdDataEmph 8 2 6" xfId="19772" xr:uid="{00000000-0005-0000-0000-0000DE8C0000}"/>
    <cellStyle name="SAPBEXstdDataEmph 8 2 6 2" xfId="34713" xr:uid="{00000000-0005-0000-0000-0000DF8C0000}"/>
    <cellStyle name="SAPBEXstdDataEmph 8 2 7" xfId="22069" xr:uid="{00000000-0005-0000-0000-0000E08C0000}"/>
    <cellStyle name="SAPBEXstdDataEmph 8 2 7 2" xfId="36986" xr:uid="{00000000-0005-0000-0000-0000E18C0000}"/>
    <cellStyle name="SAPBEXstdDataEmph 8 3" xfId="8897" xr:uid="{00000000-0005-0000-0000-0000E28C0000}"/>
    <cellStyle name="SAPBEXstdDataEmph 8 3 2" xfId="24926" xr:uid="{00000000-0005-0000-0000-0000E38C0000}"/>
    <cellStyle name="SAPBEXstdDataEmph 8 4" xfId="11724" xr:uid="{00000000-0005-0000-0000-0000E48C0000}"/>
    <cellStyle name="SAPBEXstdDataEmph 8 4 2" xfId="27591" xr:uid="{00000000-0005-0000-0000-0000E58C0000}"/>
    <cellStyle name="SAPBEXstdDataEmph 8 5" xfId="10466" xr:uid="{00000000-0005-0000-0000-0000E68C0000}"/>
    <cellStyle name="SAPBEXstdDataEmph 8 5 2" xfId="26388" xr:uid="{00000000-0005-0000-0000-0000E78C0000}"/>
    <cellStyle name="SAPBEXstdDataEmph 8 6" xfId="17076" xr:uid="{00000000-0005-0000-0000-0000E88C0000}"/>
    <cellStyle name="SAPBEXstdDataEmph 8 6 2" xfId="32214" xr:uid="{00000000-0005-0000-0000-0000E98C0000}"/>
    <cellStyle name="SAPBEXstdDataEmph 8 7" xfId="19686" xr:uid="{00000000-0005-0000-0000-0000EA8C0000}"/>
    <cellStyle name="SAPBEXstdDataEmph 8 7 2" xfId="34633" xr:uid="{00000000-0005-0000-0000-0000EB8C0000}"/>
    <cellStyle name="SAPBEXstdDataEmph 9" xfId="3731" xr:uid="{00000000-0005-0000-0000-0000EC8C0000}"/>
    <cellStyle name="SAPBEXstdDataEmph 9 2" xfId="3865" xr:uid="{00000000-0005-0000-0000-0000ED8C0000}"/>
    <cellStyle name="SAPBEXstdDataEmph 9 2 2" xfId="9021" xr:uid="{00000000-0005-0000-0000-0000EE8C0000}"/>
    <cellStyle name="SAPBEXstdDataEmph 9 2 2 2" xfId="25017" xr:uid="{00000000-0005-0000-0000-0000EF8C0000}"/>
    <cellStyle name="SAPBEXstdDataEmph 9 2 3" xfId="11840" xr:uid="{00000000-0005-0000-0000-0000F08C0000}"/>
    <cellStyle name="SAPBEXstdDataEmph 9 2 3 2" xfId="27684" xr:uid="{00000000-0005-0000-0000-0000F18C0000}"/>
    <cellStyle name="SAPBEXstdDataEmph 9 2 4" xfId="13933" xr:uid="{00000000-0005-0000-0000-0000F28C0000}"/>
    <cellStyle name="SAPBEXstdDataEmph 9 2 4 2" xfId="29516" xr:uid="{00000000-0005-0000-0000-0000F38C0000}"/>
    <cellStyle name="SAPBEXstdDataEmph 9 2 5" xfId="17162" xr:uid="{00000000-0005-0000-0000-0000F48C0000}"/>
    <cellStyle name="SAPBEXstdDataEmph 9 2 5 2" xfId="32284" xr:uid="{00000000-0005-0000-0000-0000F58C0000}"/>
    <cellStyle name="SAPBEXstdDataEmph 9 2 6" xfId="19771" xr:uid="{00000000-0005-0000-0000-0000F68C0000}"/>
    <cellStyle name="SAPBEXstdDataEmph 9 2 6 2" xfId="34712" xr:uid="{00000000-0005-0000-0000-0000F78C0000}"/>
    <cellStyle name="SAPBEXstdDataEmph 9 2 7" xfId="22092" xr:uid="{00000000-0005-0000-0000-0000F88C0000}"/>
    <cellStyle name="SAPBEXstdDataEmph 9 2 7 2" xfId="37006" xr:uid="{00000000-0005-0000-0000-0000F98C0000}"/>
    <cellStyle name="SAPBEXstdDataEmph 9 3" xfId="8898" xr:uid="{00000000-0005-0000-0000-0000FA8C0000}"/>
    <cellStyle name="SAPBEXstdDataEmph 9 3 2" xfId="24927" xr:uid="{00000000-0005-0000-0000-0000FB8C0000}"/>
    <cellStyle name="SAPBEXstdDataEmph 9 4" xfId="11725" xr:uid="{00000000-0005-0000-0000-0000FC8C0000}"/>
    <cellStyle name="SAPBEXstdDataEmph 9 4 2" xfId="27592" xr:uid="{00000000-0005-0000-0000-0000FD8C0000}"/>
    <cellStyle name="SAPBEXstdDataEmph 9 5" xfId="10134" xr:uid="{00000000-0005-0000-0000-0000FE8C0000}"/>
    <cellStyle name="SAPBEXstdDataEmph 9 5 2" xfId="26105" xr:uid="{00000000-0005-0000-0000-0000FF8C0000}"/>
    <cellStyle name="SAPBEXstdDataEmph 9 6" xfId="17077" xr:uid="{00000000-0005-0000-0000-0000008D0000}"/>
    <cellStyle name="SAPBEXstdDataEmph 9 6 2" xfId="32215" xr:uid="{00000000-0005-0000-0000-0000018D0000}"/>
    <cellStyle name="SAPBEXstdDataEmph 9 7" xfId="19687" xr:uid="{00000000-0005-0000-0000-0000028D0000}"/>
    <cellStyle name="SAPBEXstdDataEmph 9 7 2" xfId="34634" xr:uid="{00000000-0005-0000-0000-0000038D0000}"/>
    <cellStyle name="SAPBEXstdDataEmph_CC - Div XRef" xfId="1924" xr:uid="{00000000-0005-0000-0000-0000048D0000}"/>
    <cellStyle name="SAPBEXstdItem" xfId="107" xr:uid="{00000000-0005-0000-0000-0000058D0000}"/>
    <cellStyle name="SAPBEXstdItem 10" xfId="978" xr:uid="{00000000-0005-0000-0000-0000068D0000}"/>
    <cellStyle name="SAPBEXstdItem 10 10" xfId="5141" xr:uid="{00000000-0005-0000-0000-0000078D0000}"/>
    <cellStyle name="SAPBEXstdItem 10 2" xfId="1925" xr:uid="{00000000-0005-0000-0000-0000088D0000}"/>
    <cellStyle name="SAPBEXstdItem 10 2 2" xfId="7176" xr:uid="{00000000-0005-0000-0000-0000098D0000}"/>
    <cellStyle name="SAPBEXstdItem 10 2 2 2" xfId="23456" xr:uid="{00000000-0005-0000-0000-00000A8D0000}"/>
    <cellStyle name="SAPBEXstdItem 10 2 3" xfId="7486" xr:uid="{00000000-0005-0000-0000-00000B8D0000}"/>
    <cellStyle name="SAPBEXstdItem 10 2 3 2" xfId="23664" xr:uid="{00000000-0005-0000-0000-00000C8D0000}"/>
    <cellStyle name="SAPBEXstdItem 10 2 4" xfId="15471" xr:uid="{00000000-0005-0000-0000-00000D8D0000}"/>
    <cellStyle name="SAPBEXstdItem 10 2 4 2" xfId="30839" xr:uid="{00000000-0005-0000-0000-00000E8D0000}"/>
    <cellStyle name="SAPBEXstdItem 10 2 5" xfId="13481" xr:uid="{00000000-0005-0000-0000-00000F8D0000}"/>
    <cellStyle name="SAPBEXstdItem 10 2 5 2" xfId="29122" xr:uid="{00000000-0005-0000-0000-0000108D0000}"/>
    <cellStyle name="SAPBEXstdItem 10 2 6" xfId="15727" xr:uid="{00000000-0005-0000-0000-0000118D0000}"/>
    <cellStyle name="SAPBEXstdItem 10 2 6 2" xfId="31002" xr:uid="{00000000-0005-0000-0000-0000128D0000}"/>
    <cellStyle name="SAPBEXstdItem 10 2 7" xfId="18395" xr:uid="{00000000-0005-0000-0000-0000138D0000}"/>
    <cellStyle name="SAPBEXstdItem 10 2 7 2" xfId="33455" xr:uid="{00000000-0005-0000-0000-0000148D0000}"/>
    <cellStyle name="SAPBEXstdItem 10 2 8" xfId="6098" xr:uid="{00000000-0005-0000-0000-0000158D0000}"/>
    <cellStyle name="SAPBEXstdItem 10 3" xfId="3864" xr:uid="{00000000-0005-0000-0000-0000168D0000}"/>
    <cellStyle name="SAPBEXstdItem 10 3 2" xfId="9020" xr:uid="{00000000-0005-0000-0000-0000178D0000}"/>
    <cellStyle name="SAPBEXstdItem 10 3 2 2" xfId="25016" xr:uid="{00000000-0005-0000-0000-0000188D0000}"/>
    <cellStyle name="SAPBEXstdItem 10 3 3" xfId="11839" xr:uid="{00000000-0005-0000-0000-0000198D0000}"/>
    <cellStyle name="SAPBEXstdItem 10 3 3 2" xfId="27683" xr:uid="{00000000-0005-0000-0000-00001A8D0000}"/>
    <cellStyle name="SAPBEXstdItem 10 3 4" xfId="14941" xr:uid="{00000000-0005-0000-0000-00001B8D0000}"/>
    <cellStyle name="SAPBEXstdItem 10 3 4 2" xfId="30392" xr:uid="{00000000-0005-0000-0000-00001C8D0000}"/>
    <cellStyle name="SAPBEXstdItem 10 3 5" xfId="17161" xr:uid="{00000000-0005-0000-0000-00001D8D0000}"/>
    <cellStyle name="SAPBEXstdItem 10 3 5 2" xfId="32283" xr:uid="{00000000-0005-0000-0000-00001E8D0000}"/>
    <cellStyle name="SAPBEXstdItem 10 3 6" xfId="19770" xr:uid="{00000000-0005-0000-0000-00001F8D0000}"/>
    <cellStyle name="SAPBEXstdItem 10 3 6 2" xfId="34711" xr:uid="{00000000-0005-0000-0000-0000208D0000}"/>
    <cellStyle name="SAPBEXstdItem 10 3 7" xfId="22021" xr:uid="{00000000-0005-0000-0000-0000218D0000}"/>
    <cellStyle name="SAPBEXstdItem 10 3 7 2" xfId="36940" xr:uid="{00000000-0005-0000-0000-0000228D0000}"/>
    <cellStyle name="SAPBEXstdItem 10 4" xfId="5294" xr:uid="{00000000-0005-0000-0000-0000238D0000}"/>
    <cellStyle name="SAPBEXstdItem 10 4 2" xfId="22588" xr:uid="{00000000-0005-0000-0000-0000248D0000}"/>
    <cellStyle name="SAPBEXstdItem 10 5" xfId="6043" xr:uid="{00000000-0005-0000-0000-0000258D0000}"/>
    <cellStyle name="SAPBEXstdItem 10 5 2" xfId="22997" xr:uid="{00000000-0005-0000-0000-0000268D0000}"/>
    <cellStyle name="SAPBEXstdItem 10 6" xfId="10450" xr:uid="{00000000-0005-0000-0000-0000278D0000}"/>
    <cellStyle name="SAPBEXstdItem 10 6 2" xfId="26372" xr:uid="{00000000-0005-0000-0000-0000288D0000}"/>
    <cellStyle name="SAPBEXstdItem 10 7" xfId="7205" xr:uid="{00000000-0005-0000-0000-0000298D0000}"/>
    <cellStyle name="SAPBEXstdItem 10 7 2" xfId="23478" xr:uid="{00000000-0005-0000-0000-00002A8D0000}"/>
    <cellStyle name="SAPBEXstdItem 10 8" xfId="15160" xr:uid="{00000000-0005-0000-0000-00002B8D0000}"/>
    <cellStyle name="SAPBEXstdItem 10 8 2" xfId="30578" xr:uid="{00000000-0005-0000-0000-00002C8D0000}"/>
    <cellStyle name="SAPBEXstdItem 10 9" xfId="18471" xr:uid="{00000000-0005-0000-0000-00002D8D0000}"/>
    <cellStyle name="SAPBEXstdItem 10 9 2" xfId="33502" xr:uid="{00000000-0005-0000-0000-00002E8D0000}"/>
    <cellStyle name="SAPBEXstdItem 11" xfId="979" xr:uid="{00000000-0005-0000-0000-00002F8D0000}"/>
    <cellStyle name="SAPBEXstdItem 11 10" xfId="22505" xr:uid="{00000000-0005-0000-0000-0000308D0000}"/>
    <cellStyle name="SAPBEXstdItem 11 2" xfId="3733" xr:uid="{00000000-0005-0000-0000-0000318D0000}"/>
    <cellStyle name="SAPBEXstdItem 11 2 2" xfId="8900" xr:uid="{00000000-0005-0000-0000-0000328D0000}"/>
    <cellStyle name="SAPBEXstdItem 11 2 2 2" xfId="24929" xr:uid="{00000000-0005-0000-0000-0000338D0000}"/>
    <cellStyle name="SAPBEXstdItem 11 2 3" xfId="11727" xr:uid="{00000000-0005-0000-0000-0000348D0000}"/>
    <cellStyle name="SAPBEXstdItem 11 2 3 2" xfId="27594" xr:uid="{00000000-0005-0000-0000-0000358D0000}"/>
    <cellStyle name="SAPBEXstdItem 11 2 4" xfId="5505" xr:uid="{00000000-0005-0000-0000-0000368D0000}"/>
    <cellStyle name="SAPBEXstdItem 11 2 4 2" xfId="22710" xr:uid="{00000000-0005-0000-0000-0000378D0000}"/>
    <cellStyle name="SAPBEXstdItem 11 2 5" xfId="17079" xr:uid="{00000000-0005-0000-0000-0000388D0000}"/>
    <cellStyle name="SAPBEXstdItem 11 2 5 2" xfId="32217" xr:uid="{00000000-0005-0000-0000-0000398D0000}"/>
    <cellStyle name="SAPBEXstdItem 11 2 6" xfId="19689" xr:uid="{00000000-0005-0000-0000-00003A8D0000}"/>
    <cellStyle name="SAPBEXstdItem 11 2 6 2" xfId="34636" xr:uid="{00000000-0005-0000-0000-00003B8D0000}"/>
    <cellStyle name="SAPBEXstdItem 11 2 7" xfId="21588" xr:uid="{00000000-0005-0000-0000-00003C8D0000}"/>
    <cellStyle name="SAPBEXstdItem 11 2 7 2" xfId="36514" xr:uid="{00000000-0005-0000-0000-00003D8D0000}"/>
    <cellStyle name="SAPBEXstdItem 11 2 8" xfId="6433" xr:uid="{00000000-0005-0000-0000-00003E8D0000}"/>
    <cellStyle name="SAPBEXstdItem 11 3" xfId="3863" xr:uid="{00000000-0005-0000-0000-00003F8D0000}"/>
    <cellStyle name="SAPBEXstdItem 11 3 2" xfId="9019" xr:uid="{00000000-0005-0000-0000-0000408D0000}"/>
    <cellStyle name="SAPBEXstdItem 11 3 2 2" xfId="25015" xr:uid="{00000000-0005-0000-0000-0000418D0000}"/>
    <cellStyle name="SAPBEXstdItem 11 3 3" xfId="11838" xr:uid="{00000000-0005-0000-0000-0000428D0000}"/>
    <cellStyle name="SAPBEXstdItem 11 3 3 2" xfId="27682" xr:uid="{00000000-0005-0000-0000-0000438D0000}"/>
    <cellStyle name="SAPBEXstdItem 11 3 4" xfId="13932" xr:uid="{00000000-0005-0000-0000-0000448D0000}"/>
    <cellStyle name="SAPBEXstdItem 11 3 4 2" xfId="29515" xr:uid="{00000000-0005-0000-0000-0000458D0000}"/>
    <cellStyle name="SAPBEXstdItem 11 3 5" xfId="17160" xr:uid="{00000000-0005-0000-0000-0000468D0000}"/>
    <cellStyle name="SAPBEXstdItem 11 3 5 2" xfId="32282" xr:uid="{00000000-0005-0000-0000-0000478D0000}"/>
    <cellStyle name="SAPBEXstdItem 11 3 6" xfId="19769" xr:uid="{00000000-0005-0000-0000-0000488D0000}"/>
    <cellStyle name="SAPBEXstdItem 11 3 6 2" xfId="34710" xr:uid="{00000000-0005-0000-0000-0000498D0000}"/>
    <cellStyle name="SAPBEXstdItem 11 3 7" xfId="21167" xr:uid="{00000000-0005-0000-0000-00004A8D0000}"/>
    <cellStyle name="SAPBEXstdItem 11 3 7 2" xfId="36093" xr:uid="{00000000-0005-0000-0000-00004B8D0000}"/>
    <cellStyle name="SAPBEXstdItem 11 4" xfId="5293" xr:uid="{00000000-0005-0000-0000-00004C8D0000}"/>
    <cellStyle name="SAPBEXstdItem 11 4 2" xfId="37087" xr:uid="{00000000-0005-0000-0000-00004D8D0000}"/>
    <cellStyle name="SAPBEXstdItem 11 5" xfId="8996" xr:uid="{00000000-0005-0000-0000-00004E8D0000}"/>
    <cellStyle name="SAPBEXstdItem 11 6" xfId="14173" xr:uid="{00000000-0005-0000-0000-00004F8D0000}"/>
    <cellStyle name="SAPBEXstdItem 11 7" xfId="10401" xr:uid="{00000000-0005-0000-0000-0000508D0000}"/>
    <cellStyle name="SAPBEXstdItem 11 8" xfId="10241" xr:uid="{00000000-0005-0000-0000-0000518D0000}"/>
    <cellStyle name="SAPBEXstdItem 11 9" xfId="18470" xr:uid="{00000000-0005-0000-0000-0000528D0000}"/>
    <cellStyle name="SAPBEXstdItem 12" xfId="1926" xr:uid="{00000000-0005-0000-0000-0000538D0000}"/>
    <cellStyle name="SAPBEXstdItem 12 10" xfId="23065" xr:uid="{00000000-0005-0000-0000-0000548D0000}"/>
    <cellStyle name="SAPBEXstdItem 12 2" xfId="3734" xr:uid="{00000000-0005-0000-0000-0000558D0000}"/>
    <cellStyle name="SAPBEXstdItem 12 2 2" xfId="8901" xr:uid="{00000000-0005-0000-0000-0000568D0000}"/>
    <cellStyle name="SAPBEXstdItem 12 2 2 2" xfId="24930" xr:uid="{00000000-0005-0000-0000-0000578D0000}"/>
    <cellStyle name="SAPBEXstdItem 12 2 3" xfId="11728" xr:uid="{00000000-0005-0000-0000-0000588D0000}"/>
    <cellStyle name="SAPBEXstdItem 12 2 3 2" xfId="27595" xr:uid="{00000000-0005-0000-0000-0000598D0000}"/>
    <cellStyle name="SAPBEXstdItem 12 2 4" xfId="10458" xr:uid="{00000000-0005-0000-0000-00005A8D0000}"/>
    <cellStyle name="SAPBEXstdItem 12 2 4 2" xfId="26380" xr:uid="{00000000-0005-0000-0000-00005B8D0000}"/>
    <cellStyle name="SAPBEXstdItem 12 2 5" xfId="17080" xr:uid="{00000000-0005-0000-0000-00005C8D0000}"/>
    <cellStyle name="SAPBEXstdItem 12 2 5 2" xfId="32218" xr:uid="{00000000-0005-0000-0000-00005D8D0000}"/>
    <cellStyle name="SAPBEXstdItem 12 2 6" xfId="19690" xr:uid="{00000000-0005-0000-0000-00005E8D0000}"/>
    <cellStyle name="SAPBEXstdItem 12 2 6 2" xfId="34637" xr:uid="{00000000-0005-0000-0000-00005F8D0000}"/>
    <cellStyle name="SAPBEXstdItem 12 2 7" xfId="21589" xr:uid="{00000000-0005-0000-0000-0000608D0000}"/>
    <cellStyle name="SAPBEXstdItem 12 2 7 2" xfId="36515" xr:uid="{00000000-0005-0000-0000-0000618D0000}"/>
    <cellStyle name="SAPBEXstdItem 12 2 8" xfId="6434" xr:uid="{00000000-0005-0000-0000-0000628D0000}"/>
    <cellStyle name="SAPBEXstdItem 12 3" xfId="3862" xr:uid="{00000000-0005-0000-0000-0000638D0000}"/>
    <cellStyle name="SAPBEXstdItem 12 3 2" xfId="9018" xr:uid="{00000000-0005-0000-0000-0000648D0000}"/>
    <cellStyle name="SAPBEXstdItem 12 3 2 2" xfId="25014" xr:uid="{00000000-0005-0000-0000-0000658D0000}"/>
    <cellStyle name="SAPBEXstdItem 12 3 3" xfId="11837" xr:uid="{00000000-0005-0000-0000-0000668D0000}"/>
    <cellStyle name="SAPBEXstdItem 12 3 3 2" xfId="27681" xr:uid="{00000000-0005-0000-0000-0000678D0000}"/>
    <cellStyle name="SAPBEXstdItem 12 3 4" xfId="6646" xr:uid="{00000000-0005-0000-0000-0000688D0000}"/>
    <cellStyle name="SAPBEXstdItem 12 3 4 2" xfId="23155" xr:uid="{00000000-0005-0000-0000-0000698D0000}"/>
    <cellStyle name="SAPBEXstdItem 12 3 5" xfId="17159" xr:uid="{00000000-0005-0000-0000-00006A8D0000}"/>
    <cellStyle name="SAPBEXstdItem 12 3 5 2" xfId="32281" xr:uid="{00000000-0005-0000-0000-00006B8D0000}"/>
    <cellStyle name="SAPBEXstdItem 12 3 6" xfId="19768" xr:uid="{00000000-0005-0000-0000-00006C8D0000}"/>
    <cellStyle name="SAPBEXstdItem 12 3 6 2" xfId="34709" xr:uid="{00000000-0005-0000-0000-00006D8D0000}"/>
    <cellStyle name="SAPBEXstdItem 12 3 7" xfId="21166" xr:uid="{00000000-0005-0000-0000-00006E8D0000}"/>
    <cellStyle name="SAPBEXstdItem 12 3 7 2" xfId="36092" xr:uid="{00000000-0005-0000-0000-00006F8D0000}"/>
    <cellStyle name="SAPBEXstdItem 12 4" xfId="7177" xr:uid="{00000000-0005-0000-0000-0000708D0000}"/>
    <cellStyle name="SAPBEXstdItem 12 4 2" xfId="37884" xr:uid="{00000000-0005-0000-0000-0000718D0000}"/>
    <cellStyle name="SAPBEXstdItem 12 5" xfId="7485" xr:uid="{00000000-0005-0000-0000-0000728D0000}"/>
    <cellStyle name="SAPBEXstdItem 12 6" xfId="7168" xr:uid="{00000000-0005-0000-0000-0000738D0000}"/>
    <cellStyle name="SAPBEXstdItem 12 7" xfId="6022" xr:uid="{00000000-0005-0000-0000-0000748D0000}"/>
    <cellStyle name="SAPBEXstdItem 12 8" xfId="15726" xr:uid="{00000000-0005-0000-0000-0000758D0000}"/>
    <cellStyle name="SAPBEXstdItem 12 9" xfId="18394" xr:uid="{00000000-0005-0000-0000-0000768D0000}"/>
    <cellStyle name="SAPBEXstdItem 13" xfId="3735" xr:uid="{00000000-0005-0000-0000-0000778D0000}"/>
    <cellStyle name="SAPBEXstdItem 13 2" xfId="3861" xr:uid="{00000000-0005-0000-0000-0000788D0000}"/>
    <cellStyle name="SAPBEXstdItem 13 2 2" xfId="9017" xr:uid="{00000000-0005-0000-0000-0000798D0000}"/>
    <cellStyle name="SAPBEXstdItem 13 2 2 2" xfId="25013" xr:uid="{00000000-0005-0000-0000-00007A8D0000}"/>
    <cellStyle name="SAPBEXstdItem 13 2 3" xfId="11836" xr:uid="{00000000-0005-0000-0000-00007B8D0000}"/>
    <cellStyle name="SAPBEXstdItem 13 2 3 2" xfId="27680" xr:uid="{00000000-0005-0000-0000-00007C8D0000}"/>
    <cellStyle name="SAPBEXstdItem 13 2 4" xfId="15464" xr:uid="{00000000-0005-0000-0000-00007D8D0000}"/>
    <cellStyle name="SAPBEXstdItem 13 2 4 2" xfId="30832" xr:uid="{00000000-0005-0000-0000-00007E8D0000}"/>
    <cellStyle name="SAPBEXstdItem 13 2 5" xfId="17158" xr:uid="{00000000-0005-0000-0000-00007F8D0000}"/>
    <cellStyle name="SAPBEXstdItem 13 2 5 2" xfId="32280" xr:uid="{00000000-0005-0000-0000-0000808D0000}"/>
    <cellStyle name="SAPBEXstdItem 13 2 6" xfId="19767" xr:uid="{00000000-0005-0000-0000-0000818D0000}"/>
    <cellStyle name="SAPBEXstdItem 13 2 6 2" xfId="34708" xr:uid="{00000000-0005-0000-0000-0000828D0000}"/>
    <cellStyle name="SAPBEXstdItem 13 2 7" xfId="21400" xr:uid="{00000000-0005-0000-0000-0000838D0000}"/>
    <cellStyle name="SAPBEXstdItem 13 2 7 2" xfId="36326" xr:uid="{00000000-0005-0000-0000-0000848D0000}"/>
    <cellStyle name="SAPBEXstdItem 13 3" xfId="8902" xr:uid="{00000000-0005-0000-0000-0000858D0000}"/>
    <cellStyle name="SAPBEXstdItem 13 3 2" xfId="24931" xr:uid="{00000000-0005-0000-0000-0000868D0000}"/>
    <cellStyle name="SAPBEXstdItem 13 4" xfId="11729" xr:uid="{00000000-0005-0000-0000-0000878D0000}"/>
    <cellStyle name="SAPBEXstdItem 13 4 2" xfId="27596" xr:uid="{00000000-0005-0000-0000-0000888D0000}"/>
    <cellStyle name="SAPBEXstdItem 13 5" xfId="7460" xr:uid="{00000000-0005-0000-0000-0000898D0000}"/>
    <cellStyle name="SAPBEXstdItem 13 5 2" xfId="23646" xr:uid="{00000000-0005-0000-0000-00008A8D0000}"/>
    <cellStyle name="SAPBEXstdItem 13 6" xfId="17081" xr:uid="{00000000-0005-0000-0000-00008B8D0000}"/>
    <cellStyle name="SAPBEXstdItem 13 6 2" xfId="32219" xr:uid="{00000000-0005-0000-0000-00008C8D0000}"/>
    <cellStyle name="SAPBEXstdItem 13 7" xfId="19691" xr:uid="{00000000-0005-0000-0000-00008D8D0000}"/>
    <cellStyle name="SAPBEXstdItem 13 7 2" xfId="34638" xr:uid="{00000000-0005-0000-0000-00008E8D0000}"/>
    <cellStyle name="SAPBEXstdItem 14" xfId="3736" xr:uid="{00000000-0005-0000-0000-00008F8D0000}"/>
    <cellStyle name="SAPBEXstdItem 14 2" xfId="3860" xr:uid="{00000000-0005-0000-0000-0000908D0000}"/>
    <cellStyle name="SAPBEXstdItem 14 2 2" xfId="9016" xr:uid="{00000000-0005-0000-0000-0000918D0000}"/>
    <cellStyle name="SAPBEXstdItem 14 2 2 2" xfId="25012" xr:uid="{00000000-0005-0000-0000-0000928D0000}"/>
    <cellStyle name="SAPBEXstdItem 14 2 3" xfId="11835" xr:uid="{00000000-0005-0000-0000-0000938D0000}"/>
    <cellStyle name="SAPBEXstdItem 14 2 3 2" xfId="27679" xr:uid="{00000000-0005-0000-0000-0000948D0000}"/>
    <cellStyle name="SAPBEXstdItem 14 2 4" xfId="14942" xr:uid="{00000000-0005-0000-0000-0000958D0000}"/>
    <cellStyle name="SAPBEXstdItem 14 2 4 2" xfId="30393" xr:uid="{00000000-0005-0000-0000-0000968D0000}"/>
    <cellStyle name="SAPBEXstdItem 14 2 5" xfId="17157" xr:uid="{00000000-0005-0000-0000-0000978D0000}"/>
    <cellStyle name="SAPBEXstdItem 14 2 5 2" xfId="32279" xr:uid="{00000000-0005-0000-0000-0000988D0000}"/>
    <cellStyle name="SAPBEXstdItem 14 2 6" xfId="19766" xr:uid="{00000000-0005-0000-0000-0000998D0000}"/>
    <cellStyle name="SAPBEXstdItem 14 2 6 2" xfId="34707" xr:uid="{00000000-0005-0000-0000-00009A8D0000}"/>
    <cellStyle name="SAPBEXstdItem 14 2 7" xfId="22023" xr:uid="{00000000-0005-0000-0000-00009B8D0000}"/>
    <cellStyle name="SAPBEXstdItem 14 2 7 2" xfId="36942" xr:uid="{00000000-0005-0000-0000-00009C8D0000}"/>
    <cellStyle name="SAPBEXstdItem 14 3" xfId="8903" xr:uid="{00000000-0005-0000-0000-00009D8D0000}"/>
    <cellStyle name="SAPBEXstdItem 14 3 2" xfId="24932" xr:uid="{00000000-0005-0000-0000-00009E8D0000}"/>
    <cellStyle name="SAPBEXstdItem 14 4" xfId="11730" xr:uid="{00000000-0005-0000-0000-00009F8D0000}"/>
    <cellStyle name="SAPBEXstdItem 14 4 2" xfId="27597" xr:uid="{00000000-0005-0000-0000-0000A08D0000}"/>
    <cellStyle name="SAPBEXstdItem 14 5" xfId="13712" xr:uid="{00000000-0005-0000-0000-0000A18D0000}"/>
    <cellStyle name="SAPBEXstdItem 14 5 2" xfId="29325" xr:uid="{00000000-0005-0000-0000-0000A28D0000}"/>
    <cellStyle name="SAPBEXstdItem 14 6" xfId="17082" xr:uid="{00000000-0005-0000-0000-0000A38D0000}"/>
    <cellStyle name="SAPBEXstdItem 14 6 2" xfId="32220" xr:uid="{00000000-0005-0000-0000-0000A48D0000}"/>
    <cellStyle name="SAPBEXstdItem 14 7" xfId="19692" xr:uid="{00000000-0005-0000-0000-0000A58D0000}"/>
    <cellStyle name="SAPBEXstdItem 14 7 2" xfId="34639" xr:uid="{00000000-0005-0000-0000-0000A68D0000}"/>
    <cellStyle name="SAPBEXstdItem 15" xfId="3737" xr:uid="{00000000-0005-0000-0000-0000A78D0000}"/>
    <cellStyle name="SAPBEXstdItem 15 2" xfId="2152" xr:uid="{00000000-0005-0000-0000-0000A88D0000}"/>
    <cellStyle name="SAPBEXstdItem 15 2 2" xfId="7392" xr:uid="{00000000-0005-0000-0000-0000A98D0000}"/>
    <cellStyle name="SAPBEXstdItem 15 2 2 2" xfId="23591" xr:uid="{00000000-0005-0000-0000-0000AA8D0000}"/>
    <cellStyle name="SAPBEXstdItem 15 2 3" xfId="10232" xr:uid="{00000000-0005-0000-0000-0000AB8D0000}"/>
    <cellStyle name="SAPBEXstdItem 15 2 3 2" xfId="26195" xr:uid="{00000000-0005-0000-0000-0000AC8D0000}"/>
    <cellStyle name="SAPBEXstdItem 15 2 4" xfId="14696" xr:uid="{00000000-0005-0000-0000-0000AD8D0000}"/>
    <cellStyle name="SAPBEXstdItem 15 2 4 2" xfId="30181" xr:uid="{00000000-0005-0000-0000-0000AE8D0000}"/>
    <cellStyle name="SAPBEXstdItem 15 2 5" xfId="15681" xr:uid="{00000000-0005-0000-0000-0000AF8D0000}"/>
    <cellStyle name="SAPBEXstdItem 15 2 5 2" xfId="30976" xr:uid="{00000000-0005-0000-0000-0000B08D0000}"/>
    <cellStyle name="SAPBEXstdItem 15 2 6" xfId="18365" xr:uid="{00000000-0005-0000-0000-0000B18D0000}"/>
    <cellStyle name="SAPBEXstdItem 15 2 6 2" xfId="33428" xr:uid="{00000000-0005-0000-0000-0000B28D0000}"/>
    <cellStyle name="SAPBEXstdItem 15 2 7" xfId="22029" xr:uid="{00000000-0005-0000-0000-0000B38D0000}"/>
    <cellStyle name="SAPBEXstdItem 15 2 7 2" xfId="36948" xr:uid="{00000000-0005-0000-0000-0000B48D0000}"/>
    <cellStyle name="SAPBEXstdItem 15 3" xfId="8904" xr:uid="{00000000-0005-0000-0000-0000B58D0000}"/>
    <cellStyle name="SAPBEXstdItem 15 3 2" xfId="24933" xr:uid="{00000000-0005-0000-0000-0000B68D0000}"/>
    <cellStyle name="SAPBEXstdItem 15 4" xfId="11731" xr:uid="{00000000-0005-0000-0000-0000B78D0000}"/>
    <cellStyle name="SAPBEXstdItem 15 4 2" xfId="27598" xr:uid="{00000000-0005-0000-0000-0000B88D0000}"/>
    <cellStyle name="SAPBEXstdItem 15 5" xfId="10501" xr:uid="{00000000-0005-0000-0000-0000B98D0000}"/>
    <cellStyle name="SAPBEXstdItem 15 5 2" xfId="26423" xr:uid="{00000000-0005-0000-0000-0000BA8D0000}"/>
    <cellStyle name="SAPBEXstdItem 15 6" xfId="17083" xr:uid="{00000000-0005-0000-0000-0000BB8D0000}"/>
    <cellStyle name="SAPBEXstdItem 15 6 2" xfId="32221" xr:uid="{00000000-0005-0000-0000-0000BC8D0000}"/>
    <cellStyle name="SAPBEXstdItem 15 7" xfId="19693" xr:uid="{00000000-0005-0000-0000-0000BD8D0000}"/>
    <cellStyle name="SAPBEXstdItem 15 7 2" xfId="34640" xr:uid="{00000000-0005-0000-0000-0000BE8D0000}"/>
    <cellStyle name="SAPBEXstdItem 16" xfId="2127" xr:uid="{00000000-0005-0000-0000-0000BF8D0000}"/>
    <cellStyle name="SAPBEXstdItem 16 2" xfId="7367" xr:uid="{00000000-0005-0000-0000-0000C08D0000}"/>
    <cellStyle name="SAPBEXstdItem 16 2 2" xfId="23570" xr:uid="{00000000-0005-0000-0000-0000C18D0000}"/>
    <cellStyle name="SAPBEXstdItem 16 3" xfId="10208" xr:uid="{00000000-0005-0000-0000-0000C28D0000}"/>
    <cellStyle name="SAPBEXstdItem 16 3 2" xfId="26172" xr:uid="{00000000-0005-0000-0000-0000C38D0000}"/>
    <cellStyle name="SAPBEXstdItem 16 4" xfId="15407" xr:uid="{00000000-0005-0000-0000-0000C48D0000}"/>
    <cellStyle name="SAPBEXstdItem 16 4 2" xfId="30793" xr:uid="{00000000-0005-0000-0000-0000C58D0000}"/>
    <cellStyle name="SAPBEXstdItem 16 5" xfId="15656" xr:uid="{00000000-0005-0000-0000-0000C68D0000}"/>
    <cellStyle name="SAPBEXstdItem 16 5 2" xfId="30955" xr:uid="{00000000-0005-0000-0000-0000C78D0000}"/>
    <cellStyle name="SAPBEXstdItem 16 6" xfId="18343" xr:uid="{00000000-0005-0000-0000-0000C88D0000}"/>
    <cellStyle name="SAPBEXstdItem 16 6 2" xfId="33407" xr:uid="{00000000-0005-0000-0000-0000C98D0000}"/>
    <cellStyle name="SAPBEXstdItem 16 7" xfId="22101" xr:uid="{00000000-0005-0000-0000-0000CA8D0000}"/>
    <cellStyle name="SAPBEXstdItem 16 7 2" xfId="37014" xr:uid="{00000000-0005-0000-0000-0000CB8D0000}"/>
    <cellStyle name="SAPBEXstdItem 17" xfId="5983" xr:uid="{00000000-0005-0000-0000-0000CC8D0000}"/>
    <cellStyle name="SAPBEXstdItem 17 2" xfId="22952" xr:uid="{00000000-0005-0000-0000-0000CD8D0000}"/>
    <cellStyle name="SAPBEXstdItem 18" xfId="7106" xr:uid="{00000000-0005-0000-0000-0000CE8D0000}"/>
    <cellStyle name="SAPBEXstdItem 18 2" xfId="23409" xr:uid="{00000000-0005-0000-0000-0000CF8D0000}"/>
    <cellStyle name="SAPBEXstdItem 19" xfId="14133" xr:uid="{00000000-0005-0000-0000-0000D08D0000}"/>
    <cellStyle name="SAPBEXstdItem 19 2" xfId="29713" xr:uid="{00000000-0005-0000-0000-0000D18D0000}"/>
    <cellStyle name="SAPBEXstdItem 2" xfId="980" xr:uid="{00000000-0005-0000-0000-0000D28D0000}"/>
    <cellStyle name="SAPBEXstdItem 2 10" xfId="18469" xr:uid="{00000000-0005-0000-0000-0000D38D0000}"/>
    <cellStyle name="SAPBEXstdItem 2 11" xfId="22190" xr:uid="{00000000-0005-0000-0000-0000D48D0000}"/>
    <cellStyle name="SAPBEXstdItem 2 12" xfId="22506" xr:uid="{00000000-0005-0000-0000-0000D58D0000}"/>
    <cellStyle name="SAPBEXstdItem 2 2" xfId="981" xr:uid="{00000000-0005-0000-0000-0000D68D0000}"/>
    <cellStyle name="SAPBEXstdItem 2 2 10" xfId="18468" xr:uid="{00000000-0005-0000-0000-0000D78D0000}"/>
    <cellStyle name="SAPBEXstdItem 2 2 10 2" xfId="33501" xr:uid="{00000000-0005-0000-0000-0000D88D0000}"/>
    <cellStyle name="SAPBEXstdItem 2 2 11" xfId="5142" xr:uid="{00000000-0005-0000-0000-0000D98D0000}"/>
    <cellStyle name="SAPBEXstdItem 2 2 12" xfId="6238" xr:uid="{00000000-0005-0000-0000-0000DA8D0000}"/>
    <cellStyle name="SAPBEXstdItem 2 2 2" xfId="982" xr:uid="{00000000-0005-0000-0000-0000DB8D0000}"/>
    <cellStyle name="SAPBEXstdItem 2 2 2 2" xfId="2007" xr:uid="{00000000-0005-0000-0000-0000DC8D0000}"/>
    <cellStyle name="SAPBEXstdItem 2 2 2 2 2" xfId="7252" xr:uid="{00000000-0005-0000-0000-0000DD8D0000}"/>
    <cellStyle name="SAPBEXstdItem 2 2 2 2 2 2" xfId="37887" xr:uid="{00000000-0005-0000-0000-0000DE8D0000}"/>
    <cellStyle name="SAPBEXstdItem 2 2 2 2 3" xfId="7412" xr:uid="{00000000-0005-0000-0000-0000DF8D0000}"/>
    <cellStyle name="SAPBEXstdItem 2 2 2 2 4" xfId="15417" xr:uid="{00000000-0005-0000-0000-0000E08D0000}"/>
    <cellStyle name="SAPBEXstdItem 2 2 2 2 5" xfId="14689" xr:uid="{00000000-0005-0000-0000-0000E18D0000}"/>
    <cellStyle name="SAPBEXstdItem 2 2 2 2 6" xfId="15683" xr:uid="{00000000-0005-0000-0000-0000E28D0000}"/>
    <cellStyle name="SAPBEXstdItem 2 2 2 2 7" xfId="18368" xr:uid="{00000000-0005-0000-0000-0000E38D0000}"/>
    <cellStyle name="SAPBEXstdItem 2 2 2 2 8" xfId="23067" xr:uid="{00000000-0005-0000-0000-0000E48D0000}"/>
    <cellStyle name="SAPBEXstdItem 2 2 2 3" xfId="5290" xr:uid="{00000000-0005-0000-0000-0000E58D0000}"/>
    <cellStyle name="SAPBEXstdItem 2 2 2 3 2" xfId="22586" xr:uid="{00000000-0005-0000-0000-0000E68D0000}"/>
    <cellStyle name="SAPBEXstdItem 2 2 2 4" xfId="7616" xr:uid="{00000000-0005-0000-0000-0000E78D0000}"/>
    <cellStyle name="SAPBEXstdItem 2 2 2 4 2" xfId="23756" xr:uid="{00000000-0005-0000-0000-0000E88D0000}"/>
    <cellStyle name="SAPBEXstdItem 2 2 2 5" xfId="14734" xr:uid="{00000000-0005-0000-0000-0000E98D0000}"/>
    <cellStyle name="SAPBEXstdItem 2 2 2 5 2" xfId="30206" xr:uid="{00000000-0005-0000-0000-0000EA8D0000}"/>
    <cellStyle name="SAPBEXstdItem 2 2 2 6" xfId="5863" xr:uid="{00000000-0005-0000-0000-0000EB8D0000}"/>
    <cellStyle name="SAPBEXstdItem 2 2 2 6 2" xfId="22863" xr:uid="{00000000-0005-0000-0000-0000EC8D0000}"/>
    <cellStyle name="SAPBEXstdItem 2 2 2 7" xfId="6561" xr:uid="{00000000-0005-0000-0000-0000ED8D0000}"/>
    <cellStyle name="SAPBEXstdItem 2 2 2 7 2" xfId="23118" xr:uid="{00000000-0005-0000-0000-0000EE8D0000}"/>
    <cellStyle name="SAPBEXstdItem 2 2 2 8" xfId="10261" xr:uid="{00000000-0005-0000-0000-0000EF8D0000}"/>
    <cellStyle name="SAPBEXstdItem 2 2 2 8 2" xfId="26217" xr:uid="{00000000-0005-0000-0000-0000F08D0000}"/>
    <cellStyle name="SAPBEXstdItem 2 2 2 9" xfId="5143" xr:uid="{00000000-0005-0000-0000-0000F18D0000}"/>
    <cellStyle name="SAPBEXstdItem 2 2 3" xfId="1927" xr:uid="{00000000-0005-0000-0000-0000F28D0000}"/>
    <cellStyle name="SAPBEXstdItem 2 2 3 2" xfId="7178" xr:uid="{00000000-0005-0000-0000-0000F38D0000}"/>
    <cellStyle name="SAPBEXstdItem 2 2 3 2 2" xfId="23457" xr:uid="{00000000-0005-0000-0000-0000F48D0000}"/>
    <cellStyle name="SAPBEXstdItem 2 2 3 3" xfId="7484" xr:uid="{00000000-0005-0000-0000-0000F58D0000}"/>
    <cellStyle name="SAPBEXstdItem 2 2 3 3 2" xfId="23663" xr:uid="{00000000-0005-0000-0000-0000F68D0000}"/>
    <cellStyle name="SAPBEXstdItem 2 2 3 4" xfId="14512" xr:uid="{00000000-0005-0000-0000-0000F78D0000}"/>
    <cellStyle name="SAPBEXstdItem 2 2 3 4 2" xfId="30021" xr:uid="{00000000-0005-0000-0000-0000F88D0000}"/>
    <cellStyle name="SAPBEXstdItem 2 2 3 5" xfId="14682" xr:uid="{00000000-0005-0000-0000-0000F98D0000}"/>
    <cellStyle name="SAPBEXstdItem 2 2 3 5 2" xfId="30173" xr:uid="{00000000-0005-0000-0000-0000FA8D0000}"/>
    <cellStyle name="SAPBEXstdItem 2 2 3 6" xfId="15725" xr:uid="{00000000-0005-0000-0000-0000FB8D0000}"/>
    <cellStyle name="SAPBEXstdItem 2 2 3 6 2" xfId="31001" xr:uid="{00000000-0005-0000-0000-0000FC8D0000}"/>
    <cellStyle name="SAPBEXstdItem 2 2 3 7" xfId="18393" xr:uid="{00000000-0005-0000-0000-0000FD8D0000}"/>
    <cellStyle name="SAPBEXstdItem 2 2 3 7 2" xfId="33454" xr:uid="{00000000-0005-0000-0000-0000FE8D0000}"/>
    <cellStyle name="SAPBEXstdItem 2 2 3 8" xfId="6099" xr:uid="{00000000-0005-0000-0000-0000FF8D0000}"/>
    <cellStyle name="SAPBEXstdItem 2 2 3 9" xfId="22239" xr:uid="{00000000-0005-0000-0000-0000008E0000}"/>
    <cellStyle name="SAPBEXstdItem 2 2 4" xfId="2005" xr:uid="{00000000-0005-0000-0000-0000018E0000}"/>
    <cellStyle name="SAPBEXstdItem 2 2 4 2" xfId="7250" xr:uid="{00000000-0005-0000-0000-0000028E0000}"/>
    <cellStyle name="SAPBEXstdItem 2 2 4 2 2" xfId="37886" xr:uid="{00000000-0005-0000-0000-0000038E0000}"/>
    <cellStyle name="SAPBEXstdItem 2 2 4 3" xfId="7414" xr:uid="{00000000-0005-0000-0000-0000048E0000}"/>
    <cellStyle name="SAPBEXstdItem 2 2 4 4" xfId="13463" xr:uid="{00000000-0005-0000-0000-0000058E0000}"/>
    <cellStyle name="SAPBEXstdItem 2 2 4 5" xfId="14688" xr:uid="{00000000-0005-0000-0000-0000068E0000}"/>
    <cellStyle name="SAPBEXstdItem 2 2 4 6" xfId="15685" xr:uid="{00000000-0005-0000-0000-0000078E0000}"/>
    <cellStyle name="SAPBEXstdItem 2 2 4 7" xfId="18370" xr:uid="{00000000-0005-0000-0000-0000088E0000}"/>
    <cellStyle name="SAPBEXstdItem 2 2 4 8" xfId="23066" xr:uid="{00000000-0005-0000-0000-0000098E0000}"/>
    <cellStyle name="SAPBEXstdItem 2 2 5" xfId="5291" xr:uid="{00000000-0005-0000-0000-00000A8E0000}"/>
    <cellStyle name="SAPBEXstdItem 2 2 5 2" xfId="22587" xr:uid="{00000000-0005-0000-0000-00000B8E0000}"/>
    <cellStyle name="SAPBEXstdItem 2 2 6" xfId="7617" xr:uid="{00000000-0005-0000-0000-00000C8E0000}"/>
    <cellStyle name="SAPBEXstdItem 2 2 6 2" xfId="23757" xr:uid="{00000000-0005-0000-0000-00000D8E0000}"/>
    <cellStyle name="SAPBEXstdItem 2 2 7" xfId="13395" xr:uid="{00000000-0005-0000-0000-00000E8E0000}"/>
    <cellStyle name="SAPBEXstdItem 2 2 7 2" xfId="29076" xr:uid="{00000000-0005-0000-0000-00000F8E0000}"/>
    <cellStyle name="SAPBEXstdItem 2 2 8" xfId="5835" xr:uid="{00000000-0005-0000-0000-0000108E0000}"/>
    <cellStyle name="SAPBEXstdItem 2 2 8 2" xfId="22850" xr:uid="{00000000-0005-0000-0000-0000118E0000}"/>
    <cellStyle name="SAPBEXstdItem 2 2 9" xfId="14770" xr:uid="{00000000-0005-0000-0000-0000128E0000}"/>
    <cellStyle name="SAPBEXstdItem 2 2 9 2" xfId="30223" xr:uid="{00000000-0005-0000-0000-0000138E0000}"/>
    <cellStyle name="SAPBEXstdItem 2 3" xfId="983" xr:uid="{00000000-0005-0000-0000-0000148E0000}"/>
    <cellStyle name="SAPBEXstdItem 2 3 2" xfId="5289" xr:uid="{00000000-0005-0000-0000-0000158E0000}"/>
    <cellStyle name="SAPBEXstdItem 2 3 2 2" xfId="37085" xr:uid="{00000000-0005-0000-0000-0000168E0000}"/>
    <cellStyle name="SAPBEXstdItem 2 3 3" xfId="7615" xr:uid="{00000000-0005-0000-0000-0000178E0000}"/>
    <cellStyle name="SAPBEXstdItem 2 3 4" xfId="14174" xr:uid="{00000000-0005-0000-0000-0000188E0000}"/>
    <cellStyle name="SAPBEXstdItem 2 3 5" xfId="11831" xr:uid="{00000000-0005-0000-0000-0000198E0000}"/>
    <cellStyle name="SAPBEXstdItem 2 3 6" xfId="10387" xr:uid="{00000000-0005-0000-0000-00001A8E0000}"/>
    <cellStyle name="SAPBEXstdItem 2 3 7" xfId="12966" xr:uid="{00000000-0005-0000-0000-00001B8E0000}"/>
    <cellStyle name="SAPBEXstdItem 2 3 8" xfId="22507" xr:uid="{00000000-0005-0000-0000-00001C8E0000}"/>
    <cellStyle name="SAPBEXstdItem 2 4" xfId="2294" xr:uid="{00000000-0005-0000-0000-00001D8E0000}"/>
    <cellStyle name="SAPBEXstdItem 2 4 2" xfId="7514" xr:uid="{00000000-0005-0000-0000-00001E8E0000}"/>
    <cellStyle name="SAPBEXstdItem 2 4 2 2" xfId="23687" xr:uid="{00000000-0005-0000-0000-00001F8E0000}"/>
    <cellStyle name="SAPBEXstdItem 2 4 3" xfId="10339" xr:uid="{00000000-0005-0000-0000-0000208E0000}"/>
    <cellStyle name="SAPBEXstdItem 2 4 3 2" xfId="26278" xr:uid="{00000000-0005-0000-0000-0000218E0000}"/>
    <cellStyle name="SAPBEXstdItem 2 4 4" xfId="5795" xr:uid="{00000000-0005-0000-0000-0000228E0000}"/>
    <cellStyle name="SAPBEXstdItem 2 4 4 2" xfId="22830" xr:uid="{00000000-0005-0000-0000-0000238E0000}"/>
    <cellStyle name="SAPBEXstdItem 2 4 5" xfId="15764" xr:uid="{00000000-0005-0000-0000-0000248E0000}"/>
    <cellStyle name="SAPBEXstdItem 2 4 5 2" xfId="31029" xr:uid="{00000000-0005-0000-0000-0000258E0000}"/>
    <cellStyle name="SAPBEXstdItem 2 4 6" xfId="18421" xr:uid="{00000000-0005-0000-0000-0000268E0000}"/>
    <cellStyle name="SAPBEXstdItem 2 4 6 2" xfId="33475" xr:uid="{00000000-0005-0000-0000-0000278E0000}"/>
    <cellStyle name="SAPBEXstdItem 2 4 7" xfId="22109" xr:uid="{00000000-0005-0000-0000-0000288E0000}"/>
    <cellStyle name="SAPBEXstdItem 2 4 7 2" xfId="37021" xr:uid="{00000000-0005-0000-0000-0000298E0000}"/>
    <cellStyle name="SAPBEXstdItem 2 4 8" xfId="22176" xr:uid="{00000000-0005-0000-0000-00002A8E0000}"/>
    <cellStyle name="SAPBEXstdItem 2 4 9" xfId="37918" xr:uid="{00000000-0005-0000-0000-00002B8E0000}"/>
    <cellStyle name="SAPBEXstdItem 2 5" xfId="5292" xr:uid="{00000000-0005-0000-0000-00002C8E0000}"/>
    <cellStyle name="SAPBEXstdItem 2 5 2" xfId="37086" xr:uid="{00000000-0005-0000-0000-00002D8E0000}"/>
    <cellStyle name="SAPBEXstdItem 2 6" xfId="7618" xr:uid="{00000000-0005-0000-0000-00002E8E0000}"/>
    <cellStyle name="SAPBEXstdItem 2 7" xfId="8982" xr:uid="{00000000-0005-0000-0000-00002F8E0000}"/>
    <cellStyle name="SAPBEXstdItem 2 8" xfId="10386" xr:uid="{00000000-0005-0000-0000-0000308E0000}"/>
    <cellStyle name="SAPBEXstdItem 2 9" xfId="14137" xr:uid="{00000000-0005-0000-0000-0000318E0000}"/>
    <cellStyle name="SAPBEXstdItem 2_CC - Div XRef" xfId="1928" xr:uid="{00000000-0005-0000-0000-0000328E0000}"/>
    <cellStyle name="SAPBEXstdItem 20" xfId="13440" xr:uid="{00000000-0005-0000-0000-0000338E0000}"/>
    <cellStyle name="SAPBEXstdItem 20 2" xfId="29096" xr:uid="{00000000-0005-0000-0000-0000348E0000}"/>
    <cellStyle name="SAPBEXstdItem 21" xfId="15420" xr:uid="{00000000-0005-0000-0000-0000358E0000}"/>
    <cellStyle name="SAPBEXstdItem 21 2" xfId="30802" xr:uid="{00000000-0005-0000-0000-0000368E0000}"/>
    <cellStyle name="SAPBEXstdItem 3" xfId="984" xr:uid="{00000000-0005-0000-0000-0000378E0000}"/>
    <cellStyle name="SAPBEXstdItem 3 10" xfId="5900" xr:uid="{00000000-0005-0000-0000-0000388E0000}"/>
    <cellStyle name="SAPBEXstdItem 3 10 2" xfId="22888" xr:uid="{00000000-0005-0000-0000-0000398E0000}"/>
    <cellStyle name="SAPBEXstdItem 3 11" xfId="5144" xr:uid="{00000000-0005-0000-0000-00003A8E0000}"/>
    <cellStyle name="SAPBEXstdItem 3 12" xfId="22217" xr:uid="{00000000-0005-0000-0000-00003B8E0000}"/>
    <cellStyle name="SAPBEXstdItem 3 13" xfId="37910" xr:uid="{00000000-0005-0000-0000-00003C8E0000}"/>
    <cellStyle name="SAPBEXstdItem 3 14" xfId="38080" xr:uid="{00000000-0005-0000-0000-00003D8E0000}"/>
    <cellStyle name="SAPBEXstdItem 3 2" xfId="985" xr:uid="{00000000-0005-0000-0000-00003E8E0000}"/>
    <cellStyle name="SAPBEXstdItem 3 2 2" xfId="5195" xr:uid="{00000000-0005-0000-0000-00003F8E0000}"/>
    <cellStyle name="SAPBEXstdItem 3 2 2 2" xfId="22528" xr:uid="{00000000-0005-0000-0000-0000408E0000}"/>
    <cellStyle name="SAPBEXstdItem 3 2 3" xfId="7613" xr:uid="{00000000-0005-0000-0000-0000418E0000}"/>
    <cellStyle name="SAPBEXstdItem 3 2 3 2" xfId="23754" xr:uid="{00000000-0005-0000-0000-0000428E0000}"/>
    <cellStyle name="SAPBEXstdItem 3 2 4" xfId="7605" xr:uid="{00000000-0005-0000-0000-0000438E0000}"/>
    <cellStyle name="SAPBEXstdItem 3 2 4 2" xfId="23747" xr:uid="{00000000-0005-0000-0000-0000448E0000}"/>
    <cellStyle name="SAPBEXstdItem 3 2 5" xfId="8979" xr:uid="{00000000-0005-0000-0000-0000458E0000}"/>
    <cellStyle name="SAPBEXstdItem 3 2 5 2" xfId="24993" xr:uid="{00000000-0005-0000-0000-0000468E0000}"/>
    <cellStyle name="SAPBEXstdItem 3 2 6" xfId="14138" xr:uid="{00000000-0005-0000-0000-0000478E0000}"/>
    <cellStyle name="SAPBEXstdItem 3 2 6 2" xfId="29716" xr:uid="{00000000-0005-0000-0000-0000488E0000}"/>
    <cellStyle name="SAPBEXstdItem 3 2 7" xfId="14256" xr:uid="{00000000-0005-0000-0000-0000498E0000}"/>
    <cellStyle name="SAPBEXstdItem 3 2 7 2" xfId="29780" xr:uid="{00000000-0005-0000-0000-00004A8E0000}"/>
    <cellStyle name="SAPBEXstdItem 3 2 8" xfId="5145" xr:uid="{00000000-0005-0000-0000-00004B8E0000}"/>
    <cellStyle name="SAPBEXstdItem 3 2 9" xfId="38081" xr:uid="{00000000-0005-0000-0000-00004C8E0000}"/>
    <cellStyle name="SAPBEXstdItem 3 3" xfId="3739" xr:uid="{00000000-0005-0000-0000-00004D8E0000}"/>
    <cellStyle name="SAPBEXstdItem 3 3 2" xfId="8906" xr:uid="{00000000-0005-0000-0000-00004E8E0000}"/>
    <cellStyle name="SAPBEXstdItem 3 3 2 2" xfId="24935" xr:uid="{00000000-0005-0000-0000-00004F8E0000}"/>
    <cellStyle name="SAPBEXstdItem 3 3 3" xfId="11733" xr:uid="{00000000-0005-0000-0000-0000508E0000}"/>
    <cellStyle name="SAPBEXstdItem 3 3 3 2" xfId="27600" xr:uid="{00000000-0005-0000-0000-0000518E0000}"/>
    <cellStyle name="SAPBEXstdItem 3 3 4" xfId="13909" xr:uid="{00000000-0005-0000-0000-0000528E0000}"/>
    <cellStyle name="SAPBEXstdItem 3 3 4 2" xfId="29497" xr:uid="{00000000-0005-0000-0000-0000538E0000}"/>
    <cellStyle name="SAPBEXstdItem 3 3 5" xfId="17085" xr:uid="{00000000-0005-0000-0000-0000548E0000}"/>
    <cellStyle name="SAPBEXstdItem 3 3 5 2" xfId="32223" xr:uid="{00000000-0005-0000-0000-0000558E0000}"/>
    <cellStyle name="SAPBEXstdItem 3 3 6" xfId="19695" xr:uid="{00000000-0005-0000-0000-0000568E0000}"/>
    <cellStyle name="SAPBEXstdItem 3 3 6 2" xfId="34642" xr:uid="{00000000-0005-0000-0000-0000578E0000}"/>
    <cellStyle name="SAPBEXstdItem 3 3 7" xfId="21594" xr:uid="{00000000-0005-0000-0000-0000588E0000}"/>
    <cellStyle name="SAPBEXstdItem 3 3 7 2" xfId="36520" xr:uid="{00000000-0005-0000-0000-0000598E0000}"/>
    <cellStyle name="SAPBEXstdItem 3 3 8" xfId="6435" xr:uid="{00000000-0005-0000-0000-00005A8E0000}"/>
    <cellStyle name="SAPBEXstdItem 3 3 9" xfId="22197" xr:uid="{00000000-0005-0000-0000-00005B8E0000}"/>
    <cellStyle name="SAPBEXstdItem 3 4" xfId="2334" xr:uid="{00000000-0005-0000-0000-00005C8E0000}"/>
    <cellStyle name="SAPBEXstdItem 3 4 2" xfId="7548" xr:uid="{00000000-0005-0000-0000-00005D8E0000}"/>
    <cellStyle name="SAPBEXstdItem 3 4 2 2" xfId="23709" xr:uid="{00000000-0005-0000-0000-00005E8E0000}"/>
    <cellStyle name="SAPBEXstdItem 3 4 3" xfId="10376" xr:uid="{00000000-0005-0000-0000-00005F8E0000}"/>
    <cellStyle name="SAPBEXstdItem 3 4 3 2" xfId="26314" xr:uid="{00000000-0005-0000-0000-0000608E0000}"/>
    <cellStyle name="SAPBEXstdItem 3 4 4" xfId="7789" xr:uid="{00000000-0005-0000-0000-0000618E0000}"/>
    <cellStyle name="SAPBEXstdItem 3 4 4 2" xfId="23831" xr:uid="{00000000-0005-0000-0000-0000628E0000}"/>
    <cellStyle name="SAPBEXstdItem 3 4 5" xfId="15797" xr:uid="{00000000-0005-0000-0000-0000638E0000}"/>
    <cellStyle name="SAPBEXstdItem 3 4 5 2" xfId="31047" xr:uid="{00000000-0005-0000-0000-0000648E0000}"/>
    <cellStyle name="SAPBEXstdItem 3 4 6" xfId="18447" xr:uid="{00000000-0005-0000-0000-0000658E0000}"/>
    <cellStyle name="SAPBEXstdItem 3 4 6 2" xfId="33486" xr:uid="{00000000-0005-0000-0000-0000668E0000}"/>
    <cellStyle name="SAPBEXstdItem 3 4 7" xfId="21785" xr:uid="{00000000-0005-0000-0000-0000678E0000}"/>
    <cellStyle name="SAPBEXstdItem 3 4 7 2" xfId="36707" xr:uid="{00000000-0005-0000-0000-0000688E0000}"/>
    <cellStyle name="SAPBEXstdItem 3 5" xfId="5288" xr:uid="{00000000-0005-0000-0000-0000698E0000}"/>
    <cellStyle name="SAPBEXstdItem 3 5 2" xfId="22585" xr:uid="{00000000-0005-0000-0000-00006A8E0000}"/>
    <cellStyle name="SAPBEXstdItem 3 6" xfId="7614" xr:uid="{00000000-0005-0000-0000-00006B8E0000}"/>
    <cellStyle name="SAPBEXstdItem 3 6 2" xfId="23755" xr:uid="{00000000-0005-0000-0000-00006C8E0000}"/>
    <cellStyle name="SAPBEXstdItem 3 7" xfId="6920" xr:uid="{00000000-0005-0000-0000-00006D8E0000}"/>
    <cellStyle name="SAPBEXstdItem 3 7 2" xfId="23333" xr:uid="{00000000-0005-0000-0000-00006E8E0000}"/>
    <cellStyle name="SAPBEXstdItem 3 8" xfId="5836" xr:uid="{00000000-0005-0000-0000-00006F8E0000}"/>
    <cellStyle name="SAPBEXstdItem 3 8 2" xfId="22851" xr:uid="{00000000-0005-0000-0000-0000708E0000}"/>
    <cellStyle name="SAPBEXstdItem 3 9" xfId="6023" xr:uid="{00000000-0005-0000-0000-0000718E0000}"/>
    <cellStyle name="SAPBEXstdItem 3 9 2" xfId="22985" xr:uid="{00000000-0005-0000-0000-0000728E0000}"/>
    <cellStyle name="SAPBEXstdItem 4" xfId="986" xr:uid="{00000000-0005-0000-0000-0000738E0000}"/>
    <cellStyle name="SAPBEXstdItem 4 10" xfId="12947" xr:uid="{00000000-0005-0000-0000-0000748E0000}"/>
    <cellStyle name="SAPBEXstdItem 4 10 2" xfId="28780" xr:uid="{00000000-0005-0000-0000-0000758E0000}"/>
    <cellStyle name="SAPBEXstdItem 4 11" xfId="5146" xr:uid="{00000000-0005-0000-0000-0000768E0000}"/>
    <cellStyle name="SAPBEXstdItem 4 12" xfId="22185" xr:uid="{00000000-0005-0000-0000-0000778E0000}"/>
    <cellStyle name="SAPBEXstdItem 4 2" xfId="987" xr:uid="{00000000-0005-0000-0000-0000788E0000}"/>
    <cellStyle name="SAPBEXstdItem 4 2 2" xfId="5193" xr:uid="{00000000-0005-0000-0000-0000798E0000}"/>
    <cellStyle name="SAPBEXstdItem 4 2 2 2" xfId="22526" xr:uid="{00000000-0005-0000-0000-00007A8E0000}"/>
    <cellStyle name="SAPBEXstdItem 4 2 3" xfId="7611" xr:uid="{00000000-0005-0000-0000-00007B8E0000}"/>
    <cellStyle name="SAPBEXstdItem 4 2 3 2" xfId="23752" xr:uid="{00000000-0005-0000-0000-00007C8E0000}"/>
    <cellStyle name="SAPBEXstdItem 4 2 4" xfId="14175" xr:uid="{00000000-0005-0000-0000-00007D8E0000}"/>
    <cellStyle name="SAPBEXstdItem 4 2 4 2" xfId="29735" xr:uid="{00000000-0005-0000-0000-00007E8E0000}"/>
    <cellStyle name="SAPBEXstdItem 4 2 5" xfId="7042" xr:uid="{00000000-0005-0000-0000-00007F8E0000}"/>
    <cellStyle name="SAPBEXstdItem 4 2 5 2" xfId="23397" xr:uid="{00000000-0005-0000-0000-0000808E0000}"/>
    <cellStyle name="SAPBEXstdItem 4 2 6" xfId="14769" xr:uid="{00000000-0005-0000-0000-0000818E0000}"/>
    <cellStyle name="SAPBEXstdItem 4 2 6 2" xfId="30222" xr:uid="{00000000-0005-0000-0000-0000828E0000}"/>
    <cellStyle name="SAPBEXstdItem 4 2 7" xfId="5687" xr:uid="{00000000-0005-0000-0000-0000838E0000}"/>
    <cellStyle name="SAPBEXstdItem 4 2 7 2" xfId="22769" xr:uid="{00000000-0005-0000-0000-0000848E0000}"/>
    <cellStyle name="SAPBEXstdItem 4 2 8" xfId="5147" xr:uid="{00000000-0005-0000-0000-0000858E0000}"/>
    <cellStyle name="SAPBEXstdItem 4 3" xfId="3740" xr:uid="{00000000-0005-0000-0000-0000868E0000}"/>
    <cellStyle name="SAPBEXstdItem 4 3 2" xfId="8907" xr:uid="{00000000-0005-0000-0000-0000878E0000}"/>
    <cellStyle name="SAPBEXstdItem 4 3 2 2" xfId="24936" xr:uid="{00000000-0005-0000-0000-0000888E0000}"/>
    <cellStyle name="SAPBEXstdItem 4 3 3" xfId="11734" xr:uid="{00000000-0005-0000-0000-0000898E0000}"/>
    <cellStyle name="SAPBEXstdItem 4 3 3 2" xfId="27601" xr:uid="{00000000-0005-0000-0000-00008A8E0000}"/>
    <cellStyle name="SAPBEXstdItem 4 3 4" xfId="14958" xr:uid="{00000000-0005-0000-0000-00008B8E0000}"/>
    <cellStyle name="SAPBEXstdItem 4 3 4 2" xfId="30405" xr:uid="{00000000-0005-0000-0000-00008C8E0000}"/>
    <cellStyle name="SAPBEXstdItem 4 3 5" xfId="17086" xr:uid="{00000000-0005-0000-0000-00008D8E0000}"/>
    <cellStyle name="SAPBEXstdItem 4 3 5 2" xfId="32224" xr:uid="{00000000-0005-0000-0000-00008E8E0000}"/>
    <cellStyle name="SAPBEXstdItem 4 3 6" xfId="19696" xr:uid="{00000000-0005-0000-0000-00008F8E0000}"/>
    <cellStyle name="SAPBEXstdItem 4 3 6 2" xfId="34643" xr:uid="{00000000-0005-0000-0000-0000908E0000}"/>
    <cellStyle name="SAPBEXstdItem 4 3 7" xfId="21595" xr:uid="{00000000-0005-0000-0000-0000918E0000}"/>
    <cellStyle name="SAPBEXstdItem 4 3 7 2" xfId="36521" xr:uid="{00000000-0005-0000-0000-0000928E0000}"/>
    <cellStyle name="SAPBEXstdItem 4 3 8" xfId="6436" xr:uid="{00000000-0005-0000-0000-0000938E0000}"/>
    <cellStyle name="SAPBEXstdItem 4 3 9" xfId="22148" xr:uid="{00000000-0005-0000-0000-0000948E0000}"/>
    <cellStyle name="SAPBEXstdItem 4 4" xfId="2335" xr:uid="{00000000-0005-0000-0000-0000958E0000}"/>
    <cellStyle name="SAPBEXstdItem 4 4 2" xfId="7549" xr:uid="{00000000-0005-0000-0000-0000968E0000}"/>
    <cellStyle name="SAPBEXstdItem 4 4 2 2" xfId="23710" xr:uid="{00000000-0005-0000-0000-0000978E0000}"/>
    <cellStyle name="SAPBEXstdItem 4 4 3" xfId="10377" xr:uid="{00000000-0005-0000-0000-0000988E0000}"/>
    <cellStyle name="SAPBEXstdItem 4 4 3 2" xfId="26315" xr:uid="{00000000-0005-0000-0000-0000998E0000}"/>
    <cellStyle name="SAPBEXstdItem 4 4 4" xfId="7770" xr:uid="{00000000-0005-0000-0000-00009A8E0000}"/>
    <cellStyle name="SAPBEXstdItem 4 4 4 2" xfId="23818" xr:uid="{00000000-0005-0000-0000-00009B8E0000}"/>
    <cellStyle name="SAPBEXstdItem 4 4 5" xfId="15798" xr:uid="{00000000-0005-0000-0000-00009C8E0000}"/>
    <cellStyle name="SAPBEXstdItem 4 4 5 2" xfId="31048" xr:uid="{00000000-0005-0000-0000-00009D8E0000}"/>
    <cellStyle name="SAPBEXstdItem 4 4 6" xfId="18448" xr:uid="{00000000-0005-0000-0000-00009E8E0000}"/>
    <cellStyle name="SAPBEXstdItem 4 4 6 2" xfId="33487" xr:uid="{00000000-0005-0000-0000-00009F8E0000}"/>
    <cellStyle name="SAPBEXstdItem 4 4 7" xfId="21786" xr:uid="{00000000-0005-0000-0000-0000A08E0000}"/>
    <cellStyle name="SAPBEXstdItem 4 4 7 2" xfId="36708" xr:uid="{00000000-0005-0000-0000-0000A18E0000}"/>
    <cellStyle name="SAPBEXstdItem 4 5" xfId="5194" xr:uid="{00000000-0005-0000-0000-0000A28E0000}"/>
    <cellStyle name="SAPBEXstdItem 4 5 2" xfId="22527" xr:uid="{00000000-0005-0000-0000-0000A38E0000}"/>
    <cellStyle name="SAPBEXstdItem 4 6" xfId="7612" xr:uid="{00000000-0005-0000-0000-0000A48E0000}"/>
    <cellStyle name="SAPBEXstdItem 4 6 2" xfId="23753" xr:uid="{00000000-0005-0000-0000-0000A58E0000}"/>
    <cellStyle name="SAPBEXstdItem 4 7" xfId="14733" xr:uid="{00000000-0005-0000-0000-0000A68E0000}"/>
    <cellStyle name="SAPBEXstdItem 4 7 2" xfId="30205" xr:uid="{00000000-0005-0000-0000-0000A78E0000}"/>
    <cellStyle name="SAPBEXstdItem 4 8" xfId="7043" xr:uid="{00000000-0005-0000-0000-0000A88E0000}"/>
    <cellStyle name="SAPBEXstdItem 4 8 2" xfId="23398" xr:uid="{00000000-0005-0000-0000-0000A98E0000}"/>
    <cellStyle name="SAPBEXstdItem 4 9" xfId="13898" xr:uid="{00000000-0005-0000-0000-0000AA8E0000}"/>
    <cellStyle name="SAPBEXstdItem 4 9 2" xfId="29486" xr:uid="{00000000-0005-0000-0000-0000AB8E0000}"/>
    <cellStyle name="SAPBEXstdItem 5" xfId="988" xr:uid="{00000000-0005-0000-0000-0000AC8E0000}"/>
    <cellStyle name="SAPBEXstdItem 5 10" xfId="6689" xr:uid="{00000000-0005-0000-0000-0000AD8E0000}"/>
    <cellStyle name="SAPBEXstdItem 5 11" xfId="22234" xr:uid="{00000000-0005-0000-0000-0000AE8E0000}"/>
    <cellStyle name="SAPBEXstdItem 5 12" xfId="22508" xr:uid="{00000000-0005-0000-0000-0000AF8E0000}"/>
    <cellStyle name="SAPBEXstdItem 5 2" xfId="989" xr:uid="{00000000-0005-0000-0000-0000B08E0000}"/>
    <cellStyle name="SAPBEXstdItem 5 2 2" xfId="5286" xr:uid="{00000000-0005-0000-0000-0000B18E0000}"/>
    <cellStyle name="SAPBEXstdItem 5 2 2 2" xfId="37083" xr:uid="{00000000-0005-0000-0000-0000B28E0000}"/>
    <cellStyle name="SAPBEXstdItem 5 2 3" xfId="5266" xr:uid="{00000000-0005-0000-0000-0000B38E0000}"/>
    <cellStyle name="SAPBEXstdItem 5 2 4" xfId="5859" xr:uid="{00000000-0005-0000-0000-0000B48E0000}"/>
    <cellStyle name="SAPBEXstdItem 5 2 5" xfId="7418" xr:uid="{00000000-0005-0000-0000-0000B58E0000}"/>
    <cellStyle name="SAPBEXstdItem 5 2 6" xfId="13708" xr:uid="{00000000-0005-0000-0000-0000B68E0000}"/>
    <cellStyle name="SAPBEXstdItem 5 2 7" xfId="12940" xr:uid="{00000000-0005-0000-0000-0000B78E0000}"/>
    <cellStyle name="SAPBEXstdItem 5 2 8" xfId="22509" xr:uid="{00000000-0005-0000-0000-0000B88E0000}"/>
    <cellStyle name="SAPBEXstdItem 5 3" xfId="1929" xr:uid="{00000000-0005-0000-0000-0000B98E0000}"/>
    <cellStyle name="SAPBEXstdItem 5 3 10" xfId="37919" xr:uid="{00000000-0005-0000-0000-0000BA8E0000}"/>
    <cellStyle name="SAPBEXstdItem 5 3 2" xfId="7179" xr:uid="{00000000-0005-0000-0000-0000BB8E0000}"/>
    <cellStyle name="SAPBEXstdItem 5 3 2 2" xfId="23458" xr:uid="{00000000-0005-0000-0000-0000BC8E0000}"/>
    <cellStyle name="SAPBEXstdItem 5 3 3" xfId="7483" xr:uid="{00000000-0005-0000-0000-0000BD8E0000}"/>
    <cellStyle name="SAPBEXstdItem 5 3 3 2" xfId="23662" xr:uid="{00000000-0005-0000-0000-0000BE8E0000}"/>
    <cellStyle name="SAPBEXstdItem 5 3 4" xfId="10573" xr:uid="{00000000-0005-0000-0000-0000BF8E0000}"/>
    <cellStyle name="SAPBEXstdItem 5 3 4 2" xfId="26484" xr:uid="{00000000-0005-0000-0000-0000C08E0000}"/>
    <cellStyle name="SAPBEXstdItem 5 3 5" xfId="5711" xr:uid="{00000000-0005-0000-0000-0000C18E0000}"/>
    <cellStyle name="SAPBEXstdItem 5 3 5 2" xfId="22777" xr:uid="{00000000-0005-0000-0000-0000C28E0000}"/>
    <cellStyle name="SAPBEXstdItem 5 3 6" xfId="15724" xr:uid="{00000000-0005-0000-0000-0000C38E0000}"/>
    <cellStyle name="SAPBEXstdItem 5 3 6 2" xfId="31000" xr:uid="{00000000-0005-0000-0000-0000C48E0000}"/>
    <cellStyle name="SAPBEXstdItem 5 3 7" xfId="18392" xr:uid="{00000000-0005-0000-0000-0000C58E0000}"/>
    <cellStyle name="SAPBEXstdItem 5 3 7 2" xfId="33453" xr:uid="{00000000-0005-0000-0000-0000C68E0000}"/>
    <cellStyle name="SAPBEXstdItem 5 3 8" xfId="6100" xr:uid="{00000000-0005-0000-0000-0000C78E0000}"/>
    <cellStyle name="SAPBEXstdItem 5 3 9" xfId="22171" xr:uid="{00000000-0005-0000-0000-0000C88E0000}"/>
    <cellStyle name="SAPBEXstdItem 5 4" xfId="2093" xr:uid="{00000000-0005-0000-0000-0000C98E0000}"/>
    <cellStyle name="SAPBEXstdItem 5 4 2" xfId="7333" xr:uid="{00000000-0005-0000-0000-0000CA8E0000}"/>
    <cellStyle name="SAPBEXstdItem 5 4 2 2" xfId="23538" xr:uid="{00000000-0005-0000-0000-0000CB8E0000}"/>
    <cellStyle name="SAPBEXstdItem 5 4 3" xfId="10175" xr:uid="{00000000-0005-0000-0000-0000CC8E0000}"/>
    <cellStyle name="SAPBEXstdItem 5 4 3 2" xfId="26140" xr:uid="{00000000-0005-0000-0000-0000CD8E0000}"/>
    <cellStyle name="SAPBEXstdItem 5 4 4" xfId="15411" xr:uid="{00000000-0005-0000-0000-0000CE8E0000}"/>
    <cellStyle name="SAPBEXstdItem 5 4 4 2" xfId="30797" xr:uid="{00000000-0005-0000-0000-0000CF8E0000}"/>
    <cellStyle name="SAPBEXstdItem 5 4 5" xfId="15623" xr:uid="{00000000-0005-0000-0000-0000D08E0000}"/>
    <cellStyle name="SAPBEXstdItem 5 4 5 2" xfId="30925" xr:uid="{00000000-0005-0000-0000-0000D18E0000}"/>
    <cellStyle name="SAPBEXstdItem 5 4 6" xfId="18312" xr:uid="{00000000-0005-0000-0000-0000D28E0000}"/>
    <cellStyle name="SAPBEXstdItem 5 4 6 2" xfId="33378" xr:uid="{00000000-0005-0000-0000-0000D38E0000}"/>
    <cellStyle name="SAPBEXstdItem 5 4 7" xfId="13287" xr:uid="{00000000-0005-0000-0000-0000D48E0000}"/>
    <cellStyle name="SAPBEXstdItem 5 4 7 2" xfId="29028" xr:uid="{00000000-0005-0000-0000-0000D58E0000}"/>
    <cellStyle name="SAPBEXstdItem 5 5" xfId="5287" xr:uid="{00000000-0005-0000-0000-0000D68E0000}"/>
    <cellStyle name="SAPBEXstdItem 5 5 2" xfId="37084" xr:uid="{00000000-0005-0000-0000-0000D78E0000}"/>
    <cellStyle name="SAPBEXstdItem 5 6" xfId="7610" xr:uid="{00000000-0005-0000-0000-0000D88E0000}"/>
    <cellStyle name="SAPBEXstdItem 5 7" xfId="10610" xr:uid="{00000000-0005-0000-0000-0000D98E0000}"/>
    <cellStyle name="SAPBEXstdItem 5 8" xfId="7221" xr:uid="{00000000-0005-0000-0000-0000DA8E0000}"/>
    <cellStyle name="SAPBEXstdItem 5 9" xfId="14139" xr:uid="{00000000-0005-0000-0000-0000DB8E0000}"/>
    <cellStyle name="SAPBEXstdItem 6" xfId="990" xr:uid="{00000000-0005-0000-0000-0000DC8E0000}"/>
    <cellStyle name="SAPBEXstdItem 6 10" xfId="10270" xr:uid="{00000000-0005-0000-0000-0000DD8E0000}"/>
    <cellStyle name="SAPBEXstdItem 6 10 2" xfId="26221" xr:uid="{00000000-0005-0000-0000-0000DE8E0000}"/>
    <cellStyle name="SAPBEXstdItem 6 11" xfId="5245" xr:uid="{00000000-0005-0000-0000-0000DF8E0000}"/>
    <cellStyle name="SAPBEXstdItem 6 11 2" xfId="22558" xr:uid="{00000000-0005-0000-0000-0000E08E0000}"/>
    <cellStyle name="SAPBEXstdItem 6 12" xfId="5148" xr:uid="{00000000-0005-0000-0000-0000E18E0000}"/>
    <cellStyle name="SAPBEXstdItem 6 13" xfId="38082" xr:uid="{00000000-0005-0000-0000-0000E28E0000}"/>
    <cellStyle name="SAPBEXstdItem 6 2" xfId="991" xr:uid="{00000000-0005-0000-0000-0000E38E0000}"/>
    <cellStyle name="SAPBEXstdItem 6 2 2" xfId="5284" xr:uid="{00000000-0005-0000-0000-0000E48E0000}"/>
    <cellStyle name="SAPBEXstdItem 6 2 2 2" xfId="22583" xr:uid="{00000000-0005-0000-0000-0000E58E0000}"/>
    <cellStyle name="SAPBEXstdItem 6 2 3" xfId="6799" xr:uid="{00000000-0005-0000-0000-0000E68E0000}"/>
    <cellStyle name="SAPBEXstdItem 6 2 3 2" xfId="23261" xr:uid="{00000000-0005-0000-0000-0000E78E0000}"/>
    <cellStyle name="SAPBEXstdItem 6 2 4" xfId="5858" xr:uid="{00000000-0005-0000-0000-0000E88E0000}"/>
    <cellStyle name="SAPBEXstdItem 6 2 4 2" xfId="22861" xr:uid="{00000000-0005-0000-0000-0000E98E0000}"/>
    <cellStyle name="SAPBEXstdItem 6 2 5" xfId="6551" xr:uid="{00000000-0005-0000-0000-0000EA8E0000}"/>
    <cellStyle name="SAPBEXstdItem 6 2 5 2" xfId="23112" xr:uid="{00000000-0005-0000-0000-0000EB8E0000}"/>
    <cellStyle name="SAPBEXstdItem 6 2 6" xfId="18248" xr:uid="{00000000-0005-0000-0000-0000EC8E0000}"/>
    <cellStyle name="SAPBEXstdItem 6 2 6 2" xfId="33350" xr:uid="{00000000-0005-0000-0000-0000ED8E0000}"/>
    <cellStyle name="SAPBEXstdItem 6 2 7" xfId="13253" xr:uid="{00000000-0005-0000-0000-0000EE8E0000}"/>
    <cellStyle name="SAPBEXstdItem 6 2 7 2" xfId="29006" xr:uid="{00000000-0005-0000-0000-0000EF8E0000}"/>
    <cellStyle name="SAPBEXstdItem 6 2 8" xfId="5149" xr:uid="{00000000-0005-0000-0000-0000F08E0000}"/>
    <cellStyle name="SAPBEXstdItem 6 2 9" xfId="38083" xr:uid="{00000000-0005-0000-0000-0000F18E0000}"/>
    <cellStyle name="SAPBEXstdItem 6 3" xfId="992" xr:uid="{00000000-0005-0000-0000-0000F28E0000}"/>
    <cellStyle name="SAPBEXstdItem 6 3 2" xfId="5283" xr:uid="{00000000-0005-0000-0000-0000F38E0000}"/>
    <cellStyle name="SAPBEXstdItem 6 3 2 2" xfId="22582" xr:uid="{00000000-0005-0000-0000-0000F48E0000}"/>
    <cellStyle name="SAPBEXstdItem 6 3 3" xfId="6798" xr:uid="{00000000-0005-0000-0000-0000F58E0000}"/>
    <cellStyle name="SAPBEXstdItem 6 3 3 2" xfId="23260" xr:uid="{00000000-0005-0000-0000-0000F68E0000}"/>
    <cellStyle name="SAPBEXstdItem 6 3 4" xfId="7429" xr:uid="{00000000-0005-0000-0000-0000F78E0000}"/>
    <cellStyle name="SAPBEXstdItem 6 3 4 2" xfId="23622" xr:uid="{00000000-0005-0000-0000-0000F88E0000}"/>
    <cellStyle name="SAPBEXstdItem 6 3 5" xfId="13415" xr:uid="{00000000-0005-0000-0000-0000F98E0000}"/>
    <cellStyle name="SAPBEXstdItem 6 3 5 2" xfId="29083" xr:uid="{00000000-0005-0000-0000-0000FA8E0000}"/>
    <cellStyle name="SAPBEXstdItem 6 3 6" xfId="16404" xr:uid="{00000000-0005-0000-0000-0000FB8E0000}"/>
    <cellStyle name="SAPBEXstdItem 6 3 6 2" xfId="31542" xr:uid="{00000000-0005-0000-0000-0000FC8E0000}"/>
    <cellStyle name="SAPBEXstdItem 6 3 7" xfId="10415" xr:uid="{00000000-0005-0000-0000-0000FD8E0000}"/>
    <cellStyle name="SAPBEXstdItem 6 3 7 2" xfId="26338" xr:uid="{00000000-0005-0000-0000-0000FE8E0000}"/>
    <cellStyle name="SAPBEXstdItem 6 3 8" xfId="5150" xr:uid="{00000000-0005-0000-0000-0000FF8E0000}"/>
    <cellStyle name="SAPBEXstdItem 6 3 9" xfId="38084" xr:uid="{00000000-0005-0000-0000-0000008F0000}"/>
    <cellStyle name="SAPBEXstdItem 6 4" xfId="3742" xr:uid="{00000000-0005-0000-0000-0000018F0000}"/>
    <cellStyle name="SAPBEXstdItem 6 4 2" xfId="8909" xr:uid="{00000000-0005-0000-0000-0000028F0000}"/>
    <cellStyle name="SAPBEXstdItem 6 4 2 2" xfId="24938" xr:uid="{00000000-0005-0000-0000-0000038F0000}"/>
    <cellStyle name="SAPBEXstdItem 6 4 3" xfId="11736" xr:uid="{00000000-0005-0000-0000-0000048F0000}"/>
    <cellStyle name="SAPBEXstdItem 6 4 3 2" xfId="27603" xr:uid="{00000000-0005-0000-0000-0000058F0000}"/>
    <cellStyle name="SAPBEXstdItem 6 4 4" xfId="7103" xr:uid="{00000000-0005-0000-0000-0000068F0000}"/>
    <cellStyle name="SAPBEXstdItem 6 4 4 2" xfId="23406" xr:uid="{00000000-0005-0000-0000-0000078F0000}"/>
    <cellStyle name="SAPBEXstdItem 6 4 5" xfId="17088" xr:uid="{00000000-0005-0000-0000-0000088F0000}"/>
    <cellStyle name="SAPBEXstdItem 6 4 5 2" xfId="32226" xr:uid="{00000000-0005-0000-0000-0000098F0000}"/>
    <cellStyle name="SAPBEXstdItem 6 4 6" xfId="19698" xr:uid="{00000000-0005-0000-0000-00000A8F0000}"/>
    <cellStyle name="SAPBEXstdItem 6 4 6 2" xfId="34645" xr:uid="{00000000-0005-0000-0000-00000B8F0000}"/>
    <cellStyle name="SAPBEXstdItem 6 4 7" xfId="21597" xr:uid="{00000000-0005-0000-0000-00000C8F0000}"/>
    <cellStyle name="SAPBEXstdItem 6 4 7 2" xfId="36523" xr:uid="{00000000-0005-0000-0000-00000D8F0000}"/>
    <cellStyle name="SAPBEXstdItem 6 4 8" xfId="6437" xr:uid="{00000000-0005-0000-0000-00000E8F0000}"/>
    <cellStyle name="SAPBEXstdItem 6 5" xfId="2096" xr:uid="{00000000-0005-0000-0000-00000F8F0000}"/>
    <cellStyle name="SAPBEXstdItem 6 5 2" xfId="7336" xr:uid="{00000000-0005-0000-0000-0000108F0000}"/>
    <cellStyle name="SAPBEXstdItem 6 5 2 2" xfId="23541" xr:uid="{00000000-0005-0000-0000-0000118F0000}"/>
    <cellStyle name="SAPBEXstdItem 6 5 3" xfId="10178" xr:uid="{00000000-0005-0000-0000-0000128F0000}"/>
    <cellStyle name="SAPBEXstdItem 6 5 3 2" xfId="26143" xr:uid="{00000000-0005-0000-0000-0000138F0000}"/>
    <cellStyle name="SAPBEXstdItem 6 5 4" xfId="14205" xr:uid="{00000000-0005-0000-0000-0000148F0000}"/>
    <cellStyle name="SAPBEXstdItem 6 5 4 2" xfId="29749" xr:uid="{00000000-0005-0000-0000-0000158F0000}"/>
    <cellStyle name="SAPBEXstdItem 6 5 5" xfId="15626" xr:uid="{00000000-0005-0000-0000-0000168F0000}"/>
    <cellStyle name="SAPBEXstdItem 6 5 5 2" xfId="30928" xr:uid="{00000000-0005-0000-0000-0000178F0000}"/>
    <cellStyle name="SAPBEXstdItem 6 5 6" xfId="18315" xr:uid="{00000000-0005-0000-0000-0000188F0000}"/>
    <cellStyle name="SAPBEXstdItem 6 5 6 2" xfId="33381" xr:uid="{00000000-0005-0000-0000-0000198F0000}"/>
    <cellStyle name="SAPBEXstdItem 6 5 7" xfId="5839" xr:uid="{00000000-0005-0000-0000-00001A8F0000}"/>
    <cellStyle name="SAPBEXstdItem 6 5 7 2" xfId="22854" xr:uid="{00000000-0005-0000-0000-00001B8F0000}"/>
    <cellStyle name="SAPBEXstdItem 6 6" xfId="5285" xr:uid="{00000000-0005-0000-0000-00001C8F0000}"/>
    <cellStyle name="SAPBEXstdItem 6 6 2" xfId="22584" xr:uid="{00000000-0005-0000-0000-00001D8F0000}"/>
    <cellStyle name="SAPBEXstdItem 6 7" xfId="6800" xr:uid="{00000000-0005-0000-0000-00001E8F0000}"/>
    <cellStyle name="SAPBEXstdItem 6 7 2" xfId="23262" xr:uid="{00000000-0005-0000-0000-00001F8F0000}"/>
    <cellStyle name="SAPBEXstdItem 6 8" xfId="7555" xr:uid="{00000000-0005-0000-0000-0000208F0000}"/>
    <cellStyle name="SAPBEXstdItem 6 8 2" xfId="23714" xr:uid="{00000000-0005-0000-0000-0000218F0000}"/>
    <cellStyle name="SAPBEXstdItem 6 9" xfId="7044" xr:uid="{00000000-0005-0000-0000-0000228F0000}"/>
    <cellStyle name="SAPBEXstdItem 6 9 2" xfId="23399" xr:uid="{00000000-0005-0000-0000-0000238F0000}"/>
    <cellStyle name="SAPBEXstdItem 7" xfId="993" xr:uid="{00000000-0005-0000-0000-0000248F0000}"/>
    <cellStyle name="SAPBEXstdItem 7 10" xfId="6933" xr:uid="{00000000-0005-0000-0000-0000258F0000}"/>
    <cellStyle name="SAPBEXstdItem 7 11" xfId="22510" xr:uid="{00000000-0005-0000-0000-0000268F0000}"/>
    <cellStyle name="SAPBEXstdItem 7 2" xfId="994" xr:uid="{00000000-0005-0000-0000-0000278F0000}"/>
    <cellStyle name="SAPBEXstdItem 7 2 2" xfId="5281" xr:uid="{00000000-0005-0000-0000-0000288F0000}"/>
    <cellStyle name="SAPBEXstdItem 7 2 2 2" xfId="37081" xr:uid="{00000000-0005-0000-0000-0000298F0000}"/>
    <cellStyle name="SAPBEXstdItem 7 2 3" xfId="6796" xr:uid="{00000000-0005-0000-0000-00002A8F0000}"/>
    <cellStyle name="SAPBEXstdItem 7 2 4" xfId="6477" xr:uid="{00000000-0005-0000-0000-00002B8F0000}"/>
    <cellStyle name="SAPBEXstdItem 7 2 5" xfId="15550" xr:uid="{00000000-0005-0000-0000-00002C8F0000}"/>
    <cellStyle name="SAPBEXstdItem 7 2 6" xfId="18161" xr:uid="{00000000-0005-0000-0000-00002D8F0000}"/>
    <cellStyle name="SAPBEXstdItem 7 2 7" xfId="15507" xr:uid="{00000000-0005-0000-0000-00002E8F0000}"/>
    <cellStyle name="SAPBEXstdItem 7 2 8" xfId="22511" xr:uid="{00000000-0005-0000-0000-00002F8F0000}"/>
    <cellStyle name="SAPBEXstdItem 7 3" xfId="3743" xr:uid="{00000000-0005-0000-0000-0000308F0000}"/>
    <cellStyle name="SAPBEXstdItem 7 3 2" xfId="8910" xr:uid="{00000000-0005-0000-0000-0000318F0000}"/>
    <cellStyle name="SAPBEXstdItem 7 3 2 2" xfId="24939" xr:uid="{00000000-0005-0000-0000-0000328F0000}"/>
    <cellStyle name="SAPBEXstdItem 7 3 3" xfId="11737" xr:uid="{00000000-0005-0000-0000-0000338F0000}"/>
    <cellStyle name="SAPBEXstdItem 7 3 3 2" xfId="27604" xr:uid="{00000000-0005-0000-0000-0000348F0000}"/>
    <cellStyle name="SAPBEXstdItem 7 3 4" xfId="14957" xr:uid="{00000000-0005-0000-0000-0000358F0000}"/>
    <cellStyle name="SAPBEXstdItem 7 3 4 2" xfId="30404" xr:uid="{00000000-0005-0000-0000-0000368F0000}"/>
    <cellStyle name="SAPBEXstdItem 7 3 5" xfId="17089" xr:uid="{00000000-0005-0000-0000-0000378F0000}"/>
    <cellStyle name="SAPBEXstdItem 7 3 5 2" xfId="32227" xr:uid="{00000000-0005-0000-0000-0000388F0000}"/>
    <cellStyle name="SAPBEXstdItem 7 3 6" xfId="19699" xr:uid="{00000000-0005-0000-0000-0000398F0000}"/>
    <cellStyle name="SAPBEXstdItem 7 3 6 2" xfId="34646" xr:uid="{00000000-0005-0000-0000-00003A8F0000}"/>
    <cellStyle name="SAPBEXstdItem 7 3 7" xfId="21598" xr:uid="{00000000-0005-0000-0000-00003B8F0000}"/>
    <cellStyle name="SAPBEXstdItem 7 3 7 2" xfId="36524" xr:uid="{00000000-0005-0000-0000-00003C8F0000}"/>
    <cellStyle name="SAPBEXstdItem 7 3 8" xfId="6438" xr:uid="{00000000-0005-0000-0000-00003D8F0000}"/>
    <cellStyle name="SAPBEXstdItem 7 4" xfId="2107" xr:uid="{00000000-0005-0000-0000-00003E8F0000}"/>
    <cellStyle name="SAPBEXstdItem 7 4 2" xfId="7347" xr:uid="{00000000-0005-0000-0000-00003F8F0000}"/>
    <cellStyle name="SAPBEXstdItem 7 4 2 2" xfId="23550" xr:uid="{00000000-0005-0000-0000-0000408F0000}"/>
    <cellStyle name="SAPBEXstdItem 7 4 3" xfId="10189" xr:uid="{00000000-0005-0000-0000-0000418F0000}"/>
    <cellStyle name="SAPBEXstdItem 7 4 3 2" xfId="26154" xr:uid="{00000000-0005-0000-0000-0000428F0000}"/>
    <cellStyle name="SAPBEXstdItem 7 4 4" xfId="13023" xr:uid="{00000000-0005-0000-0000-0000438F0000}"/>
    <cellStyle name="SAPBEXstdItem 7 4 4 2" xfId="28822" xr:uid="{00000000-0005-0000-0000-0000448F0000}"/>
    <cellStyle name="SAPBEXstdItem 7 4 5" xfId="15637" xr:uid="{00000000-0005-0000-0000-0000458F0000}"/>
    <cellStyle name="SAPBEXstdItem 7 4 5 2" xfId="30939" xr:uid="{00000000-0005-0000-0000-0000468F0000}"/>
    <cellStyle name="SAPBEXstdItem 7 4 6" xfId="18325" xr:uid="{00000000-0005-0000-0000-0000478F0000}"/>
    <cellStyle name="SAPBEXstdItem 7 4 6 2" xfId="33390" xr:uid="{00000000-0005-0000-0000-0000488F0000}"/>
    <cellStyle name="SAPBEXstdItem 7 4 7" xfId="22049" xr:uid="{00000000-0005-0000-0000-0000498F0000}"/>
    <cellStyle name="SAPBEXstdItem 7 4 7 2" xfId="36966" xr:uid="{00000000-0005-0000-0000-00004A8F0000}"/>
    <cellStyle name="SAPBEXstdItem 7 5" xfId="5282" xr:uid="{00000000-0005-0000-0000-00004B8F0000}"/>
    <cellStyle name="SAPBEXstdItem 7 5 2" xfId="37082" xr:uid="{00000000-0005-0000-0000-00004C8F0000}"/>
    <cellStyle name="SAPBEXstdItem 7 6" xfId="6797" xr:uid="{00000000-0005-0000-0000-00004D8F0000}"/>
    <cellStyle name="SAPBEXstdItem 7 7" xfId="14511" xr:uid="{00000000-0005-0000-0000-00004E8F0000}"/>
    <cellStyle name="SAPBEXstdItem 7 8" xfId="13414" xr:uid="{00000000-0005-0000-0000-00004F8F0000}"/>
    <cellStyle name="SAPBEXstdItem 7 9" xfId="18250" xr:uid="{00000000-0005-0000-0000-0000508F0000}"/>
    <cellStyle name="SAPBEXstdItem 8" xfId="995" xr:uid="{00000000-0005-0000-0000-0000518F0000}"/>
    <cellStyle name="SAPBEXstdItem 8 10" xfId="8962" xr:uid="{00000000-0005-0000-0000-0000528F0000}"/>
    <cellStyle name="SAPBEXstdItem 8 11" xfId="22512" xr:uid="{00000000-0005-0000-0000-0000538F0000}"/>
    <cellStyle name="SAPBEXstdItem 8 2" xfId="996" xr:uid="{00000000-0005-0000-0000-0000548F0000}"/>
    <cellStyle name="SAPBEXstdItem 8 2 2" xfId="5279" xr:uid="{00000000-0005-0000-0000-0000558F0000}"/>
    <cellStyle name="SAPBEXstdItem 8 2 2 2" xfId="37079" xr:uid="{00000000-0005-0000-0000-0000568F0000}"/>
    <cellStyle name="SAPBEXstdItem 8 2 3" xfId="6794" xr:uid="{00000000-0005-0000-0000-0000578F0000}"/>
    <cellStyle name="SAPBEXstdItem 8 2 4" xfId="10611" xr:uid="{00000000-0005-0000-0000-0000588F0000}"/>
    <cellStyle name="SAPBEXstdItem 8 2 5" xfId="15553" xr:uid="{00000000-0005-0000-0000-0000598F0000}"/>
    <cellStyle name="SAPBEXstdItem 8 2 6" xfId="18162" xr:uid="{00000000-0005-0000-0000-00005A8F0000}"/>
    <cellStyle name="SAPBEXstdItem 8 2 7" xfId="14658" xr:uid="{00000000-0005-0000-0000-00005B8F0000}"/>
    <cellStyle name="SAPBEXstdItem 8 2 8" xfId="22513" xr:uid="{00000000-0005-0000-0000-00005C8F0000}"/>
    <cellStyle name="SAPBEXstdItem 8 3" xfId="1930" xr:uid="{00000000-0005-0000-0000-00005D8F0000}"/>
    <cellStyle name="SAPBEXstdItem 8 3 2" xfId="7180" xr:uid="{00000000-0005-0000-0000-00005E8F0000}"/>
    <cellStyle name="SAPBEXstdItem 8 3 2 2" xfId="23459" xr:uid="{00000000-0005-0000-0000-00005F8F0000}"/>
    <cellStyle name="SAPBEXstdItem 8 3 3" xfId="7482" xr:uid="{00000000-0005-0000-0000-0000608F0000}"/>
    <cellStyle name="SAPBEXstdItem 8 3 3 2" xfId="23661" xr:uid="{00000000-0005-0000-0000-0000618F0000}"/>
    <cellStyle name="SAPBEXstdItem 8 3 4" xfId="7008" xr:uid="{00000000-0005-0000-0000-0000628F0000}"/>
    <cellStyle name="SAPBEXstdItem 8 3 4 2" xfId="23385" xr:uid="{00000000-0005-0000-0000-0000638F0000}"/>
    <cellStyle name="SAPBEXstdItem 8 3 5" xfId="15079" xr:uid="{00000000-0005-0000-0000-0000648F0000}"/>
    <cellStyle name="SAPBEXstdItem 8 3 5 2" xfId="30524" xr:uid="{00000000-0005-0000-0000-0000658F0000}"/>
    <cellStyle name="SAPBEXstdItem 8 3 6" xfId="15723" xr:uid="{00000000-0005-0000-0000-0000668F0000}"/>
    <cellStyle name="SAPBEXstdItem 8 3 6 2" xfId="30999" xr:uid="{00000000-0005-0000-0000-0000678F0000}"/>
    <cellStyle name="SAPBEXstdItem 8 3 7" xfId="18391" xr:uid="{00000000-0005-0000-0000-0000688F0000}"/>
    <cellStyle name="SAPBEXstdItem 8 3 7 2" xfId="33452" xr:uid="{00000000-0005-0000-0000-0000698F0000}"/>
    <cellStyle name="SAPBEXstdItem 8 3 8" xfId="6101" xr:uid="{00000000-0005-0000-0000-00006A8F0000}"/>
    <cellStyle name="SAPBEXstdItem 8 4" xfId="2100" xr:uid="{00000000-0005-0000-0000-00006B8F0000}"/>
    <cellStyle name="SAPBEXstdItem 8 4 2" xfId="7340" xr:uid="{00000000-0005-0000-0000-00006C8F0000}"/>
    <cellStyle name="SAPBEXstdItem 8 4 2 2" xfId="23544" xr:uid="{00000000-0005-0000-0000-00006D8F0000}"/>
    <cellStyle name="SAPBEXstdItem 8 4 3" xfId="10182" xr:uid="{00000000-0005-0000-0000-00006E8F0000}"/>
    <cellStyle name="SAPBEXstdItem 8 4 3 2" xfId="26147" xr:uid="{00000000-0005-0000-0000-00006F8F0000}"/>
    <cellStyle name="SAPBEXstdItem 8 4 4" xfId="6727" xr:uid="{00000000-0005-0000-0000-0000708F0000}"/>
    <cellStyle name="SAPBEXstdItem 8 4 4 2" xfId="23211" xr:uid="{00000000-0005-0000-0000-0000718F0000}"/>
    <cellStyle name="SAPBEXstdItem 8 4 5" xfId="15630" xr:uid="{00000000-0005-0000-0000-0000728F0000}"/>
    <cellStyle name="SAPBEXstdItem 8 4 5 2" xfId="30932" xr:uid="{00000000-0005-0000-0000-0000738F0000}"/>
    <cellStyle name="SAPBEXstdItem 8 4 6" xfId="18318" xr:uid="{00000000-0005-0000-0000-0000748F0000}"/>
    <cellStyle name="SAPBEXstdItem 8 4 6 2" xfId="33384" xr:uid="{00000000-0005-0000-0000-0000758F0000}"/>
    <cellStyle name="SAPBEXstdItem 8 4 7" xfId="7034" xr:uid="{00000000-0005-0000-0000-0000768F0000}"/>
    <cellStyle name="SAPBEXstdItem 8 4 7 2" xfId="23393" xr:uid="{00000000-0005-0000-0000-0000778F0000}"/>
    <cellStyle name="SAPBEXstdItem 8 5" xfId="5280" xr:uid="{00000000-0005-0000-0000-0000788F0000}"/>
    <cellStyle name="SAPBEXstdItem 8 5 2" xfId="37080" xr:uid="{00000000-0005-0000-0000-0000798F0000}"/>
    <cellStyle name="SAPBEXstdItem 8 6" xfId="6795" xr:uid="{00000000-0005-0000-0000-00007A8F0000}"/>
    <cellStyle name="SAPBEXstdItem 8 7" xfId="10389" xr:uid="{00000000-0005-0000-0000-00007B8F0000}"/>
    <cellStyle name="SAPBEXstdItem 8 8" xfId="6507" xr:uid="{00000000-0005-0000-0000-00007C8F0000}"/>
    <cellStyle name="SAPBEXstdItem 8 9" xfId="17148" xr:uid="{00000000-0005-0000-0000-00007D8F0000}"/>
    <cellStyle name="SAPBEXstdItem 9" xfId="997" xr:uid="{00000000-0005-0000-0000-00007E8F0000}"/>
    <cellStyle name="SAPBEXstdItem 9 10" xfId="20855" xr:uid="{00000000-0005-0000-0000-00007F8F0000}"/>
    <cellStyle name="SAPBEXstdItem 9 11" xfId="22514" xr:uid="{00000000-0005-0000-0000-0000808F0000}"/>
    <cellStyle name="SAPBEXstdItem 9 2" xfId="998" xr:uid="{00000000-0005-0000-0000-0000818F0000}"/>
    <cellStyle name="SAPBEXstdItem 9 2 2" xfId="5277" xr:uid="{00000000-0005-0000-0000-0000828F0000}"/>
    <cellStyle name="SAPBEXstdItem 9 2 2 2" xfId="37077" xr:uid="{00000000-0005-0000-0000-0000838F0000}"/>
    <cellStyle name="SAPBEXstdItem 9 2 3" xfId="6792" xr:uid="{00000000-0005-0000-0000-0000848F0000}"/>
    <cellStyle name="SAPBEXstdItem 9 2 4" xfId="10612" xr:uid="{00000000-0005-0000-0000-0000858F0000}"/>
    <cellStyle name="SAPBEXstdItem 9 2 5" xfId="13623" xr:uid="{00000000-0005-0000-0000-0000868F0000}"/>
    <cellStyle name="SAPBEXstdItem 9 2 6" xfId="15653" xr:uid="{00000000-0005-0000-0000-0000878F0000}"/>
    <cellStyle name="SAPBEXstdItem 9 2 7" xfId="19014" xr:uid="{00000000-0005-0000-0000-0000888F0000}"/>
    <cellStyle name="SAPBEXstdItem 9 2 8" xfId="22515" xr:uid="{00000000-0005-0000-0000-0000898F0000}"/>
    <cellStyle name="SAPBEXstdItem 9 3" xfId="1931" xr:uid="{00000000-0005-0000-0000-00008A8F0000}"/>
    <cellStyle name="SAPBEXstdItem 9 3 2" xfId="7181" xr:uid="{00000000-0005-0000-0000-00008B8F0000}"/>
    <cellStyle name="SAPBEXstdItem 9 3 2 2" xfId="23460" xr:uid="{00000000-0005-0000-0000-00008C8F0000}"/>
    <cellStyle name="SAPBEXstdItem 9 3 3" xfId="7481" xr:uid="{00000000-0005-0000-0000-00008D8F0000}"/>
    <cellStyle name="SAPBEXstdItem 9 3 3 2" xfId="23660" xr:uid="{00000000-0005-0000-0000-00008E8F0000}"/>
    <cellStyle name="SAPBEXstdItem 9 3 4" xfId="10408" xr:uid="{00000000-0005-0000-0000-00008F8F0000}"/>
    <cellStyle name="SAPBEXstdItem 9 3 4 2" xfId="26332" xr:uid="{00000000-0005-0000-0000-0000908F0000}"/>
    <cellStyle name="SAPBEXstdItem 9 3 5" xfId="13004" xr:uid="{00000000-0005-0000-0000-0000918F0000}"/>
    <cellStyle name="SAPBEXstdItem 9 3 5 2" xfId="28805" xr:uid="{00000000-0005-0000-0000-0000928F0000}"/>
    <cellStyle name="SAPBEXstdItem 9 3 6" xfId="15722" xr:uid="{00000000-0005-0000-0000-0000938F0000}"/>
    <cellStyle name="SAPBEXstdItem 9 3 6 2" xfId="30998" xr:uid="{00000000-0005-0000-0000-0000948F0000}"/>
    <cellStyle name="SAPBEXstdItem 9 3 7" xfId="18390" xr:uid="{00000000-0005-0000-0000-0000958F0000}"/>
    <cellStyle name="SAPBEXstdItem 9 3 7 2" xfId="33451" xr:uid="{00000000-0005-0000-0000-0000968F0000}"/>
    <cellStyle name="SAPBEXstdItem 9 3 8" xfId="6102" xr:uid="{00000000-0005-0000-0000-0000978F0000}"/>
    <cellStyle name="SAPBEXstdItem 9 4" xfId="2091" xr:uid="{00000000-0005-0000-0000-0000988F0000}"/>
    <cellStyle name="SAPBEXstdItem 9 4 2" xfId="7331" xr:uid="{00000000-0005-0000-0000-0000998F0000}"/>
    <cellStyle name="SAPBEXstdItem 9 4 2 2" xfId="23536" xr:uid="{00000000-0005-0000-0000-00009A8F0000}"/>
    <cellStyle name="SAPBEXstdItem 9 4 3" xfId="10173" xr:uid="{00000000-0005-0000-0000-00009B8F0000}"/>
    <cellStyle name="SAPBEXstdItem 9 4 3 2" xfId="26138" xr:uid="{00000000-0005-0000-0000-00009C8F0000}"/>
    <cellStyle name="SAPBEXstdItem 9 4 4" xfId="14361" xr:uid="{00000000-0005-0000-0000-00009D8F0000}"/>
    <cellStyle name="SAPBEXstdItem 9 4 4 2" xfId="29882" xr:uid="{00000000-0005-0000-0000-00009E8F0000}"/>
    <cellStyle name="SAPBEXstdItem 9 4 5" xfId="15621" xr:uid="{00000000-0005-0000-0000-00009F8F0000}"/>
    <cellStyle name="SAPBEXstdItem 9 4 5 2" xfId="30923" xr:uid="{00000000-0005-0000-0000-0000A08F0000}"/>
    <cellStyle name="SAPBEXstdItem 9 4 6" xfId="18310" xr:uid="{00000000-0005-0000-0000-0000A18F0000}"/>
    <cellStyle name="SAPBEXstdItem 9 4 6 2" xfId="33376" xr:uid="{00000000-0005-0000-0000-0000A28F0000}"/>
    <cellStyle name="SAPBEXstdItem 9 4 7" xfId="21797" xr:uid="{00000000-0005-0000-0000-0000A38F0000}"/>
    <cellStyle name="SAPBEXstdItem 9 4 7 2" xfId="36717" xr:uid="{00000000-0005-0000-0000-0000A48F0000}"/>
    <cellStyle name="SAPBEXstdItem 9 5" xfId="5278" xr:uid="{00000000-0005-0000-0000-0000A58F0000}"/>
    <cellStyle name="SAPBEXstdItem 9 5 2" xfId="37078" xr:uid="{00000000-0005-0000-0000-0000A68F0000}"/>
    <cellStyle name="SAPBEXstdItem 9 6" xfId="6793" xr:uid="{00000000-0005-0000-0000-0000A78F0000}"/>
    <cellStyle name="SAPBEXstdItem 9 7" xfId="5857" xr:uid="{00000000-0005-0000-0000-0000A88F0000}"/>
    <cellStyle name="SAPBEXstdItem 9 8" xfId="13683" xr:uid="{00000000-0005-0000-0000-0000A98F0000}"/>
    <cellStyle name="SAPBEXstdItem 9 9" xfId="18252" xr:uid="{00000000-0005-0000-0000-0000AA8F0000}"/>
    <cellStyle name="SAPBEXstdItem_(chuck) OpEx On-going GRC Forecast Sum 4-20-10" xfId="3746" xr:uid="{00000000-0005-0000-0000-0000AB8F0000}"/>
    <cellStyle name="SAPBEXstdItemX" xfId="108" xr:uid="{00000000-0005-0000-0000-0000AC8F0000}"/>
    <cellStyle name="SAPBEXstdItemX 10" xfId="3747" xr:uid="{00000000-0005-0000-0000-0000AD8F0000}"/>
    <cellStyle name="SAPBEXstdItemX 10 2" xfId="2106" xr:uid="{00000000-0005-0000-0000-0000AE8F0000}"/>
    <cellStyle name="SAPBEXstdItemX 10 2 2" xfId="7346" xr:uid="{00000000-0005-0000-0000-0000AF8F0000}"/>
    <cellStyle name="SAPBEXstdItemX 10 2 2 2" xfId="23549" xr:uid="{00000000-0005-0000-0000-0000B08F0000}"/>
    <cellStyle name="SAPBEXstdItemX 10 2 3" xfId="10188" xr:uid="{00000000-0005-0000-0000-0000B18F0000}"/>
    <cellStyle name="SAPBEXstdItemX 10 2 3 2" xfId="26153" xr:uid="{00000000-0005-0000-0000-0000B28F0000}"/>
    <cellStyle name="SAPBEXstdItemX 10 2 4" xfId="13216" xr:uid="{00000000-0005-0000-0000-0000B38F0000}"/>
    <cellStyle name="SAPBEXstdItemX 10 2 4 2" xfId="28986" xr:uid="{00000000-0005-0000-0000-0000B48F0000}"/>
    <cellStyle name="SAPBEXstdItemX 10 2 5" xfId="15636" xr:uid="{00000000-0005-0000-0000-0000B58F0000}"/>
    <cellStyle name="SAPBEXstdItemX 10 2 5 2" xfId="30938" xr:uid="{00000000-0005-0000-0000-0000B68F0000}"/>
    <cellStyle name="SAPBEXstdItemX 10 2 6" xfId="18324" xr:uid="{00000000-0005-0000-0000-0000B78F0000}"/>
    <cellStyle name="SAPBEXstdItemX 10 2 6 2" xfId="33389" xr:uid="{00000000-0005-0000-0000-0000B88F0000}"/>
    <cellStyle name="SAPBEXstdItemX 10 2 7" xfId="20905" xr:uid="{00000000-0005-0000-0000-0000B98F0000}"/>
    <cellStyle name="SAPBEXstdItemX 10 2 7 2" xfId="35831" xr:uid="{00000000-0005-0000-0000-0000BA8F0000}"/>
    <cellStyle name="SAPBEXstdItemX 10 3" xfId="8913" xr:uid="{00000000-0005-0000-0000-0000BB8F0000}"/>
    <cellStyle name="SAPBEXstdItemX 10 3 2" xfId="24942" xr:uid="{00000000-0005-0000-0000-0000BC8F0000}"/>
    <cellStyle name="SAPBEXstdItemX 10 4" xfId="11740" xr:uid="{00000000-0005-0000-0000-0000BD8F0000}"/>
    <cellStyle name="SAPBEXstdItemX 10 4 2" xfId="27607" xr:uid="{00000000-0005-0000-0000-0000BE8F0000}"/>
    <cellStyle name="SAPBEXstdItemX 10 5" xfId="10375" xr:uid="{00000000-0005-0000-0000-0000BF8F0000}"/>
    <cellStyle name="SAPBEXstdItemX 10 5 2" xfId="26313" xr:uid="{00000000-0005-0000-0000-0000C08F0000}"/>
    <cellStyle name="SAPBEXstdItemX 10 6" xfId="17092" xr:uid="{00000000-0005-0000-0000-0000C18F0000}"/>
    <cellStyle name="SAPBEXstdItemX 10 6 2" xfId="32230" xr:uid="{00000000-0005-0000-0000-0000C28F0000}"/>
    <cellStyle name="SAPBEXstdItemX 10 7" xfId="19702" xr:uid="{00000000-0005-0000-0000-0000C38F0000}"/>
    <cellStyle name="SAPBEXstdItemX 10 7 2" xfId="34649" xr:uid="{00000000-0005-0000-0000-0000C48F0000}"/>
    <cellStyle name="SAPBEXstdItemX 11" xfId="3748" xr:uid="{00000000-0005-0000-0000-0000C58F0000}"/>
    <cellStyle name="SAPBEXstdItemX 11 2" xfId="2104" xr:uid="{00000000-0005-0000-0000-0000C68F0000}"/>
    <cellStyle name="SAPBEXstdItemX 11 2 2" xfId="7344" xr:uid="{00000000-0005-0000-0000-0000C78F0000}"/>
    <cellStyle name="SAPBEXstdItemX 11 2 2 2" xfId="23547" xr:uid="{00000000-0005-0000-0000-0000C88F0000}"/>
    <cellStyle name="SAPBEXstdItemX 11 2 3" xfId="10186" xr:uid="{00000000-0005-0000-0000-0000C98F0000}"/>
    <cellStyle name="SAPBEXstdItemX 11 2 3 2" xfId="26151" xr:uid="{00000000-0005-0000-0000-0000CA8F0000}"/>
    <cellStyle name="SAPBEXstdItemX 11 2 4" xfId="14210" xr:uid="{00000000-0005-0000-0000-0000CB8F0000}"/>
    <cellStyle name="SAPBEXstdItemX 11 2 4 2" xfId="29751" xr:uid="{00000000-0005-0000-0000-0000CC8F0000}"/>
    <cellStyle name="SAPBEXstdItemX 11 2 5" xfId="15634" xr:uid="{00000000-0005-0000-0000-0000CD8F0000}"/>
    <cellStyle name="SAPBEXstdItemX 11 2 5 2" xfId="30936" xr:uid="{00000000-0005-0000-0000-0000CE8F0000}"/>
    <cellStyle name="SAPBEXstdItemX 11 2 6" xfId="18322" xr:uid="{00000000-0005-0000-0000-0000CF8F0000}"/>
    <cellStyle name="SAPBEXstdItemX 11 2 6 2" xfId="33387" xr:uid="{00000000-0005-0000-0000-0000D08F0000}"/>
    <cellStyle name="SAPBEXstdItemX 11 2 7" xfId="21415" xr:uid="{00000000-0005-0000-0000-0000D18F0000}"/>
    <cellStyle name="SAPBEXstdItemX 11 2 7 2" xfId="36341" xr:uid="{00000000-0005-0000-0000-0000D28F0000}"/>
    <cellStyle name="SAPBEXstdItemX 11 3" xfId="8914" xr:uid="{00000000-0005-0000-0000-0000D38F0000}"/>
    <cellStyle name="SAPBEXstdItemX 11 3 2" xfId="24943" xr:uid="{00000000-0005-0000-0000-0000D48F0000}"/>
    <cellStyle name="SAPBEXstdItemX 11 4" xfId="11741" xr:uid="{00000000-0005-0000-0000-0000D58F0000}"/>
    <cellStyle name="SAPBEXstdItemX 11 4 2" xfId="27608" xr:uid="{00000000-0005-0000-0000-0000D68F0000}"/>
    <cellStyle name="SAPBEXstdItemX 11 5" xfId="7498" xr:uid="{00000000-0005-0000-0000-0000D78F0000}"/>
    <cellStyle name="SAPBEXstdItemX 11 5 2" xfId="23674" xr:uid="{00000000-0005-0000-0000-0000D88F0000}"/>
    <cellStyle name="SAPBEXstdItemX 11 6" xfId="17093" xr:uid="{00000000-0005-0000-0000-0000D98F0000}"/>
    <cellStyle name="SAPBEXstdItemX 11 6 2" xfId="32231" xr:uid="{00000000-0005-0000-0000-0000DA8F0000}"/>
    <cellStyle name="SAPBEXstdItemX 11 7" xfId="19703" xr:uid="{00000000-0005-0000-0000-0000DB8F0000}"/>
    <cellStyle name="SAPBEXstdItemX 11 7 2" xfId="34650" xr:uid="{00000000-0005-0000-0000-0000DC8F0000}"/>
    <cellStyle name="SAPBEXstdItemX 12" xfId="3749" xr:uid="{00000000-0005-0000-0000-0000DD8F0000}"/>
    <cellStyle name="SAPBEXstdItemX 12 2" xfId="2095" xr:uid="{00000000-0005-0000-0000-0000DE8F0000}"/>
    <cellStyle name="SAPBEXstdItemX 12 2 2" xfId="7335" xr:uid="{00000000-0005-0000-0000-0000DF8F0000}"/>
    <cellStyle name="SAPBEXstdItemX 12 2 2 2" xfId="23540" xr:uid="{00000000-0005-0000-0000-0000E08F0000}"/>
    <cellStyle name="SAPBEXstdItemX 12 2 3" xfId="10177" xr:uid="{00000000-0005-0000-0000-0000E18F0000}"/>
    <cellStyle name="SAPBEXstdItemX 12 2 3 2" xfId="26142" xr:uid="{00000000-0005-0000-0000-0000E28F0000}"/>
    <cellStyle name="SAPBEXstdItemX 12 2 4" xfId="13469" xr:uid="{00000000-0005-0000-0000-0000E38F0000}"/>
    <cellStyle name="SAPBEXstdItemX 12 2 4 2" xfId="29113" xr:uid="{00000000-0005-0000-0000-0000E48F0000}"/>
    <cellStyle name="SAPBEXstdItemX 12 2 5" xfId="15625" xr:uid="{00000000-0005-0000-0000-0000E58F0000}"/>
    <cellStyle name="SAPBEXstdItemX 12 2 5 2" xfId="30927" xr:uid="{00000000-0005-0000-0000-0000E68F0000}"/>
    <cellStyle name="SAPBEXstdItemX 12 2 6" xfId="18314" xr:uid="{00000000-0005-0000-0000-0000E78F0000}"/>
    <cellStyle name="SAPBEXstdItemX 12 2 6 2" xfId="33380" xr:uid="{00000000-0005-0000-0000-0000E88F0000}"/>
    <cellStyle name="SAPBEXstdItemX 12 2 7" xfId="22095" xr:uid="{00000000-0005-0000-0000-0000E98F0000}"/>
    <cellStyle name="SAPBEXstdItemX 12 2 7 2" xfId="37008" xr:uid="{00000000-0005-0000-0000-0000EA8F0000}"/>
    <cellStyle name="SAPBEXstdItemX 12 3" xfId="8915" xr:uid="{00000000-0005-0000-0000-0000EB8F0000}"/>
    <cellStyle name="SAPBEXstdItemX 12 3 2" xfId="24944" xr:uid="{00000000-0005-0000-0000-0000EC8F0000}"/>
    <cellStyle name="SAPBEXstdItemX 12 4" xfId="11742" xr:uid="{00000000-0005-0000-0000-0000ED8F0000}"/>
    <cellStyle name="SAPBEXstdItemX 12 4 2" xfId="27609" xr:uid="{00000000-0005-0000-0000-0000EE8F0000}"/>
    <cellStyle name="SAPBEXstdItemX 12 5" xfId="10371" xr:uid="{00000000-0005-0000-0000-0000EF8F0000}"/>
    <cellStyle name="SAPBEXstdItemX 12 5 2" xfId="26309" xr:uid="{00000000-0005-0000-0000-0000F08F0000}"/>
    <cellStyle name="SAPBEXstdItemX 12 6" xfId="17094" xr:uid="{00000000-0005-0000-0000-0000F18F0000}"/>
    <cellStyle name="SAPBEXstdItemX 12 6 2" xfId="32232" xr:uid="{00000000-0005-0000-0000-0000F28F0000}"/>
    <cellStyle name="SAPBEXstdItemX 12 7" xfId="19704" xr:uid="{00000000-0005-0000-0000-0000F38F0000}"/>
    <cellStyle name="SAPBEXstdItemX 12 7 2" xfId="34651" xr:uid="{00000000-0005-0000-0000-0000F48F0000}"/>
    <cellStyle name="SAPBEXstdItemX 13" xfId="3750" xr:uid="{00000000-0005-0000-0000-0000F58F0000}"/>
    <cellStyle name="SAPBEXstdItemX 13 2" xfId="2108" xr:uid="{00000000-0005-0000-0000-0000F68F0000}"/>
    <cellStyle name="SAPBEXstdItemX 13 2 2" xfId="7348" xr:uid="{00000000-0005-0000-0000-0000F78F0000}"/>
    <cellStyle name="SAPBEXstdItemX 13 2 2 2" xfId="23551" xr:uid="{00000000-0005-0000-0000-0000F88F0000}"/>
    <cellStyle name="SAPBEXstdItemX 13 2 3" xfId="10190" xr:uid="{00000000-0005-0000-0000-0000F98F0000}"/>
    <cellStyle name="SAPBEXstdItemX 13 2 3 2" xfId="26155" xr:uid="{00000000-0005-0000-0000-0000FA8F0000}"/>
    <cellStyle name="SAPBEXstdItemX 13 2 4" xfId="10336" xr:uid="{00000000-0005-0000-0000-0000FB8F0000}"/>
    <cellStyle name="SAPBEXstdItemX 13 2 4 2" xfId="26276" xr:uid="{00000000-0005-0000-0000-0000FC8F0000}"/>
    <cellStyle name="SAPBEXstdItemX 13 2 5" xfId="15638" xr:uid="{00000000-0005-0000-0000-0000FD8F0000}"/>
    <cellStyle name="SAPBEXstdItemX 13 2 5 2" xfId="30940" xr:uid="{00000000-0005-0000-0000-0000FE8F0000}"/>
    <cellStyle name="SAPBEXstdItemX 13 2 6" xfId="18326" xr:uid="{00000000-0005-0000-0000-0000FF8F0000}"/>
    <cellStyle name="SAPBEXstdItemX 13 2 6 2" xfId="33391" xr:uid="{00000000-0005-0000-0000-000000900000}"/>
    <cellStyle name="SAPBEXstdItemX 13 2 7" xfId="8994" xr:uid="{00000000-0005-0000-0000-000001900000}"/>
    <cellStyle name="SAPBEXstdItemX 13 2 7 2" xfId="25001" xr:uid="{00000000-0005-0000-0000-000002900000}"/>
    <cellStyle name="SAPBEXstdItemX 13 3" xfId="8916" xr:uid="{00000000-0005-0000-0000-000003900000}"/>
    <cellStyle name="SAPBEXstdItemX 13 3 2" xfId="24945" xr:uid="{00000000-0005-0000-0000-000004900000}"/>
    <cellStyle name="SAPBEXstdItemX 13 4" xfId="11743" xr:uid="{00000000-0005-0000-0000-000005900000}"/>
    <cellStyle name="SAPBEXstdItemX 13 4 2" xfId="27610" xr:uid="{00000000-0005-0000-0000-000006900000}"/>
    <cellStyle name="SAPBEXstdItemX 13 5" xfId="13722" xr:uid="{00000000-0005-0000-0000-000007900000}"/>
    <cellStyle name="SAPBEXstdItemX 13 5 2" xfId="29335" xr:uid="{00000000-0005-0000-0000-000008900000}"/>
    <cellStyle name="SAPBEXstdItemX 13 6" xfId="17095" xr:uid="{00000000-0005-0000-0000-000009900000}"/>
    <cellStyle name="SAPBEXstdItemX 13 6 2" xfId="32233" xr:uid="{00000000-0005-0000-0000-00000A900000}"/>
    <cellStyle name="SAPBEXstdItemX 13 7" xfId="19705" xr:uid="{00000000-0005-0000-0000-00000B900000}"/>
    <cellStyle name="SAPBEXstdItemX 13 7 2" xfId="34652" xr:uid="{00000000-0005-0000-0000-00000C900000}"/>
    <cellStyle name="SAPBEXstdItemX 14" xfId="3751" xr:uid="{00000000-0005-0000-0000-00000D900000}"/>
    <cellStyle name="SAPBEXstdItemX 14 2" xfId="2102" xr:uid="{00000000-0005-0000-0000-00000E900000}"/>
    <cellStyle name="SAPBEXstdItemX 14 2 2" xfId="7342" xr:uid="{00000000-0005-0000-0000-00000F900000}"/>
    <cellStyle name="SAPBEXstdItemX 14 2 2 2" xfId="23546" xr:uid="{00000000-0005-0000-0000-000010900000}"/>
    <cellStyle name="SAPBEXstdItemX 14 2 3" xfId="10184" xr:uid="{00000000-0005-0000-0000-000011900000}"/>
    <cellStyle name="SAPBEXstdItemX 14 2 3 2" xfId="26149" xr:uid="{00000000-0005-0000-0000-000012900000}"/>
    <cellStyle name="SAPBEXstdItemX 14 2 4" xfId="13470" xr:uid="{00000000-0005-0000-0000-000013900000}"/>
    <cellStyle name="SAPBEXstdItemX 14 2 4 2" xfId="29114" xr:uid="{00000000-0005-0000-0000-000014900000}"/>
    <cellStyle name="SAPBEXstdItemX 14 2 5" xfId="15632" xr:uid="{00000000-0005-0000-0000-000015900000}"/>
    <cellStyle name="SAPBEXstdItemX 14 2 5 2" xfId="30934" xr:uid="{00000000-0005-0000-0000-000016900000}"/>
    <cellStyle name="SAPBEXstdItemX 14 2 6" xfId="18320" xr:uid="{00000000-0005-0000-0000-000017900000}"/>
    <cellStyle name="SAPBEXstdItemX 14 2 6 2" xfId="33386" xr:uid="{00000000-0005-0000-0000-000018900000}"/>
    <cellStyle name="SAPBEXstdItemX 14 2 7" xfId="14143" xr:uid="{00000000-0005-0000-0000-000019900000}"/>
    <cellStyle name="SAPBEXstdItemX 14 2 7 2" xfId="29719" xr:uid="{00000000-0005-0000-0000-00001A900000}"/>
    <cellStyle name="SAPBEXstdItemX 14 3" xfId="8917" xr:uid="{00000000-0005-0000-0000-00001B900000}"/>
    <cellStyle name="SAPBEXstdItemX 14 3 2" xfId="24946" xr:uid="{00000000-0005-0000-0000-00001C900000}"/>
    <cellStyle name="SAPBEXstdItemX 14 4" xfId="11744" xr:uid="{00000000-0005-0000-0000-00001D900000}"/>
    <cellStyle name="SAPBEXstdItemX 14 4 2" xfId="27611" xr:uid="{00000000-0005-0000-0000-00001E900000}"/>
    <cellStyle name="SAPBEXstdItemX 14 5" xfId="15133" xr:uid="{00000000-0005-0000-0000-00001F900000}"/>
    <cellStyle name="SAPBEXstdItemX 14 5 2" xfId="30555" xr:uid="{00000000-0005-0000-0000-000020900000}"/>
    <cellStyle name="SAPBEXstdItemX 14 6" xfId="17096" xr:uid="{00000000-0005-0000-0000-000021900000}"/>
    <cellStyle name="SAPBEXstdItemX 14 6 2" xfId="32234" xr:uid="{00000000-0005-0000-0000-000022900000}"/>
    <cellStyle name="SAPBEXstdItemX 14 7" xfId="19706" xr:uid="{00000000-0005-0000-0000-000023900000}"/>
    <cellStyle name="SAPBEXstdItemX 14 7 2" xfId="34653" xr:uid="{00000000-0005-0000-0000-000024900000}"/>
    <cellStyle name="SAPBEXstdItemX 15" xfId="3752" xr:uid="{00000000-0005-0000-0000-000025900000}"/>
    <cellStyle name="SAPBEXstdItemX 15 2" xfId="2094" xr:uid="{00000000-0005-0000-0000-000026900000}"/>
    <cellStyle name="SAPBEXstdItemX 15 2 2" xfId="7334" xr:uid="{00000000-0005-0000-0000-000027900000}"/>
    <cellStyle name="SAPBEXstdItemX 15 2 2 2" xfId="23539" xr:uid="{00000000-0005-0000-0000-000028900000}"/>
    <cellStyle name="SAPBEXstdItemX 15 2 3" xfId="10176" xr:uid="{00000000-0005-0000-0000-000029900000}"/>
    <cellStyle name="SAPBEXstdItemX 15 2 3 2" xfId="26141" xr:uid="{00000000-0005-0000-0000-00002A900000}"/>
    <cellStyle name="SAPBEXstdItemX 15 2 4" xfId="13701" xr:uid="{00000000-0005-0000-0000-00002B900000}"/>
    <cellStyle name="SAPBEXstdItemX 15 2 4 2" xfId="29317" xr:uid="{00000000-0005-0000-0000-00002C900000}"/>
    <cellStyle name="SAPBEXstdItemX 15 2 5" xfId="15624" xr:uid="{00000000-0005-0000-0000-00002D900000}"/>
    <cellStyle name="SAPBEXstdItemX 15 2 5 2" xfId="30926" xr:uid="{00000000-0005-0000-0000-00002E900000}"/>
    <cellStyle name="SAPBEXstdItemX 15 2 6" xfId="18313" xr:uid="{00000000-0005-0000-0000-00002F900000}"/>
    <cellStyle name="SAPBEXstdItemX 15 2 6 2" xfId="33379" xr:uid="{00000000-0005-0000-0000-000030900000}"/>
    <cellStyle name="SAPBEXstdItemX 15 2 7" xfId="6559" xr:uid="{00000000-0005-0000-0000-000031900000}"/>
    <cellStyle name="SAPBEXstdItemX 15 2 7 2" xfId="23116" xr:uid="{00000000-0005-0000-0000-000032900000}"/>
    <cellStyle name="SAPBEXstdItemX 15 3" xfId="8918" xr:uid="{00000000-0005-0000-0000-000033900000}"/>
    <cellStyle name="SAPBEXstdItemX 15 3 2" xfId="24947" xr:uid="{00000000-0005-0000-0000-000034900000}"/>
    <cellStyle name="SAPBEXstdItemX 15 4" xfId="11745" xr:uid="{00000000-0005-0000-0000-000035900000}"/>
    <cellStyle name="SAPBEXstdItemX 15 4 2" xfId="27612" xr:uid="{00000000-0005-0000-0000-000036900000}"/>
    <cellStyle name="SAPBEXstdItemX 15 5" xfId="15145" xr:uid="{00000000-0005-0000-0000-000037900000}"/>
    <cellStyle name="SAPBEXstdItemX 15 5 2" xfId="30565" xr:uid="{00000000-0005-0000-0000-000038900000}"/>
    <cellStyle name="SAPBEXstdItemX 15 6" xfId="17097" xr:uid="{00000000-0005-0000-0000-000039900000}"/>
    <cellStyle name="SAPBEXstdItemX 15 6 2" xfId="32235" xr:uid="{00000000-0005-0000-0000-00003A900000}"/>
    <cellStyle name="SAPBEXstdItemX 15 7" xfId="19707" xr:uid="{00000000-0005-0000-0000-00003B900000}"/>
    <cellStyle name="SAPBEXstdItemX 15 7 2" xfId="34654" xr:uid="{00000000-0005-0000-0000-00003C900000}"/>
    <cellStyle name="SAPBEXstdItemX 16" xfId="4887" xr:uid="{00000000-0005-0000-0000-00003D900000}"/>
    <cellStyle name="SAPBEXstdItemX 16 2" xfId="10042" xr:uid="{00000000-0005-0000-0000-00003E900000}"/>
    <cellStyle name="SAPBEXstdItemX 16 2 2" xfId="26024" xr:uid="{00000000-0005-0000-0000-00003F900000}"/>
    <cellStyle name="SAPBEXstdItemX 16 3" xfId="12860" xr:uid="{00000000-0005-0000-0000-000040900000}"/>
    <cellStyle name="SAPBEXstdItemX 16 3 2" xfId="28701" xr:uid="{00000000-0005-0000-0000-000041900000}"/>
    <cellStyle name="SAPBEXstdItemX 16 4" xfId="11774" xr:uid="{00000000-0005-0000-0000-000042900000}"/>
    <cellStyle name="SAPBEXstdItemX 16 4 2" xfId="27641" xr:uid="{00000000-0005-0000-0000-000043900000}"/>
    <cellStyle name="SAPBEXstdItemX 16 5" xfId="18181" xr:uid="{00000000-0005-0000-0000-000044900000}"/>
    <cellStyle name="SAPBEXstdItemX 16 5 2" xfId="33287" xr:uid="{00000000-0005-0000-0000-000045900000}"/>
    <cellStyle name="SAPBEXstdItemX 16 6" xfId="20788" xr:uid="{00000000-0005-0000-0000-000046900000}"/>
    <cellStyle name="SAPBEXstdItemX 16 6 2" xfId="35721" xr:uid="{00000000-0005-0000-0000-000047900000}"/>
    <cellStyle name="SAPBEXstdItemX 16 7" xfId="18602" xr:uid="{00000000-0005-0000-0000-000048900000}"/>
    <cellStyle name="SAPBEXstdItemX 16 7 2" xfId="33556" xr:uid="{00000000-0005-0000-0000-000049900000}"/>
    <cellStyle name="SAPBEXstdItemX 17" xfId="5254" xr:uid="{00000000-0005-0000-0000-00004A900000}"/>
    <cellStyle name="SAPBEXstdItemX 17 2" xfId="22565" xr:uid="{00000000-0005-0000-0000-00004B900000}"/>
    <cellStyle name="SAPBEXstdItemX 18" xfId="7105" xr:uid="{00000000-0005-0000-0000-00004C900000}"/>
    <cellStyle name="SAPBEXstdItemX 18 2" xfId="23408" xr:uid="{00000000-0005-0000-0000-00004D900000}"/>
    <cellStyle name="SAPBEXstdItemX 19" xfId="14776" xr:uid="{00000000-0005-0000-0000-00004E900000}"/>
    <cellStyle name="SAPBEXstdItemX 19 2" xfId="30229" xr:uid="{00000000-0005-0000-0000-00004F900000}"/>
    <cellStyle name="SAPBEXstdItemX 2" xfId="999" xr:uid="{00000000-0005-0000-0000-000050900000}"/>
    <cellStyle name="SAPBEXstdItemX 2 10" xfId="20857" xr:uid="{00000000-0005-0000-0000-000051900000}"/>
    <cellStyle name="SAPBEXstdItemX 2 10 2" xfId="35785" xr:uid="{00000000-0005-0000-0000-000052900000}"/>
    <cellStyle name="SAPBEXstdItemX 2 11" xfId="5151" xr:uid="{00000000-0005-0000-0000-000053900000}"/>
    <cellStyle name="SAPBEXstdItemX 2 12" xfId="38085" xr:uid="{00000000-0005-0000-0000-000054900000}"/>
    <cellStyle name="SAPBEXstdItemX 2 2" xfId="1000" xr:uid="{00000000-0005-0000-0000-000055900000}"/>
    <cellStyle name="SAPBEXstdItemX 2 2 2" xfId="5275" xr:uid="{00000000-0005-0000-0000-000056900000}"/>
    <cellStyle name="SAPBEXstdItemX 2 2 2 2" xfId="22580" xr:uid="{00000000-0005-0000-0000-000057900000}"/>
    <cellStyle name="SAPBEXstdItemX 2 2 3" xfId="6790" xr:uid="{00000000-0005-0000-0000-000058900000}"/>
    <cellStyle name="SAPBEXstdItemX 2 2 3 2" xfId="23258" xr:uid="{00000000-0005-0000-0000-000059900000}"/>
    <cellStyle name="SAPBEXstdItemX 2 2 4" xfId="6919" xr:uid="{00000000-0005-0000-0000-00005A900000}"/>
    <cellStyle name="SAPBEXstdItemX 2 2 4 2" xfId="23332" xr:uid="{00000000-0005-0000-0000-00005B900000}"/>
    <cellStyle name="SAPBEXstdItemX 2 2 5" xfId="15555" xr:uid="{00000000-0005-0000-0000-00005C900000}"/>
    <cellStyle name="SAPBEXstdItemX 2 2 5 2" xfId="30903" xr:uid="{00000000-0005-0000-0000-00005D900000}"/>
    <cellStyle name="SAPBEXstdItemX 2 2 6" xfId="14690" xr:uid="{00000000-0005-0000-0000-00005E900000}"/>
    <cellStyle name="SAPBEXstdItemX 2 2 6 2" xfId="30178" xr:uid="{00000000-0005-0000-0000-00005F900000}"/>
    <cellStyle name="SAPBEXstdItemX 2 2 7" xfId="20769" xr:uid="{00000000-0005-0000-0000-000060900000}"/>
    <cellStyle name="SAPBEXstdItemX 2 2 7 2" xfId="35706" xr:uid="{00000000-0005-0000-0000-000061900000}"/>
    <cellStyle name="SAPBEXstdItemX 2 2 8" xfId="5152" xr:uid="{00000000-0005-0000-0000-000062900000}"/>
    <cellStyle name="SAPBEXstdItemX 2 3" xfId="3753" xr:uid="{00000000-0005-0000-0000-000063900000}"/>
    <cellStyle name="SAPBEXstdItemX 2 3 2" xfId="8919" xr:uid="{00000000-0005-0000-0000-000064900000}"/>
    <cellStyle name="SAPBEXstdItemX 2 3 2 2" xfId="24948" xr:uid="{00000000-0005-0000-0000-000065900000}"/>
    <cellStyle name="SAPBEXstdItemX 2 3 3" xfId="11746" xr:uid="{00000000-0005-0000-0000-000066900000}"/>
    <cellStyle name="SAPBEXstdItemX 2 3 3 2" xfId="27613" xr:uid="{00000000-0005-0000-0000-000067900000}"/>
    <cellStyle name="SAPBEXstdItemX 2 3 4" xfId="15151" xr:uid="{00000000-0005-0000-0000-000068900000}"/>
    <cellStyle name="SAPBEXstdItemX 2 3 4 2" xfId="30570" xr:uid="{00000000-0005-0000-0000-000069900000}"/>
    <cellStyle name="SAPBEXstdItemX 2 3 5" xfId="17098" xr:uid="{00000000-0005-0000-0000-00006A900000}"/>
    <cellStyle name="SAPBEXstdItemX 2 3 5 2" xfId="32236" xr:uid="{00000000-0005-0000-0000-00006B900000}"/>
    <cellStyle name="SAPBEXstdItemX 2 3 6" xfId="19708" xr:uid="{00000000-0005-0000-0000-00006C900000}"/>
    <cellStyle name="SAPBEXstdItemX 2 3 6 2" xfId="34655" xr:uid="{00000000-0005-0000-0000-00006D900000}"/>
    <cellStyle name="SAPBEXstdItemX 2 3 7" xfId="21607" xr:uid="{00000000-0005-0000-0000-00006E900000}"/>
    <cellStyle name="SAPBEXstdItemX 2 3 7 2" xfId="36533" xr:uid="{00000000-0005-0000-0000-00006F900000}"/>
    <cellStyle name="SAPBEXstdItemX 2 3 8" xfId="6439" xr:uid="{00000000-0005-0000-0000-000070900000}"/>
    <cellStyle name="SAPBEXstdItemX 2 4" xfId="2099" xr:uid="{00000000-0005-0000-0000-000071900000}"/>
    <cellStyle name="SAPBEXstdItemX 2 4 2" xfId="7339" xr:uid="{00000000-0005-0000-0000-000072900000}"/>
    <cellStyle name="SAPBEXstdItemX 2 4 2 2" xfId="23543" xr:uid="{00000000-0005-0000-0000-000073900000}"/>
    <cellStyle name="SAPBEXstdItemX 2 4 3" xfId="10181" xr:uid="{00000000-0005-0000-0000-000074900000}"/>
    <cellStyle name="SAPBEXstdItemX 2 4 3 2" xfId="26146" xr:uid="{00000000-0005-0000-0000-000075900000}"/>
    <cellStyle name="SAPBEXstdItemX 2 4 4" xfId="15410" xr:uid="{00000000-0005-0000-0000-000076900000}"/>
    <cellStyle name="SAPBEXstdItemX 2 4 4 2" xfId="30796" xr:uid="{00000000-0005-0000-0000-000077900000}"/>
    <cellStyle name="SAPBEXstdItemX 2 4 5" xfId="15629" xr:uid="{00000000-0005-0000-0000-000078900000}"/>
    <cellStyle name="SAPBEXstdItemX 2 4 5 2" xfId="30931" xr:uid="{00000000-0005-0000-0000-000079900000}"/>
    <cellStyle name="SAPBEXstdItemX 2 4 6" xfId="18317" xr:uid="{00000000-0005-0000-0000-00007A900000}"/>
    <cellStyle name="SAPBEXstdItemX 2 4 6 2" xfId="33383" xr:uid="{00000000-0005-0000-0000-00007B900000}"/>
    <cellStyle name="SAPBEXstdItemX 2 4 7" xfId="22096" xr:uid="{00000000-0005-0000-0000-00007C900000}"/>
    <cellStyle name="SAPBEXstdItemX 2 4 7 2" xfId="37009" xr:uid="{00000000-0005-0000-0000-00007D900000}"/>
    <cellStyle name="SAPBEXstdItemX 2 5" xfId="5276" xr:uid="{00000000-0005-0000-0000-00007E900000}"/>
    <cellStyle name="SAPBEXstdItemX 2 5 2" xfId="22581" xr:uid="{00000000-0005-0000-0000-00007F900000}"/>
    <cellStyle name="SAPBEXstdItemX 2 6" xfId="6791" xr:uid="{00000000-0005-0000-0000-000080900000}"/>
    <cellStyle name="SAPBEXstdItemX 2 6 2" xfId="23259" xr:uid="{00000000-0005-0000-0000-000081900000}"/>
    <cellStyle name="SAPBEXstdItemX 2 7" xfId="5242" xr:uid="{00000000-0005-0000-0000-000082900000}"/>
    <cellStyle name="SAPBEXstdItemX 2 7 2" xfId="22555" xr:uid="{00000000-0005-0000-0000-000083900000}"/>
    <cellStyle name="SAPBEXstdItemX 2 8" xfId="15461" xr:uid="{00000000-0005-0000-0000-000084900000}"/>
    <cellStyle name="SAPBEXstdItemX 2 8 2" xfId="30829" xr:uid="{00000000-0005-0000-0000-000085900000}"/>
    <cellStyle name="SAPBEXstdItemX 2 9" xfId="18212" xr:uid="{00000000-0005-0000-0000-000086900000}"/>
    <cellStyle name="SAPBEXstdItemX 2 9 2" xfId="33317" xr:uid="{00000000-0005-0000-0000-000087900000}"/>
    <cellStyle name="SAPBEXstdItemX 20" xfId="14132" xr:uid="{00000000-0005-0000-0000-000088900000}"/>
    <cellStyle name="SAPBEXstdItemX 20 2" xfId="29712" xr:uid="{00000000-0005-0000-0000-000089900000}"/>
    <cellStyle name="SAPBEXstdItemX 21" xfId="14728" xr:uid="{00000000-0005-0000-0000-00008A900000}"/>
    <cellStyle name="SAPBEXstdItemX 21 2" xfId="30201" xr:uid="{00000000-0005-0000-0000-00008B900000}"/>
    <cellStyle name="SAPBEXstdItemX 3" xfId="1001" xr:uid="{00000000-0005-0000-0000-00008C900000}"/>
    <cellStyle name="SAPBEXstdItemX 3 10" xfId="5153" xr:uid="{00000000-0005-0000-0000-00008D900000}"/>
    <cellStyle name="SAPBEXstdItemX 3 2" xfId="1002" xr:uid="{00000000-0005-0000-0000-00008E900000}"/>
    <cellStyle name="SAPBEXstdItemX 3 2 2" xfId="5273" xr:uid="{00000000-0005-0000-0000-00008F900000}"/>
    <cellStyle name="SAPBEXstdItemX 3 2 2 2" xfId="22578" xr:uid="{00000000-0005-0000-0000-000090900000}"/>
    <cellStyle name="SAPBEXstdItemX 3 2 3" xfId="6788" xr:uid="{00000000-0005-0000-0000-000091900000}"/>
    <cellStyle name="SAPBEXstdItemX 3 2 3 2" xfId="23256" xr:uid="{00000000-0005-0000-0000-000092900000}"/>
    <cellStyle name="SAPBEXstdItemX 3 2 4" xfId="6918" xr:uid="{00000000-0005-0000-0000-000093900000}"/>
    <cellStyle name="SAPBEXstdItemX 3 2 4 2" xfId="23331" xr:uid="{00000000-0005-0000-0000-000094900000}"/>
    <cellStyle name="SAPBEXstdItemX 3 2 5" xfId="10144" xr:uid="{00000000-0005-0000-0000-000095900000}"/>
    <cellStyle name="SAPBEXstdItemX 3 2 5 2" xfId="26113" xr:uid="{00000000-0005-0000-0000-000096900000}"/>
    <cellStyle name="SAPBEXstdItemX 3 2 6" xfId="14329" xr:uid="{00000000-0005-0000-0000-000097900000}"/>
    <cellStyle name="SAPBEXstdItemX 3 2 6 2" xfId="29852" xr:uid="{00000000-0005-0000-0000-000098900000}"/>
    <cellStyle name="SAPBEXstdItemX 3 2 7" xfId="20770" xr:uid="{00000000-0005-0000-0000-000099900000}"/>
    <cellStyle name="SAPBEXstdItemX 3 2 7 2" xfId="35707" xr:uid="{00000000-0005-0000-0000-00009A900000}"/>
    <cellStyle name="SAPBEXstdItemX 3 2 8" xfId="5154" xr:uid="{00000000-0005-0000-0000-00009B900000}"/>
    <cellStyle name="SAPBEXstdItemX 3 3" xfId="2105" xr:uid="{00000000-0005-0000-0000-00009C900000}"/>
    <cellStyle name="SAPBEXstdItemX 3 3 2" xfId="7345" xr:uid="{00000000-0005-0000-0000-00009D900000}"/>
    <cellStyle name="SAPBEXstdItemX 3 3 2 2" xfId="23548" xr:uid="{00000000-0005-0000-0000-00009E900000}"/>
    <cellStyle name="SAPBEXstdItemX 3 3 3" xfId="10187" xr:uid="{00000000-0005-0000-0000-00009F900000}"/>
    <cellStyle name="SAPBEXstdItemX 3 3 3 2" xfId="26152" xr:uid="{00000000-0005-0000-0000-0000A0900000}"/>
    <cellStyle name="SAPBEXstdItemX 3 3 4" xfId="6749" xr:uid="{00000000-0005-0000-0000-0000A1900000}"/>
    <cellStyle name="SAPBEXstdItemX 3 3 4 2" xfId="23227" xr:uid="{00000000-0005-0000-0000-0000A2900000}"/>
    <cellStyle name="SAPBEXstdItemX 3 3 5" xfId="15635" xr:uid="{00000000-0005-0000-0000-0000A3900000}"/>
    <cellStyle name="SAPBEXstdItemX 3 3 5 2" xfId="30937" xr:uid="{00000000-0005-0000-0000-0000A4900000}"/>
    <cellStyle name="SAPBEXstdItemX 3 3 6" xfId="18323" xr:uid="{00000000-0005-0000-0000-0000A5900000}"/>
    <cellStyle name="SAPBEXstdItemX 3 3 6 2" xfId="33388" xr:uid="{00000000-0005-0000-0000-0000A6900000}"/>
    <cellStyle name="SAPBEXstdItemX 3 3 7" xfId="22097" xr:uid="{00000000-0005-0000-0000-0000A7900000}"/>
    <cellStyle name="SAPBEXstdItemX 3 3 7 2" xfId="37010" xr:uid="{00000000-0005-0000-0000-0000A8900000}"/>
    <cellStyle name="SAPBEXstdItemX 3 4" xfId="5274" xr:uid="{00000000-0005-0000-0000-0000A9900000}"/>
    <cellStyle name="SAPBEXstdItemX 3 4 2" xfId="22579" xr:uid="{00000000-0005-0000-0000-0000AA900000}"/>
    <cellStyle name="SAPBEXstdItemX 3 5" xfId="6789" xr:uid="{00000000-0005-0000-0000-0000AB900000}"/>
    <cellStyle name="SAPBEXstdItemX 3 5 2" xfId="23257" xr:uid="{00000000-0005-0000-0000-0000AC900000}"/>
    <cellStyle name="SAPBEXstdItemX 3 6" xfId="5241" xr:uid="{00000000-0005-0000-0000-0000AD900000}"/>
    <cellStyle name="SAPBEXstdItemX 3 6 2" xfId="22554" xr:uid="{00000000-0005-0000-0000-0000AE900000}"/>
    <cellStyle name="SAPBEXstdItemX 3 7" xfId="15408" xr:uid="{00000000-0005-0000-0000-0000AF900000}"/>
    <cellStyle name="SAPBEXstdItemX 3 7 2" xfId="30794" xr:uid="{00000000-0005-0000-0000-0000B0900000}"/>
    <cellStyle name="SAPBEXstdItemX 3 8" xfId="14768" xr:uid="{00000000-0005-0000-0000-0000B1900000}"/>
    <cellStyle name="SAPBEXstdItemX 3 8 2" xfId="30221" xr:uid="{00000000-0005-0000-0000-0000B2900000}"/>
    <cellStyle name="SAPBEXstdItemX 3 9" xfId="19756" xr:uid="{00000000-0005-0000-0000-0000B3900000}"/>
    <cellStyle name="SAPBEXstdItemX 3 9 2" xfId="34699" xr:uid="{00000000-0005-0000-0000-0000B4900000}"/>
    <cellStyle name="SAPBEXstdItemX 4" xfId="1003" xr:uid="{00000000-0005-0000-0000-0000B5900000}"/>
    <cellStyle name="SAPBEXstdItemX 4 10" xfId="17127" xr:uid="{00000000-0005-0000-0000-0000B6900000}"/>
    <cellStyle name="SAPBEXstdItemX 4 10 2" xfId="32265" xr:uid="{00000000-0005-0000-0000-0000B7900000}"/>
    <cellStyle name="SAPBEXstdItemX 4 11" xfId="20858" xr:uid="{00000000-0005-0000-0000-0000B8900000}"/>
    <cellStyle name="SAPBEXstdItemX 4 11 2" xfId="35786" xr:uid="{00000000-0005-0000-0000-0000B9900000}"/>
    <cellStyle name="SAPBEXstdItemX 4 12" xfId="5155" xr:uid="{00000000-0005-0000-0000-0000BA900000}"/>
    <cellStyle name="SAPBEXstdItemX 4 13" xfId="38086" xr:uid="{00000000-0005-0000-0000-0000BB900000}"/>
    <cellStyle name="SAPBEXstdItemX 4 2" xfId="1004" xr:uid="{00000000-0005-0000-0000-0000BC900000}"/>
    <cellStyle name="SAPBEXstdItemX 4 2 2" xfId="5271" xr:uid="{00000000-0005-0000-0000-0000BD900000}"/>
    <cellStyle name="SAPBEXstdItemX 4 2 2 2" xfId="22576" xr:uid="{00000000-0005-0000-0000-0000BE900000}"/>
    <cellStyle name="SAPBEXstdItemX 4 2 3" xfId="10114" xr:uid="{00000000-0005-0000-0000-0000BF900000}"/>
    <cellStyle name="SAPBEXstdItemX 4 2 3 2" xfId="26088" xr:uid="{00000000-0005-0000-0000-0000C0900000}"/>
    <cellStyle name="SAPBEXstdItemX 4 2 4" xfId="14732" xr:uid="{00000000-0005-0000-0000-0000C1900000}"/>
    <cellStyle name="SAPBEXstdItemX 4 2 4 2" xfId="30204" xr:uid="{00000000-0005-0000-0000-0000C2900000}"/>
    <cellStyle name="SAPBEXstdItemX 4 2 5" xfId="6552" xr:uid="{00000000-0005-0000-0000-0000C3900000}"/>
    <cellStyle name="SAPBEXstdItemX 4 2 5 2" xfId="23113" xr:uid="{00000000-0005-0000-0000-0000C4900000}"/>
    <cellStyle name="SAPBEXstdItemX 4 2 6" xfId="15628" xr:uid="{00000000-0005-0000-0000-0000C5900000}"/>
    <cellStyle name="SAPBEXstdItemX 4 2 6 2" xfId="30930" xr:uid="{00000000-0005-0000-0000-0000C6900000}"/>
    <cellStyle name="SAPBEXstdItemX 4 2 7" xfId="18340" xr:uid="{00000000-0005-0000-0000-0000C7900000}"/>
    <cellStyle name="SAPBEXstdItemX 4 2 7 2" xfId="33405" xr:uid="{00000000-0005-0000-0000-0000C8900000}"/>
    <cellStyle name="SAPBEXstdItemX 4 2 8" xfId="5156" xr:uid="{00000000-0005-0000-0000-0000C9900000}"/>
    <cellStyle name="SAPBEXstdItemX 4 2 9" xfId="38087" xr:uid="{00000000-0005-0000-0000-0000CA900000}"/>
    <cellStyle name="SAPBEXstdItemX 4 3" xfId="1005" xr:uid="{00000000-0005-0000-0000-0000CB900000}"/>
    <cellStyle name="SAPBEXstdItemX 4 3 2" xfId="5270" xr:uid="{00000000-0005-0000-0000-0000CC900000}"/>
    <cellStyle name="SAPBEXstdItemX 4 3 2 2" xfId="22575" xr:uid="{00000000-0005-0000-0000-0000CD900000}"/>
    <cellStyle name="SAPBEXstdItemX 4 3 3" xfId="8225" xr:uid="{00000000-0005-0000-0000-0000CE900000}"/>
    <cellStyle name="SAPBEXstdItemX 4 3 3 2" xfId="24254" xr:uid="{00000000-0005-0000-0000-0000CF900000}"/>
    <cellStyle name="SAPBEXstdItemX 4 3 4" xfId="13042" xr:uid="{00000000-0005-0000-0000-0000D0900000}"/>
    <cellStyle name="SAPBEXstdItemX 4 3 4 2" xfId="28836" xr:uid="{00000000-0005-0000-0000-0000D1900000}"/>
    <cellStyle name="SAPBEXstdItemX 4 3 5" xfId="10258" xr:uid="{00000000-0005-0000-0000-0000D2900000}"/>
    <cellStyle name="SAPBEXstdItemX 4 3 5 2" xfId="26214" xr:uid="{00000000-0005-0000-0000-0000D3900000}"/>
    <cellStyle name="SAPBEXstdItemX 4 3 6" xfId="15618" xr:uid="{00000000-0005-0000-0000-0000D4900000}"/>
    <cellStyle name="SAPBEXstdItemX 4 3 6 2" xfId="30920" xr:uid="{00000000-0005-0000-0000-0000D5900000}"/>
    <cellStyle name="SAPBEXstdItemX 4 3 7" xfId="20820" xr:uid="{00000000-0005-0000-0000-0000D6900000}"/>
    <cellStyle name="SAPBEXstdItemX 4 3 7 2" xfId="35751" xr:uid="{00000000-0005-0000-0000-0000D7900000}"/>
    <cellStyle name="SAPBEXstdItemX 4 3 8" xfId="5157" xr:uid="{00000000-0005-0000-0000-0000D8900000}"/>
    <cellStyle name="SAPBEXstdItemX 4 3 9" xfId="38088" xr:uid="{00000000-0005-0000-0000-0000D9900000}"/>
    <cellStyle name="SAPBEXstdItemX 4 4" xfId="3755" xr:uid="{00000000-0005-0000-0000-0000DA900000}"/>
    <cellStyle name="SAPBEXstdItemX 4 4 2" xfId="8921" xr:uid="{00000000-0005-0000-0000-0000DB900000}"/>
    <cellStyle name="SAPBEXstdItemX 4 4 2 2" xfId="24950" xr:uid="{00000000-0005-0000-0000-0000DC900000}"/>
    <cellStyle name="SAPBEXstdItemX 4 4 3" xfId="11748" xr:uid="{00000000-0005-0000-0000-0000DD900000}"/>
    <cellStyle name="SAPBEXstdItemX 4 4 3 2" xfId="27615" xr:uid="{00000000-0005-0000-0000-0000DE900000}"/>
    <cellStyle name="SAPBEXstdItemX 4 4 4" xfId="13715" xr:uid="{00000000-0005-0000-0000-0000DF900000}"/>
    <cellStyle name="SAPBEXstdItemX 4 4 4 2" xfId="29328" xr:uid="{00000000-0005-0000-0000-0000E0900000}"/>
    <cellStyle name="SAPBEXstdItemX 4 4 5" xfId="17100" xr:uid="{00000000-0005-0000-0000-0000E1900000}"/>
    <cellStyle name="SAPBEXstdItemX 4 4 5 2" xfId="32238" xr:uid="{00000000-0005-0000-0000-0000E2900000}"/>
    <cellStyle name="SAPBEXstdItemX 4 4 6" xfId="19710" xr:uid="{00000000-0005-0000-0000-0000E3900000}"/>
    <cellStyle name="SAPBEXstdItemX 4 4 6 2" xfId="34657" xr:uid="{00000000-0005-0000-0000-0000E4900000}"/>
    <cellStyle name="SAPBEXstdItemX 4 4 7" xfId="21609" xr:uid="{00000000-0005-0000-0000-0000E5900000}"/>
    <cellStyle name="SAPBEXstdItemX 4 4 7 2" xfId="36535" xr:uid="{00000000-0005-0000-0000-0000E6900000}"/>
    <cellStyle name="SAPBEXstdItemX 4 4 8" xfId="6440" xr:uid="{00000000-0005-0000-0000-0000E7900000}"/>
    <cellStyle name="SAPBEXstdItemX 4 5" xfId="2109" xr:uid="{00000000-0005-0000-0000-0000E8900000}"/>
    <cellStyle name="SAPBEXstdItemX 4 5 2" xfId="7349" xr:uid="{00000000-0005-0000-0000-0000E9900000}"/>
    <cellStyle name="SAPBEXstdItemX 4 5 2 2" xfId="23552" xr:uid="{00000000-0005-0000-0000-0000EA900000}"/>
    <cellStyle name="SAPBEXstdItemX 4 5 3" xfId="10191" xr:uid="{00000000-0005-0000-0000-0000EB900000}"/>
    <cellStyle name="SAPBEXstdItemX 4 5 3 2" xfId="26156" xr:uid="{00000000-0005-0000-0000-0000EC900000}"/>
    <cellStyle name="SAPBEXstdItemX 4 5 4" xfId="15092" xr:uid="{00000000-0005-0000-0000-0000ED900000}"/>
    <cellStyle name="SAPBEXstdItemX 4 5 4 2" xfId="30531" xr:uid="{00000000-0005-0000-0000-0000EE900000}"/>
    <cellStyle name="SAPBEXstdItemX 4 5 5" xfId="15639" xr:uid="{00000000-0005-0000-0000-0000EF900000}"/>
    <cellStyle name="SAPBEXstdItemX 4 5 5 2" xfId="30941" xr:uid="{00000000-0005-0000-0000-0000F0900000}"/>
    <cellStyle name="SAPBEXstdItemX 4 5 6" xfId="18327" xr:uid="{00000000-0005-0000-0000-0000F1900000}"/>
    <cellStyle name="SAPBEXstdItemX 4 5 6 2" xfId="33392" xr:uid="{00000000-0005-0000-0000-0000F2900000}"/>
    <cellStyle name="SAPBEXstdItemX 4 5 7" xfId="21795" xr:uid="{00000000-0005-0000-0000-0000F3900000}"/>
    <cellStyle name="SAPBEXstdItemX 4 5 7 2" xfId="36715" xr:uid="{00000000-0005-0000-0000-0000F4900000}"/>
    <cellStyle name="SAPBEXstdItemX 4 6" xfId="5272" xr:uid="{00000000-0005-0000-0000-0000F5900000}"/>
    <cellStyle name="SAPBEXstdItemX 4 6 2" xfId="22577" xr:uid="{00000000-0005-0000-0000-0000F6900000}"/>
    <cellStyle name="SAPBEXstdItemX 4 7" xfId="6787" xr:uid="{00000000-0005-0000-0000-0000F7900000}"/>
    <cellStyle name="SAPBEXstdItemX 4 7 2" xfId="23255" xr:uid="{00000000-0005-0000-0000-0000F8900000}"/>
    <cellStyle name="SAPBEXstdItemX 4 8" xfId="13396" xr:uid="{00000000-0005-0000-0000-0000F9900000}"/>
    <cellStyle name="SAPBEXstdItemX 4 8 2" xfId="29077" xr:uid="{00000000-0005-0000-0000-0000FA900000}"/>
    <cellStyle name="SAPBEXstdItemX 4 9" xfId="6497" xr:uid="{00000000-0005-0000-0000-0000FB900000}"/>
    <cellStyle name="SAPBEXstdItemX 4 9 2" xfId="23103" xr:uid="{00000000-0005-0000-0000-0000FC900000}"/>
    <cellStyle name="SAPBEXstdItemX 5" xfId="3756" xr:uid="{00000000-0005-0000-0000-0000FD900000}"/>
    <cellStyle name="SAPBEXstdItemX 5 2" xfId="2101" xr:uid="{00000000-0005-0000-0000-0000FE900000}"/>
    <cellStyle name="SAPBEXstdItemX 5 2 2" xfId="7341" xr:uid="{00000000-0005-0000-0000-0000FF900000}"/>
    <cellStyle name="SAPBEXstdItemX 5 2 2 2" xfId="23545" xr:uid="{00000000-0005-0000-0000-000000910000}"/>
    <cellStyle name="SAPBEXstdItemX 5 2 3" xfId="10183" xr:uid="{00000000-0005-0000-0000-000001910000}"/>
    <cellStyle name="SAPBEXstdItemX 5 2 3 2" xfId="26148" xr:uid="{00000000-0005-0000-0000-000002910000}"/>
    <cellStyle name="SAPBEXstdItemX 5 2 4" xfId="5817" xr:uid="{00000000-0005-0000-0000-000003910000}"/>
    <cellStyle name="SAPBEXstdItemX 5 2 4 2" xfId="22842" xr:uid="{00000000-0005-0000-0000-000004910000}"/>
    <cellStyle name="SAPBEXstdItemX 5 2 5" xfId="15631" xr:uid="{00000000-0005-0000-0000-000005910000}"/>
    <cellStyle name="SAPBEXstdItemX 5 2 5 2" xfId="30933" xr:uid="{00000000-0005-0000-0000-000006910000}"/>
    <cellStyle name="SAPBEXstdItemX 5 2 6" xfId="18319" xr:uid="{00000000-0005-0000-0000-000007910000}"/>
    <cellStyle name="SAPBEXstdItemX 5 2 6 2" xfId="33385" xr:uid="{00000000-0005-0000-0000-000008910000}"/>
    <cellStyle name="SAPBEXstdItemX 5 2 7" xfId="7816" xr:uid="{00000000-0005-0000-0000-000009910000}"/>
    <cellStyle name="SAPBEXstdItemX 5 2 7 2" xfId="23851" xr:uid="{00000000-0005-0000-0000-00000A910000}"/>
    <cellStyle name="SAPBEXstdItemX 5 3" xfId="8922" xr:uid="{00000000-0005-0000-0000-00000B910000}"/>
    <cellStyle name="SAPBEXstdItemX 5 3 2" xfId="24951" xr:uid="{00000000-0005-0000-0000-00000C910000}"/>
    <cellStyle name="SAPBEXstdItemX 5 4" xfId="11749" xr:uid="{00000000-0005-0000-0000-00000D910000}"/>
    <cellStyle name="SAPBEXstdItemX 5 4 2" xfId="27616" xr:uid="{00000000-0005-0000-0000-00000E910000}"/>
    <cellStyle name="SAPBEXstdItemX 5 5" xfId="15254" xr:uid="{00000000-0005-0000-0000-00000F910000}"/>
    <cellStyle name="SAPBEXstdItemX 5 5 2" xfId="30663" xr:uid="{00000000-0005-0000-0000-000010910000}"/>
    <cellStyle name="SAPBEXstdItemX 5 6" xfId="17101" xr:uid="{00000000-0005-0000-0000-000011910000}"/>
    <cellStyle name="SAPBEXstdItemX 5 6 2" xfId="32239" xr:uid="{00000000-0005-0000-0000-000012910000}"/>
    <cellStyle name="SAPBEXstdItemX 5 7" xfId="19711" xr:uid="{00000000-0005-0000-0000-000013910000}"/>
    <cellStyle name="SAPBEXstdItemX 5 7 2" xfId="34658" xr:uid="{00000000-0005-0000-0000-000014910000}"/>
    <cellStyle name="SAPBEXstdItemX 5 8" xfId="6185" xr:uid="{00000000-0005-0000-0000-000015910000}"/>
    <cellStyle name="SAPBEXstdItemX 6" xfId="3757" xr:uid="{00000000-0005-0000-0000-000016910000}"/>
    <cellStyle name="SAPBEXstdItemX 6 2" xfId="2092" xr:uid="{00000000-0005-0000-0000-000017910000}"/>
    <cellStyle name="SAPBEXstdItemX 6 2 2" xfId="7332" xr:uid="{00000000-0005-0000-0000-000018910000}"/>
    <cellStyle name="SAPBEXstdItemX 6 2 2 2" xfId="23537" xr:uid="{00000000-0005-0000-0000-000019910000}"/>
    <cellStyle name="SAPBEXstdItemX 6 2 3" xfId="10174" xr:uid="{00000000-0005-0000-0000-00001A910000}"/>
    <cellStyle name="SAPBEXstdItemX 6 2 3 2" xfId="26139" xr:uid="{00000000-0005-0000-0000-00001B910000}"/>
    <cellStyle name="SAPBEXstdItemX 6 2 4" xfId="6994" xr:uid="{00000000-0005-0000-0000-00001C910000}"/>
    <cellStyle name="SAPBEXstdItemX 6 2 4 2" xfId="23375" xr:uid="{00000000-0005-0000-0000-00001D910000}"/>
    <cellStyle name="SAPBEXstdItemX 6 2 5" xfId="15622" xr:uid="{00000000-0005-0000-0000-00001E910000}"/>
    <cellStyle name="SAPBEXstdItemX 6 2 5 2" xfId="30924" xr:uid="{00000000-0005-0000-0000-00001F910000}"/>
    <cellStyle name="SAPBEXstdItemX 6 2 6" xfId="18311" xr:uid="{00000000-0005-0000-0000-000020910000}"/>
    <cellStyle name="SAPBEXstdItemX 6 2 6 2" xfId="33377" xr:uid="{00000000-0005-0000-0000-000021910000}"/>
    <cellStyle name="SAPBEXstdItemX 6 2 7" xfId="21414" xr:uid="{00000000-0005-0000-0000-000022910000}"/>
    <cellStyle name="SAPBEXstdItemX 6 2 7 2" xfId="36340" xr:uid="{00000000-0005-0000-0000-000023910000}"/>
    <cellStyle name="SAPBEXstdItemX 6 3" xfId="8923" xr:uid="{00000000-0005-0000-0000-000024910000}"/>
    <cellStyle name="SAPBEXstdItemX 6 3 2" xfId="24952" xr:uid="{00000000-0005-0000-0000-000025910000}"/>
    <cellStyle name="SAPBEXstdItemX 6 4" xfId="11750" xr:uid="{00000000-0005-0000-0000-000026910000}"/>
    <cellStyle name="SAPBEXstdItemX 6 4 2" xfId="27617" xr:uid="{00000000-0005-0000-0000-000027910000}"/>
    <cellStyle name="SAPBEXstdItemX 6 5" xfId="13619" xr:uid="{00000000-0005-0000-0000-000028910000}"/>
    <cellStyle name="SAPBEXstdItemX 6 5 2" xfId="29243" xr:uid="{00000000-0005-0000-0000-000029910000}"/>
    <cellStyle name="SAPBEXstdItemX 6 6" xfId="17102" xr:uid="{00000000-0005-0000-0000-00002A910000}"/>
    <cellStyle name="SAPBEXstdItemX 6 6 2" xfId="32240" xr:uid="{00000000-0005-0000-0000-00002B910000}"/>
    <cellStyle name="SAPBEXstdItemX 6 7" xfId="19712" xr:uid="{00000000-0005-0000-0000-00002C910000}"/>
    <cellStyle name="SAPBEXstdItemX 6 7 2" xfId="34659" xr:uid="{00000000-0005-0000-0000-00002D910000}"/>
    <cellStyle name="SAPBEXstdItemX 7" xfId="3758" xr:uid="{00000000-0005-0000-0000-00002E910000}"/>
    <cellStyle name="SAPBEXstdItemX 7 2" xfId="2097" xr:uid="{00000000-0005-0000-0000-00002F910000}"/>
    <cellStyle name="SAPBEXstdItemX 7 2 2" xfId="7337" xr:uid="{00000000-0005-0000-0000-000030910000}"/>
    <cellStyle name="SAPBEXstdItemX 7 2 2 2" xfId="23542" xr:uid="{00000000-0005-0000-0000-000031910000}"/>
    <cellStyle name="SAPBEXstdItemX 7 2 3" xfId="10179" xr:uid="{00000000-0005-0000-0000-000032910000}"/>
    <cellStyle name="SAPBEXstdItemX 7 2 3 2" xfId="26144" xr:uid="{00000000-0005-0000-0000-000033910000}"/>
    <cellStyle name="SAPBEXstdItemX 7 2 4" xfId="14704" xr:uid="{00000000-0005-0000-0000-000034910000}"/>
    <cellStyle name="SAPBEXstdItemX 7 2 4 2" xfId="30186" xr:uid="{00000000-0005-0000-0000-000035910000}"/>
    <cellStyle name="SAPBEXstdItemX 7 2 5" xfId="15627" xr:uid="{00000000-0005-0000-0000-000036910000}"/>
    <cellStyle name="SAPBEXstdItemX 7 2 5 2" xfId="30929" xr:uid="{00000000-0005-0000-0000-000037910000}"/>
    <cellStyle name="SAPBEXstdItemX 7 2 6" xfId="18316" xr:uid="{00000000-0005-0000-0000-000038910000}"/>
    <cellStyle name="SAPBEXstdItemX 7 2 6 2" xfId="33382" xr:uid="{00000000-0005-0000-0000-000039910000}"/>
    <cellStyle name="SAPBEXstdItemX 7 2 7" xfId="21796" xr:uid="{00000000-0005-0000-0000-00003A910000}"/>
    <cellStyle name="SAPBEXstdItemX 7 2 7 2" xfId="36716" xr:uid="{00000000-0005-0000-0000-00003B910000}"/>
    <cellStyle name="SAPBEXstdItemX 7 3" xfId="8924" xr:uid="{00000000-0005-0000-0000-00003C910000}"/>
    <cellStyle name="SAPBEXstdItemX 7 3 2" xfId="24953" xr:uid="{00000000-0005-0000-0000-00003D910000}"/>
    <cellStyle name="SAPBEXstdItemX 7 4" xfId="11751" xr:uid="{00000000-0005-0000-0000-00003E910000}"/>
    <cellStyle name="SAPBEXstdItemX 7 4 2" xfId="27618" xr:uid="{00000000-0005-0000-0000-00003F910000}"/>
    <cellStyle name="SAPBEXstdItemX 7 5" xfId="13719" xr:uid="{00000000-0005-0000-0000-000040910000}"/>
    <cellStyle name="SAPBEXstdItemX 7 5 2" xfId="29332" xr:uid="{00000000-0005-0000-0000-000041910000}"/>
    <cellStyle name="SAPBEXstdItemX 7 6" xfId="17103" xr:uid="{00000000-0005-0000-0000-000042910000}"/>
    <cellStyle name="SAPBEXstdItemX 7 6 2" xfId="32241" xr:uid="{00000000-0005-0000-0000-000043910000}"/>
    <cellStyle name="SAPBEXstdItemX 7 7" xfId="19713" xr:uid="{00000000-0005-0000-0000-000044910000}"/>
    <cellStyle name="SAPBEXstdItemX 7 7 2" xfId="34660" xr:uid="{00000000-0005-0000-0000-000045910000}"/>
    <cellStyle name="SAPBEXstdItemX 8" xfId="3759" xr:uid="{00000000-0005-0000-0000-000046910000}"/>
    <cellStyle name="SAPBEXstdItemX 8 2" xfId="2110" xr:uid="{00000000-0005-0000-0000-000047910000}"/>
    <cellStyle name="SAPBEXstdItemX 8 2 2" xfId="7350" xr:uid="{00000000-0005-0000-0000-000048910000}"/>
    <cellStyle name="SAPBEXstdItemX 8 2 2 2" xfId="23553" xr:uid="{00000000-0005-0000-0000-000049910000}"/>
    <cellStyle name="SAPBEXstdItemX 8 2 3" xfId="10192" xr:uid="{00000000-0005-0000-0000-00004A910000}"/>
    <cellStyle name="SAPBEXstdItemX 8 2 3 2" xfId="26157" xr:uid="{00000000-0005-0000-0000-00004B910000}"/>
    <cellStyle name="SAPBEXstdItemX 8 2 4" xfId="6993" xr:uid="{00000000-0005-0000-0000-00004C910000}"/>
    <cellStyle name="SAPBEXstdItemX 8 2 4 2" xfId="23374" xr:uid="{00000000-0005-0000-0000-00004D910000}"/>
    <cellStyle name="SAPBEXstdItemX 8 2 5" xfId="15640" xr:uid="{00000000-0005-0000-0000-00004E910000}"/>
    <cellStyle name="SAPBEXstdItemX 8 2 5 2" xfId="30942" xr:uid="{00000000-0005-0000-0000-00004F910000}"/>
    <cellStyle name="SAPBEXstdItemX 8 2 6" xfId="18328" xr:uid="{00000000-0005-0000-0000-000050910000}"/>
    <cellStyle name="SAPBEXstdItemX 8 2 6 2" xfId="33393" xr:uid="{00000000-0005-0000-0000-000051910000}"/>
    <cellStyle name="SAPBEXstdItemX 8 2 7" xfId="21416" xr:uid="{00000000-0005-0000-0000-000052910000}"/>
    <cellStyle name="SAPBEXstdItemX 8 2 7 2" xfId="36342" xr:uid="{00000000-0005-0000-0000-000053910000}"/>
    <cellStyle name="SAPBEXstdItemX 8 3" xfId="8925" xr:uid="{00000000-0005-0000-0000-000054910000}"/>
    <cellStyle name="SAPBEXstdItemX 8 3 2" xfId="24954" xr:uid="{00000000-0005-0000-0000-000055910000}"/>
    <cellStyle name="SAPBEXstdItemX 8 4" xfId="11752" xr:uid="{00000000-0005-0000-0000-000056910000}"/>
    <cellStyle name="SAPBEXstdItemX 8 4 2" xfId="27619" xr:uid="{00000000-0005-0000-0000-000057910000}"/>
    <cellStyle name="SAPBEXstdItemX 8 5" xfId="14609" xr:uid="{00000000-0005-0000-0000-000058910000}"/>
    <cellStyle name="SAPBEXstdItemX 8 5 2" xfId="30110" xr:uid="{00000000-0005-0000-0000-000059910000}"/>
    <cellStyle name="SAPBEXstdItemX 8 6" xfId="17104" xr:uid="{00000000-0005-0000-0000-00005A910000}"/>
    <cellStyle name="SAPBEXstdItemX 8 6 2" xfId="32242" xr:uid="{00000000-0005-0000-0000-00005B910000}"/>
    <cellStyle name="SAPBEXstdItemX 8 7" xfId="19714" xr:uid="{00000000-0005-0000-0000-00005C910000}"/>
    <cellStyle name="SAPBEXstdItemX 8 7 2" xfId="34661" xr:uid="{00000000-0005-0000-0000-00005D910000}"/>
    <cellStyle name="SAPBEXstdItemX 9" xfId="3760" xr:uid="{00000000-0005-0000-0000-00005E910000}"/>
    <cellStyle name="SAPBEXstdItemX 9 2" xfId="2405" xr:uid="{00000000-0005-0000-0000-00005F910000}"/>
    <cellStyle name="SAPBEXstdItemX 9 2 2" xfId="7608" xr:uid="{00000000-0005-0000-0000-000060910000}"/>
    <cellStyle name="SAPBEXstdItemX 9 2 2 2" xfId="23750" xr:uid="{00000000-0005-0000-0000-000061910000}"/>
    <cellStyle name="SAPBEXstdItemX 9 2 3" xfId="10425" xr:uid="{00000000-0005-0000-0000-000062910000}"/>
    <cellStyle name="SAPBEXstdItemX 9 2 3 2" xfId="26348" xr:uid="{00000000-0005-0000-0000-000063910000}"/>
    <cellStyle name="SAPBEXstdItemX 9 2 4" xfId="14239" xr:uid="{00000000-0005-0000-0000-000064910000}"/>
    <cellStyle name="SAPBEXstdItemX 9 2 4 2" xfId="29773" xr:uid="{00000000-0005-0000-0000-000065910000}"/>
    <cellStyle name="SAPBEXstdItemX 9 2 5" xfId="15836" xr:uid="{00000000-0005-0000-0000-000066910000}"/>
    <cellStyle name="SAPBEXstdItemX 9 2 5 2" xfId="31069" xr:uid="{00000000-0005-0000-0000-000067910000}"/>
    <cellStyle name="SAPBEXstdItemX 9 2 6" xfId="18467" xr:uid="{00000000-0005-0000-0000-000068910000}"/>
    <cellStyle name="SAPBEXstdItemX 9 2 6 2" xfId="33500" xr:uid="{00000000-0005-0000-0000-000069910000}"/>
    <cellStyle name="SAPBEXstdItemX 9 2 7" xfId="21432" xr:uid="{00000000-0005-0000-0000-00006A910000}"/>
    <cellStyle name="SAPBEXstdItemX 9 2 7 2" xfId="36358" xr:uid="{00000000-0005-0000-0000-00006B910000}"/>
    <cellStyle name="SAPBEXstdItemX 9 3" xfId="8926" xr:uid="{00000000-0005-0000-0000-00006C910000}"/>
    <cellStyle name="SAPBEXstdItemX 9 3 2" xfId="24955" xr:uid="{00000000-0005-0000-0000-00006D910000}"/>
    <cellStyle name="SAPBEXstdItemX 9 4" xfId="11753" xr:uid="{00000000-0005-0000-0000-00006E910000}"/>
    <cellStyle name="SAPBEXstdItemX 9 4 2" xfId="27620" xr:uid="{00000000-0005-0000-0000-00006F910000}"/>
    <cellStyle name="SAPBEXstdItemX 9 5" xfId="15150" xr:uid="{00000000-0005-0000-0000-000070910000}"/>
    <cellStyle name="SAPBEXstdItemX 9 5 2" xfId="30569" xr:uid="{00000000-0005-0000-0000-000071910000}"/>
    <cellStyle name="SAPBEXstdItemX 9 6" xfId="17105" xr:uid="{00000000-0005-0000-0000-000072910000}"/>
    <cellStyle name="SAPBEXstdItemX 9 6 2" xfId="32243" xr:uid="{00000000-0005-0000-0000-000073910000}"/>
    <cellStyle name="SAPBEXstdItemX 9 7" xfId="19715" xr:uid="{00000000-0005-0000-0000-000074910000}"/>
    <cellStyle name="SAPBEXstdItemX 9 7 2" xfId="34662" xr:uid="{00000000-0005-0000-0000-000075910000}"/>
    <cellStyle name="SAPBEXstdItemX_2009 Fleet segmentation" xfId="1006" xr:uid="{00000000-0005-0000-0000-000076910000}"/>
    <cellStyle name="SAPBEXsubData" xfId="109" xr:uid="{00000000-0005-0000-0000-000077910000}"/>
    <cellStyle name="SAPBEXsubDataEmph" xfId="110" xr:uid="{00000000-0005-0000-0000-000078910000}"/>
    <cellStyle name="SAPBEXsubItem" xfId="111" xr:uid="{00000000-0005-0000-0000-000079910000}"/>
    <cellStyle name="SAPBEXtitle" xfId="112" xr:uid="{00000000-0005-0000-0000-00007A910000}"/>
    <cellStyle name="SAPBEXtitle 10" xfId="1932" xr:uid="{00000000-0005-0000-0000-00007B910000}"/>
    <cellStyle name="SAPBEXtitle 11" xfId="1933" xr:uid="{00000000-0005-0000-0000-00007C910000}"/>
    <cellStyle name="SAPBEXtitle 12" xfId="1934" xr:uid="{00000000-0005-0000-0000-00007D910000}"/>
    <cellStyle name="SAPBEXtitle 13" xfId="4886" xr:uid="{00000000-0005-0000-0000-00007E910000}"/>
    <cellStyle name="SAPBEXtitle 13 2" xfId="10041" xr:uid="{00000000-0005-0000-0000-00007F910000}"/>
    <cellStyle name="SAPBEXtitle 13 2 2" xfId="26023" xr:uid="{00000000-0005-0000-0000-000080910000}"/>
    <cellStyle name="SAPBEXtitle 13 3" xfId="12859" xr:uid="{00000000-0005-0000-0000-000081910000}"/>
    <cellStyle name="SAPBEXtitle 13 3 2" xfId="28700" xr:uid="{00000000-0005-0000-0000-000082910000}"/>
    <cellStyle name="SAPBEXtitle 13 4" xfId="12893" xr:uid="{00000000-0005-0000-0000-000083910000}"/>
    <cellStyle name="SAPBEXtitle 13 4 2" xfId="28733" xr:uid="{00000000-0005-0000-0000-000084910000}"/>
    <cellStyle name="SAPBEXtitle 13 5" xfId="18180" xr:uid="{00000000-0005-0000-0000-000085910000}"/>
    <cellStyle name="SAPBEXtitle 13 5 2" xfId="33286" xr:uid="{00000000-0005-0000-0000-000086910000}"/>
    <cellStyle name="SAPBEXtitle 13 6" xfId="20787" xr:uid="{00000000-0005-0000-0000-000087910000}"/>
    <cellStyle name="SAPBEXtitle 13 6 2" xfId="35720" xr:uid="{00000000-0005-0000-0000-000088910000}"/>
    <cellStyle name="SAPBEXtitle 13 7" xfId="13227" xr:uid="{00000000-0005-0000-0000-000089910000}"/>
    <cellStyle name="SAPBEXtitle 13 7 2" xfId="28995" xr:uid="{00000000-0005-0000-0000-00008A910000}"/>
    <cellStyle name="SAPBEXtitle 14" xfId="5980" xr:uid="{00000000-0005-0000-0000-00008B910000}"/>
    <cellStyle name="SAPBEXtitle 14 2" xfId="22949" xr:uid="{00000000-0005-0000-0000-00008C910000}"/>
    <cellStyle name="SAPBEXtitle 15" xfId="7102" xr:uid="{00000000-0005-0000-0000-00008D910000}"/>
    <cellStyle name="SAPBEXtitle 15 2" xfId="23405" xr:uid="{00000000-0005-0000-0000-00008E910000}"/>
    <cellStyle name="SAPBEXtitle 16" xfId="14774" xr:uid="{00000000-0005-0000-0000-00008F910000}"/>
    <cellStyle name="SAPBEXtitle 16 2" xfId="30227" xr:uid="{00000000-0005-0000-0000-000090910000}"/>
    <cellStyle name="SAPBEXtitle 17" xfId="11778" xr:uid="{00000000-0005-0000-0000-000091910000}"/>
    <cellStyle name="SAPBEXtitle 17 2" xfId="27644" xr:uid="{00000000-0005-0000-0000-000092910000}"/>
    <cellStyle name="SAPBEXtitle 18" xfId="10564" xr:uid="{00000000-0005-0000-0000-000093910000}"/>
    <cellStyle name="SAPBEXtitle 18 2" xfId="26480" xr:uid="{00000000-0005-0000-0000-000094910000}"/>
    <cellStyle name="SAPBEXtitle 2" xfId="1007" xr:uid="{00000000-0005-0000-0000-000095910000}"/>
    <cellStyle name="SAPBEXtitle 2 2" xfId="22260" xr:uid="{00000000-0005-0000-0000-000096910000}"/>
    <cellStyle name="SAPBEXtitle 3" xfId="1008" xr:uid="{00000000-0005-0000-0000-000097910000}"/>
    <cellStyle name="SAPBEXtitle 3 2" xfId="2026" xr:uid="{00000000-0005-0000-0000-000098910000}"/>
    <cellStyle name="SAPBEXtitle 3 3" xfId="5269" xr:uid="{00000000-0005-0000-0000-000099910000}"/>
    <cellStyle name="SAPBEXtitle 3 3 2" xfId="37242" xr:uid="{00000000-0005-0000-0000-00009A910000}"/>
    <cellStyle name="SAPBEXtitle 3 4" xfId="8995" xr:uid="{00000000-0005-0000-0000-00009B910000}"/>
    <cellStyle name="SAPBEXtitle 3 4 2" xfId="37075" xr:uid="{00000000-0005-0000-0000-00009C910000}"/>
    <cellStyle name="SAPBEXtitle 3 5" xfId="11798" xr:uid="{00000000-0005-0000-0000-00009D910000}"/>
    <cellStyle name="SAPBEXtitle 3 6" xfId="15412" xr:uid="{00000000-0005-0000-0000-00009E910000}"/>
    <cellStyle name="SAPBEXtitle 3 7" xfId="15613" xr:uid="{00000000-0005-0000-0000-00009F910000}"/>
    <cellStyle name="SAPBEXtitle 3 8" xfId="13214" xr:uid="{00000000-0005-0000-0000-0000A0910000}"/>
    <cellStyle name="SAPBEXtitle 3 9" xfId="22516" xr:uid="{00000000-0005-0000-0000-0000A1910000}"/>
    <cellStyle name="SAPBEXtitle 4" xfId="1009" xr:uid="{00000000-0005-0000-0000-0000A2910000}"/>
    <cellStyle name="SAPBEXtitle 4 2" xfId="1010" xr:uid="{00000000-0005-0000-0000-0000A3910000}"/>
    <cellStyle name="SAPBEXtitle 5" xfId="1011" xr:uid="{00000000-0005-0000-0000-0000A4910000}"/>
    <cellStyle name="SAPBEXtitle 5 2" xfId="6463" xr:uid="{00000000-0005-0000-0000-0000A5910000}"/>
    <cellStyle name="SAPBEXtitle 5 2 2" xfId="23086" xr:uid="{00000000-0005-0000-0000-0000A6910000}"/>
    <cellStyle name="SAPBEXtitle 5 3" xfId="7363" xr:uid="{00000000-0005-0000-0000-0000A7910000}"/>
    <cellStyle name="SAPBEXtitle 5 3 2" xfId="23566" xr:uid="{00000000-0005-0000-0000-0000A8910000}"/>
    <cellStyle name="SAPBEXtitle 5 4" xfId="6584" xr:uid="{00000000-0005-0000-0000-0000A9910000}"/>
    <cellStyle name="SAPBEXtitle 5 4 2" xfId="23128" xr:uid="{00000000-0005-0000-0000-0000AA910000}"/>
    <cellStyle name="SAPBEXtitle 5 5" xfId="15434" xr:uid="{00000000-0005-0000-0000-0000AB910000}"/>
    <cellStyle name="SAPBEXtitle 5 5 2" xfId="30812" xr:uid="{00000000-0005-0000-0000-0000AC910000}"/>
    <cellStyle name="SAPBEXtitle 5 6" xfId="15603" xr:uid="{00000000-0005-0000-0000-0000AD910000}"/>
    <cellStyle name="SAPBEXtitle 5 6 2" xfId="30916" xr:uid="{00000000-0005-0000-0000-0000AE910000}"/>
    <cellStyle name="SAPBEXtitle 5 7" xfId="18307" xr:uid="{00000000-0005-0000-0000-0000AF910000}"/>
    <cellStyle name="SAPBEXtitle 5 7 2" xfId="33375" xr:uid="{00000000-0005-0000-0000-0000B0910000}"/>
    <cellStyle name="SAPBEXtitle 5 8" xfId="5158" xr:uid="{00000000-0005-0000-0000-0000B1910000}"/>
    <cellStyle name="SAPBEXtitle 6" xfId="1935" xr:uid="{00000000-0005-0000-0000-0000B2910000}"/>
    <cellStyle name="SAPBEXtitle 7" xfId="1936" xr:uid="{00000000-0005-0000-0000-0000B3910000}"/>
    <cellStyle name="SAPBEXtitle 8" xfId="1937" xr:uid="{00000000-0005-0000-0000-0000B4910000}"/>
    <cellStyle name="SAPBEXtitle 9" xfId="1938" xr:uid="{00000000-0005-0000-0000-0000B5910000}"/>
    <cellStyle name="SAPBEXtitle_2009 Fleet segmentation" xfId="1012" xr:uid="{00000000-0005-0000-0000-0000B6910000}"/>
    <cellStyle name="SAPBEXunassignedItem" xfId="113" xr:uid="{00000000-0005-0000-0000-0000B7910000}"/>
    <cellStyle name="SAPBEXunassignedItem 10" xfId="5979" xr:uid="{00000000-0005-0000-0000-0000B8910000}"/>
    <cellStyle name="SAPBEXunassignedItem 11" xfId="5497" xr:uid="{00000000-0005-0000-0000-0000B9910000}"/>
    <cellStyle name="SAPBEXunassignedItem 12" xfId="14135" xr:uid="{00000000-0005-0000-0000-0000BA910000}"/>
    <cellStyle name="SAPBEXunassignedItem 13" xfId="8958" xr:uid="{00000000-0005-0000-0000-0000BB910000}"/>
    <cellStyle name="SAPBEXunassignedItem 14" xfId="5702" xr:uid="{00000000-0005-0000-0000-0000BC910000}"/>
    <cellStyle name="SAPBEXunassignedItem 2" xfId="1013" xr:uid="{00000000-0005-0000-0000-0000BD910000}"/>
    <cellStyle name="SAPBEXunassignedItem 2 2" xfId="1014" xr:uid="{00000000-0005-0000-0000-0000BE910000}"/>
    <cellStyle name="SAPBEXunassignedItem 2 2 2" xfId="6465" xr:uid="{00000000-0005-0000-0000-0000BF910000}"/>
    <cellStyle name="SAPBEXunassignedItem 2 2 3" xfId="6786" xr:uid="{00000000-0005-0000-0000-0000C0910000}"/>
    <cellStyle name="SAPBEXunassignedItem 2 2 4" xfId="12976" xr:uid="{00000000-0005-0000-0000-0000C1910000}"/>
    <cellStyle name="SAPBEXunassignedItem 2 2 5" xfId="11775" xr:uid="{00000000-0005-0000-0000-0000C2910000}"/>
    <cellStyle name="SAPBEXunassignedItem 2 2 6" xfId="15837" xr:uid="{00000000-0005-0000-0000-0000C3910000}"/>
    <cellStyle name="SAPBEXunassignedItem 2 2 7" xfId="5160" xr:uid="{00000000-0005-0000-0000-0000C4910000}"/>
    <cellStyle name="SAPBEXunassignedItem 2 3" xfId="6464" xr:uid="{00000000-0005-0000-0000-0000C5910000}"/>
    <cellStyle name="SAPBEXunassignedItem 2 4" xfId="7254" xr:uid="{00000000-0005-0000-0000-0000C6910000}"/>
    <cellStyle name="SAPBEXunassignedItem 2 5" xfId="13239" xr:uid="{00000000-0005-0000-0000-0000C7910000}"/>
    <cellStyle name="SAPBEXunassignedItem 2 6" xfId="14707" xr:uid="{00000000-0005-0000-0000-0000C8910000}"/>
    <cellStyle name="SAPBEXunassignedItem 2 7" xfId="17147" xr:uid="{00000000-0005-0000-0000-0000C9910000}"/>
    <cellStyle name="SAPBEXunassignedItem 2 8" xfId="5159" xr:uid="{00000000-0005-0000-0000-0000CA910000}"/>
    <cellStyle name="SAPBEXunassignedItem 3" xfId="1015" xr:uid="{00000000-0005-0000-0000-0000CB910000}"/>
    <cellStyle name="SAPBEXunassignedItem 3 2" xfId="1016" xr:uid="{00000000-0005-0000-0000-0000CC910000}"/>
    <cellStyle name="SAPBEXunassignedItem 3 2 2" xfId="6467" xr:uid="{00000000-0005-0000-0000-0000CD910000}"/>
    <cellStyle name="SAPBEXunassignedItem 3 2 3" xfId="8949" xr:uid="{00000000-0005-0000-0000-0000CE910000}"/>
    <cellStyle name="SAPBEXunassignedItem 3 2 4" xfId="10168" xr:uid="{00000000-0005-0000-0000-0000CF910000}"/>
    <cellStyle name="SAPBEXunassignedItem 3 2 5" xfId="14608" xr:uid="{00000000-0005-0000-0000-0000D0910000}"/>
    <cellStyle name="SAPBEXunassignedItem 3 2 6" xfId="14140" xr:uid="{00000000-0005-0000-0000-0000D1910000}"/>
    <cellStyle name="SAPBEXunassignedItem 3 2 7" xfId="5162" xr:uid="{00000000-0005-0000-0000-0000D2910000}"/>
    <cellStyle name="SAPBEXunassignedItem 3 3" xfId="6466" xr:uid="{00000000-0005-0000-0000-0000D3910000}"/>
    <cellStyle name="SAPBEXunassignedItem 3 4" xfId="6045" xr:uid="{00000000-0005-0000-0000-0000D4910000}"/>
    <cellStyle name="SAPBEXunassignedItem 3 5" xfId="6583" xr:uid="{00000000-0005-0000-0000-0000D5910000}"/>
    <cellStyle name="SAPBEXunassignedItem 3 6" xfId="15481" xr:uid="{00000000-0005-0000-0000-0000D6910000}"/>
    <cellStyle name="SAPBEXunassignedItem 3 7" xfId="14693" xr:uid="{00000000-0005-0000-0000-0000D7910000}"/>
    <cellStyle name="SAPBEXunassignedItem 3 8" xfId="5161" xr:uid="{00000000-0005-0000-0000-0000D8910000}"/>
    <cellStyle name="SAPBEXunassignedItem 4" xfId="1017" xr:uid="{00000000-0005-0000-0000-0000D9910000}"/>
    <cellStyle name="SAPBEXunassignedItem 4 2" xfId="1018" xr:uid="{00000000-0005-0000-0000-0000DA910000}"/>
    <cellStyle name="SAPBEXunassignedItem 4 2 2" xfId="6469" xr:uid="{00000000-0005-0000-0000-0000DB910000}"/>
    <cellStyle name="SAPBEXunassignedItem 4 2 3" xfId="7327" xr:uid="{00000000-0005-0000-0000-0000DC910000}"/>
    <cellStyle name="SAPBEXunassignedItem 4 2 4" xfId="5856" xr:uid="{00000000-0005-0000-0000-0000DD910000}"/>
    <cellStyle name="SAPBEXunassignedItem 4 2 5" xfId="13464" xr:uid="{00000000-0005-0000-0000-0000DE910000}"/>
    <cellStyle name="SAPBEXunassignedItem 4 2 6" xfId="17154" xr:uid="{00000000-0005-0000-0000-0000DF910000}"/>
    <cellStyle name="SAPBEXunassignedItem 4 2 7" xfId="5164" xr:uid="{00000000-0005-0000-0000-0000E0910000}"/>
    <cellStyle name="SAPBEXunassignedItem 4 3" xfId="6468" xr:uid="{00000000-0005-0000-0000-0000E1910000}"/>
    <cellStyle name="SAPBEXunassignedItem 4 4" xfId="7338" xr:uid="{00000000-0005-0000-0000-0000E2910000}"/>
    <cellStyle name="SAPBEXunassignedItem 4 5" xfId="6582" xr:uid="{00000000-0005-0000-0000-0000E3910000}"/>
    <cellStyle name="SAPBEXunassignedItem 4 6" xfId="6709" xr:uid="{00000000-0005-0000-0000-0000E4910000}"/>
    <cellStyle name="SAPBEXunassignedItem 4 7" xfId="15835" xr:uid="{00000000-0005-0000-0000-0000E5910000}"/>
    <cellStyle name="SAPBEXunassignedItem 4 8" xfId="5163" xr:uid="{00000000-0005-0000-0000-0000E6910000}"/>
    <cellStyle name="SAPBEXunassignedItem 5" xfId="1019" xr:uid="{00000000-0005-0000-0000-0000E7910000}"/>
    <cellStyle name="SAPBEXunassignedItem 5 2" xfId="1020" xr:uid="{00000000-0005-0000-0000-0000E8910000}"/>
    <cellStyle name="SAPBEXunassignedItem 5 2 2" xfId="6471" xr:uid="{00000000-0005-0000-0000-0000E9910000}"/>
    <cellStyle name="SAPBEXunassignedItem 5 2 3" xfId="7324" xr:uid="{00000000-0005-0000-0000-0000EA910000}"/>
    <cellStyle name="SAPBEXunassignedItem 5 2 4" xfId="10613" xr:uid="{00000000-0005-0000-0000-0000EB910000}"/>
    <cellStyle name="SAPBEXunassignedItem 5 2 5" xfId="14393" xr:uid="{00000000-0005-0000-0000-0000EC910000}"/>
    <cellStyle name="SAPBEXunassignedItem 5 2 6" xfId="17156" xr:uid="{00000000-0005-0000-0000-0000ED910000}"/>
    <cellStyle name="SAPBEXunassignedItem 5 2 7" xfId="5166" xr:uid="{00000000-0005-0000-0000-0000EE910000}"/>
    <cellStyle name="SAPBEXunassignedItem 5 3" xfId="6470" xr:uid="{00000000-0005-0000-0000-0000EF910000}"/>
    <cellStyle name="SAPBEXunassignedItem 5 4" xfId="7330" xr:uid="{00000000-0005-0000-0000-0000F0910000}"/>
    <cellStyle name="SAPBEXunassignedItem 5 5" xfId="14176" xr:uid="{00000000-0005-0000-0000-0000F1910000}"/>
    <cellStyle name="SAPBEXunassignedItem 5 6" xfId="7045" xr:uid="{00000000-0005-0000-0000-0000F2910000}"/>
    <cellStyle name="SAPBEXunassignedItem 5 7" xfId="15680" xr:uid="{00000000-0005-0000-0000-0000F3910000}"/>
    <cellStyle name="SAPBEXunassignedItem 5 8" xfId="5165" xr:uid="{00000000-0005-0000-0000-0000F4910000}"/>
    <cellStyle name="SAPBEXunassignedItem 6" xfId="1021" xr:uid="{00000000-0005-0000-0000-0000F5910000}"/>
    <cellStyle name="SAPBEXunassignedItem 6 2" xfId="6472" xr:uid="{00000000-0005-0000-0000-0000F6910000}"/>
    <cellStyle name="SAPBEXunassignedItem 6 3" xfId="7321" xr:uid="{00000000-0005-0000-0000-0000F7910000}"/>
    <cellStyle name="SAPBEXunassignedItem 6 4" xfId="5855" xr:uid="{00000000-0005-0000-0000-0000F8910000}"/>
    <cellStyle name="SAPBEXunassignedItem 6 5" xfId="15248" xr:uid="{00000000-0005-0000-0000-0000F9910000}"/>
    <cellStyle name="SAPBEXunassignedItem 6 6" xfId="7035" xr:uid="{00000000-0005-0000-0000-0000FA910000}"/>
    <cellStyle name="SAPBEXunassignedItem 6 7" xfId="5167" xr:uid="{00000000-0005-0000-0000-0000FB910000}"/>
    <cellStyle name="SAPBEXunassignedItem 7" xfId="1939" xr:uid="{00000000-0005-0000-0000-0000FC910000}"/>
    <cellStyle name="SAPBEXunassignedItem 7 2" xfId="7187" xr:uid="{00000000-0005-0000-0000-0000FD910000}"/>
    <cellStyle name="SAPBEXunassignedItem 7 3" xfId="7474" xr:uid="{00000000-0005-0000-0000-0000FE910000}"/>
    <cellStyle name="SAPBEXunassignedItem 7 4" xfId="7797" xr:uid="{00000000-0005-0000-0000-0000FF910000}"/>
    <cellStyle name="SAPBEXunassignedItem 7 5" xfId="5921" xr:uid="{00000000-0005-0000-0000-000000920000}"/>
    <cellStyle name="SAPBEXunassignedItem 7 6" xfId="15721" xr:uid="{00000000-0005-0000-0000-000001920000}"/>
    <cellStyle name="SAPBEXunassignedItem 7 7" xfId="6103" xr:uid="{00000000-0005-0000-0000-000002920000}"/>
    <cellStyle name="SAPBEXunassignedItem 8" xfId="2148" xr:uid="{00000000-0005-0000-0000-000003920000}"/>
    <cellStyle name="SAPBEXunassignedItem 8 2" xfId="7388" xr:uid="{00000000-0005-0000-0000-000004920000}"/>
    <cellStyle name="SAPBEXunassignedItem 8 3" xfId="10229" xr:uid="{00000000-0005-0000-0000-000005920000}"/>
    <cellStyle name="SAPBEXunassignedItem 8 4" xfId="13784" xr:uid="{00000000-0005-0000-0000-000006920000}"/>
    <cellStyle name="SAPBEXunassignedItem 8 5" xfId="15677" xr:uid="{00000000-0005-0000-0000-000007920000}"/>
    <cellStyle name="SAPBEXunassignedItem 8 6" xfId="22108" xr:uid="{00000000-0005-0000-0000-000008920000}"/>
    <cellStyle name="SAPBEXunassignedItem 8 7" xfId="6124" xr:uid="{00000000-0005-0000-0000-000009920000}"/>
    <cellStyle name="SAPBEXunassignedItem 9" xfId="4885" xr:uid="{00000000-0005-0000-0000-00000A920000}"/>
    <cellStyle name="SAPBEXunassignedItem 9 2" xfId="10040" xr:uid="{00000000-0005-0000-0000-00000B920000}"/>
    <cellStyle name="SAPBEXunassignedItem 9 3" xfId="12858" xr:uid="{00000000-0005-0000-0000-00000C920000}"/>
    <cellStyle name="SAPBEXunassignedItem 9 4" xfId="15178" xr:uid="{00000000-0005-0000-0000-00000D920000}"/>
    <cellStyle name="SAPBEXunassignedItem 9 5" xfId="18179" xr:uid="{00000000-0005-0000-0000-00000E920000}"/>
    <cellStyle name="SAPBEXunassignedItem 9 6" xfId="7641" xr:uid="{00000000-0005-0000-0000-00000F920000}"/>
    <cellStyle name="SAPBEXundefined" xfId="114" xr:uid="{00000000-0005-0000-0000-000010920000}"/>
    <cellStyle name="SAPBEXundefined 10" xfId="3761" xr:uid="{00000000-0005-0000-0000-000011920000}"/>
    <cellStyle name="SAPBEXundefined 10 2" xfId="3858" xr:uid="{00000000-0005-0000-0000-000012920000}"/>
    <cellStyle name="SAPBEXundefined 10 2 2" xfId="9014" xr:uid="{00000000-0005-0000-0000-000013920000}"/>
    <cellStyle name="SAPBEXundefined 10 2 2 2" xfId="25011" xr:uid="{00000000-0005-0000-0000-000014920000}"/>
    <cellStyle name="SAPBEXundefined 10 2 3" xfId="11833" xr:uid="{00000000-0005-0000-0000-000015920000}"/>
    <cellStyle name="SAPBEXundefined 10 2 3 2" xfId="27677" xr:uid="{00000000-0005-0000-0000-000016920000}"/>
    <cellStyle name="SAPBEXundefined 10 2 4" xfId="14943" xr:uid="{00000000-0005-0000-0000-000017920000}"/>
    <cellStyle name="SAPBEXundefined 10 2 4 2" xfId="30394" xr:uid="{00000000-0005-0000-0000-000018920000}"/>
    <cellStyle name="SAPBEXundefined 10 2 5" xfId="17155" xr:uid="{00000000-0005-0000-0000-000019920000}"/>
    <cellStyle name="SAPBEXundefined 10 2 5 2" xfId="32278" xr:uid="{00000000-0005-0000-0000-00001A920000}"/>
    <cellStyle name="SAPBEXundefined 10 2 6" xfId="19765" xr:uid="{00000000-0005-0000-0000-00001B920000}"/>
    <cellStyle name="SAPBEXundefined 10 2 6 2" xfId="34706" xr:uid="{00000000-0005-0000-0000-00001C920000}"/>
    <cellStyle name="SAPBEXundefined 10 2 7" xfId="21165" xr:uid="{00000000-0005-0000-0000-00001D920000}"/>
    <cellStyle name="SAPBEXundefined 10 2 7 2" xfId="36091" xr:uid="{00000000-0005-0000-0000-00001E920000}"/>
    <cellStyle name="SAPBEXundefined 10 3" xfId="8927" xr:uid="{00000000-0005-0000-0000-00001F920000}"/>
    <cellStyle name="SAPBEXundefined 10 3 2" xfId="24956" xr:uid="{00000000-0005-0000-0000-000020920000}"/>
    <cellStyle name="SAPBEXundefined 10 4" xfId="11754" xr:uid="{00000000-0005-0000-0000-000021920000}"/>
    <cellStyle name="SAPBEXundefined 10 4 2" xfId="27621" xr:uid="{00000000-0005-0000-0000-000022920000}"/>
    <cellStyle name="SAPBEXundefined 10 5" xfId="10373" xr:uid="{00000000-0005-0000-0000-000023920000}"/>
    <cellStyle name="SAPBEXundefined 10 5 2" xfId="26311" xr:uid="{00000000-0005-0000-0000-000024920000}"/>
    <cellStyle name="SAPBEXundefined 10 6" xfId="17106" xr:uid="{00000000-0005-0000-0000-000025920000}"/>
    <cellStyle name="SAPBEXundefined 10 6 2" xfId="32244" xr:uid="{00000000-0005-0000-0000-000026920000}"/>
    <cellStyle name="SAPBEXundefined 10 7" xfId="19716" xr:uid="{00000000-0005-0000-0000-000027920000}"/>
    <cellStyle name="SAPBEXundefined 10 7 2" xfId="34663" xr:uid="{00000000-0005-0000-0000-000028920000}"/>
    <cellStyle name="SAPBEXundefined 11" xfId="3762" xr:uid="{00000000-0005-0000-0000-000029920000}"/>
    <cellStyle name="SAPBEXundefined 11 2" xfId="2111" xr:uid="{00000000-0005-0000-0000-00002A920000}"/>
    <cellStyle name="SAPBEXundefined 11 2 2" xfId="7351" xr:uid="{00000000-0005-0000-0000-00002B920000}"/>
    <cellStyle name="SAPBEXundefined 11 2 2 2" xfId="23554" xr:uid="{00000000-0005-0000-0000-00002C920000}"/>
    <cellStyle name="SAPBEXundefined 11 2 3" xfId="10193" xr:uid="{00000000-0005-0000-0000-00002D920000}"/>
    <cellStyle name="SAPBEXundefined 11 2 3 2" xfId="26158" xr:uid="{00000000-0005-0000-0000-00002E920000}"/>
    <cellStyle name="SAPBEXundefined 11 2 4" xfId="15409" xr:uid="{00000000-0005-0000-0000-00002F920000}"/>
    <cellStyle name="SAPBEXundefined 11 2 4 2" xfId="30795" xr:uid="{00000000-0005-0000-0000-000030920000}"/>
    <cellStyle name="SAPBEXundefined 11 2 5" xfId="15641" xr:uid="{00000000-0005-0000-0000-000031920000}"/>
    <cellStyle name="SAPBEXundefined 11 2 5 2" xfId="30943" xr:uid="{00000000-0005-0000-0000-000032920000}"/>
    <cellStyle name="SAPBEXundefined 11 2 6" xfId="18329" xr:uid="{00000000-0005-0000-0000-000033920000}"/>
    <cellStyle name="SAPBEXundefined 11 2 6 2" xfId="33394" xr:uid="{00000000-0005-0000-0000-000034920000}"/>
    <cellStyle name="SAPBEXundefined 11 2 7" xfId="22098" xr:uid="{00000000-0005-0000-0000-000035920000}"/>
    <cellStyle name="SAPBEXundefined 11 2 7 2" xfId="37011" xr:uid="{00000000-0005-0000-0000-000036920000}"/>
    <cellStyle name="SAPBEXundefined 11 3" xfId="8928" xr:uid="{00000000-0005-0000-0000-000037920000}"/>
    <cellStyle name="SAPBEXundefined 11 3 2" xfId="24957" xr:uid="{00000000-0005-0000-0000-000038920000}"/>
    <cellStyle name="SAPBEXundefined 11 4" xfId="11755" xr:uid="{00000000-0005-0000-0000-000039920000}"/>
    <cellStyle name="SAPBEXundefined 11 4 2" xfId="27622" xr:uid="{00000000-0005-0000-0000-00003A920000}"/>
    <cellStyle name="SAPBEXundefined 11 5" xfId="15137" xr:uid="{00000000-0005-0000-0000-00003B920000}"/>
    <cellStyle name="SAPBEXundefined 11 5 2" xfId="30559" xr:uid="{00000000-0005-0000-0000-00003C920000}"/>
    <cellStyle name="SAPBEXundefined 11 6" xfId="17107" xr:uid="{00000000-0005-0000-0000-00003D920000}"/>
    <cellStyle name="SAPBEXundefined 11 6 2" xfId="32245" xr:uid="{00000000-0005-0000-0000-00003E920000}"/>
    <cellStyle name="SAPBEXundefined 11 7" xfId="19717" xr:uid="{00000000-0005-0000-0000-00003F920000}"/>
    <cellStyle name="SAPBEXundefined 11 7 2" xfId="34664" xr:uid="{00000000-0005-0000-0000-000040920000}"/>
    <cellStyle name="SAPBEXundefined 12" xfId="3763" xr:uid="{00000000-0005-0000-0000-000041920000}"/>
    <cellStyle name="SAPBEXundefined 12 2" xfId="2112" xr:uid="{00000000-0005-0000-0000-000042920000}"/>
    <cellStyle name="SAPBEXundefined 12 2 2" xfId="7352" xr:uid="{00000000-0005-0000-0000-000043920000}"/>
    <cellStyle name="SAPBEXundefined 12 2 2 2" xfId="23555" xr:uid="{00000000-0005-0000-0000-000044920000}"/>
    <cellStyle name="SAPBEXundefined 12 2 3" xfId="10194" xr:uid="{00000000-0005-0000-0000-000045920000}"/>
    <cellStyle name="SAPBEXundefined 12 2 3 2" xfId="26159" xr:uid="{00000000-0005-0000-0000-000046920000}"/>
    <cellStyle name="SAPBEXundefined 12 2 4" xfId="6707" xr:uid="{00000000-0005-0000-0000-000047920000}"/>
    <cellStyle name="SAPBEXundefined 12 2 4 2" xfId="23198" xr:uid="{00000000-0005-0000-0000-000048920000}"/>
    <cellStyle name="SAPBEXundefined 12 2 5" xfId="15642" xr:uid="{00000000-0005-0000-0000-000049920000}"/>
    <cellStyle name="SAPBEXundefined 12 2 5 2" xfId="30944" xr:uid="{00000000-0005-0000-0000-00004A920000}"/>
    <cellStyle name="SAPBEXundefined 12 2 6" xfId="18330" xr:uid="{00000000-0005-0000-0000-00004B920000}"/>
    <cellStyle name="SAPBEXundefined 12 2 6 2" xfId="33395" xr:uid="{00000000-0005-0000-0000-00004C920000}"/>
    <cellStyle name="SAPBEXundefined 12 2 7" xfId="18383" xr:uid="{00000000-0005-0000-0000-00004D920000}"/>
    <cellStyle name="SAPBEXundefined 12 2 7 2" xfId="33444" xr:uid="{00000000-0005-0000-0000-00004E920000}"/>
    <cellStyle name="SAPBEXundefined 12 3" xfId="8929" xr:uid="{00000000-0005-0000-0000-00004F920000}"/>
    <cellStyle name="SAPBEXundefined 12 3 2" xfId="24958" xr:uid="{00000000-0005-0000-0000-000050920000}"/>
    <cellStyle name="SAPBEXundefined 12 4" xfId="11756" xr:uid="{00000000-0005-0000-0000-000051920000}"/>
    <cellStyle name="SAPBEXundefined 12 4 2" xfId="27623" xr:uid="{00000000-0005-0000-0000-000052920000}"/>
    <cellStyle name="SAPBEXundefined 12 5" xfId="13738" xr:uid="{00000000-0005-0000-0000-000053920000}"/>
    <cellStyle name="SAPBEXundefined 12 5 2" xfId="29350" xr:uid="{00000000-0005-0000-0000-000054920000}"/>
    <cellStyle name="SAPBEXundefined 12 6" xfId="17108" xr:uid="{00000000-0005-0000-0000-000055920000}"/>
    <cellStyle name="SAPBEXundefined 12 6 2" xfId="32246" xr:uid="{00000000-0005-0000-0000-000056920000}"/>
    <cellStyle name="SAPBEXundefined 12 7" xfId="19718" xr:uid="{00000000-0005-0000-0000-000057920000}"/>
    <cellStyle name="SAPBEXundefined 12 7 2" xfId="34665" xr:uid="{00000000-0005-0000-0000-000058920000}"/>
    <cellStyle name="SAPBEXundefined 13" xfId="3764" xr:uid="{00000000-0005-0000-0000-000059920000}"/>
    <cellStyle name="SAPBEXundefined 13 2" xfId="2113" xr:uid="{00000000-0005-0000-0000-00005A920000}"/>
    <cellStyle name="SAPBEXundefined 13 2 2" xfId="7353" xr:uid="{00000000-0005-0000-0000-00005B920000}"/>
    <cellStyle name="SAPBEXundefined 13 2 2 2" xfId="23556" xr:uid="{00000000-0005-0000-0000-00005C920000}"/>
    <cellStyle name="SAPBEXundefined 13 2 3" xfId="10195" xr:uid="{00000000-0005-0000-0000-00005D920000}"/>
    <cellStyle name="SAPBEXundefined 13 2 3 2" xfId="26160" xr:uid="{00000000-0005-0000-0000-00005E920000}"/>
    <cellStyle name="SAPBEXundefined 13 2 4" xfId="13781" xr:uid="{00000000-0005-0000-0000-00005F920000}"/>
    <cellStyle name="SAPBEXundefined 13 2 4 2" xfId="29374" xr:uid="{00000000-0005-0000-0000-000060920000}"/>
    <cellStyle name="SAPBEXundefined 13 2 5" xfId="15643" xr:uid="{00000000-0005-0000-0000-000061920000}"/>
    <cellStyle name="SAPBEXundefined 13 2 5 2" xfId="30945" xr:uid="{00000000-0005-0000-0000-000062920000}"/>
    <cellStyle name="SAPBEXundefined 13 2 6" xfId="18331" xr:uid="{00000000-0005-0000-0000-000063920000}"/>
    <cellStyle name="SAPBEXundefined 13 2 6 2" xfId="33396" xr:uid="{00000000-0005-0000-0000-000064920000}"/>
    <cellStyle name="SAPBEXundefined 13 2 7" xfId="21794" xr:uid="{00000000-0005-0000-0000-000065920000}"/>
    <cellStyle name="SAPBEXundefined 13 2 7 2" xfId="36714" xr:uid="{00000000-0005-0000-0000-000066920000}"/>
    <cellStyle name="SAPBEXundefined 13 3" xfId="8930" xr:uid="{00000000-0005-0000-0000-000067920000}"/>
    <cellStyle name="SAPBEXundefined 13 3 2" xfId="24959" xr:uid="{00000000-0005-0000-0000-000068920000}"/>
    <cellStyle name="SAPBEXundefined 13 4" xfId="11757" xr:uid="{00000000-0005-0000-0000-000069920000}"/>
    <cellStyle name="SAPBEXundefined 13 4 2" xfId="27624" xr:uid="{00000000-0005-0000-0000-00006A920000}"/>
    <cellStyle name="SAPBEXundefined 13 5" xfId="15146" xr:uid="{00000000-0005-0000-0000-00006B920000}"/>
    <cellStyle name="SAPBEXundefined 13 5 2" xfId="30566" xr:uid="{00000000-0005-0000-0000-00006C920000}"/>
    <cellStyle name="SAPBEXundefined 13 6" xfId="17109" xr:uid="{00000000-0005-0000-0000-00006D920000}"/>
    <cellStyle name="SAPBEXundefined 13 6 2" xfId="32247" xr:uid="{00000000-0005-0000-0000-00006E920000}"/>
    <cellStyle name="SAPBEXundefined 13 7" xfId="19719" xr:uid="{00000000-0005-0000-0000-00006F920000}"/>
    <cellStyle name="SAPBEXundefined 13 7 2" xfId="34666" xr:uid="{00000000-0005-0000-0000-000070920000}"/>
    <cellStyle name="SAPBEXundefined 14" xfId="3765" xr:uid="{00000000-0005-0000-0000-000071920000}"/>
    <cellStyle name="SAPBEXundefined 14 2" xfId="2424" xr:uid="{00000000-0005-0000-0000-000072920000}"/>
    <cellStyle name="SAPBEXundefined 14 2 2" xfId="7627" xr:uid="{00000000-0005-0000-0000-000073920000}"/>
    <cellStyle name="SAPBEXundefined 14 2 2 2" xfId="23766" xr:uid="{00000000-0005-0000-0000-000074920000}"/>
    <cellStyle name="SAPBEXundefined 14 2 3" xfId="10444" xr:uid="{00000000-0005-0000-0000-000075920000}"/>
    <cellStyle name="SAPBEXundefined 14 2 3 2" xfId="26367" xr:uid="{00000000-0005-0000-0000-000076920000}"/>
    <cellStyle name="SAPBEXundefined 14 2 4" xfId="5926" xr:uid="{00000000-0005-0000-0000-000077920000}"/>
    <cellStyle name="SAPBEXundefined 14 2 4 2" xfId="22903" xr:uid="{00000000-0005-0000-0000-000078920000}"/>
    <cellStyle name="SAPBEXundefined 14 2 5" xfId="15855" xr:uid="{00000000-0005-0000-0000-000079920000}"/>
    <cellStyle name="SAPBEXundefined 14 2 5 2" xfId="31078" xr:uid="{00000000-0005-0000-0000-00007A920000}"/>
    <cellStyle name="SAPBEXundefined 14 2 6" xfId="18485" xr:uid="{00000000-0005-0000-0000-00007B920000}"/>
    <cellStyle name="SAPBEXundefined 14 2 6 2" xfId="33512" xr:uid="{00000000-0005-0000-0000-00007C920000}"/>
    <cellStyle name="SAPBEXundefined 14 2 7" xfId="19751" xr:uid="{00000000-0005-0000-0000-00007D920000}"/>
    <cellStyle name="SAPBEXundefined 14 2 7 2" xfId="34697" xr:uid="{00000000-0005-0000-0000-00007E920000}"/>
    <cellStyle name="SAPBEXundefined 14 3" xfId="8931" xr:uid="{00000000-0005-0000-0000-00007F920000}"/>
    <cellStyle name="SAPBEXundefined 14 3 2" xfId="24960" xr:uid="{00000000-0005-0000-0000-000080920000}"/>
    <cellStyle name="SAPBEXundefined 14 4" xfId="11758" xr:uid="{00000000-0005-0000-0000-000081920000}"/>
    <cellStyle name="SAPBEXundefined 14 4 2" xfId="27625" xr:uid="{00000000-0005-0000-0000-000082920000}"/>
    <cellStyle name="SAPBEXundefined 14 5" xfId="15139" xr:uid="{00000000-0005-0000-0000-000083920000}"/>
    <cellStyle name="SAPBEXundefined 14 5 2" xfId="30561" xr:uid="{00000000-0005-0000-0000-000084920000}"/>
    <cellStyle name="SAPBEXundefined 14 6" xfId="17110" xr:uid="{00000000-0005-0000-0000-000085920000}"/>
    <cellStyle name="SAPBEXundefined 14 6 2" xfId="32248" xr:uid="{00000000-0005-0000-0000-000086920000}"/>
    <cellStyle name="SAPBEXundefined 14 7" xfId="19720" xr:uid="{00000000-0005-0000-0000-000087920000}"/>
    <cellStyle name="SAPBEXundefined 14 7 2" xfId="34667" xr:uid="{00000000-0005-0000-0000-000088920000}"/>
    <cellStyle name="SAPBEXundefined 15" xfId="3766" xr:uid="{00000000-0005-0000-0000-000089920000}"/>
    <cellStyle name="SAPBEXundefined 15 2" xfId="2114" xr:uid="{00000000-0005-0000-0000-00008A920000}"/>
    <cellStyle name="SAPBEXundefined 15 2 2" xfId="7354" xr:uid="{00000000-0005-0000-0000-00008B920000}"/>
    <cellStyle name="SAPBEXundefined 15 2 2 2" xfId="23557" xr:uid="{00000000-0005-0000-0000-00008C920000}"/>
    <cellStyle name="SAPBEXundefined 15 2 3" xfId="10196" xr:uid="{00000000-0005-0000-0000-00008D920000}"/>
    <cellStyle name="SAPBEXundefined 15 2 3 2" xfId="26161" xr:uid="{00000000-0005-0000-0000-00008E920000}"/>
    <cellStyle name="SAPBEXundefined 15 2 4" xfId="5918" xr:uid="{00000000-0005-0000-0000-00008F920000}"/>
    <cellStyle name="SAPBEXundefined 15 2 4 2" xfId="22899" xr:uid="{00000000-0005-0000-0000-000090920000}"/>
    <cellStyle name="SAPBEXundefined 15 2 5" xfId="15644" xr:uid="{00000000-0005-0000-0000-000091920000}"/>
    <cellStyle name="SAPBEXundefined 15 2 5 2" xfId="30946" xr:uid="{00000000-0005-0000-0000-000092920000}"/>
    <cellStyle name="SAPBEXundefined 15 2 6" xfId="18332" xr:uid="{00000000-0005-0000-0000-000093920000}"/>
    <cellStyle name="SAPBEXundefined 15 2 6 2" xfId="33397" xr:uid="{00000000-0005-0000-0000-000094920000}"/>
    <cellStyle name="SAPBEXundefined 15 2 7" xfId="10259" xr:uid="{00000000-0005-0000-0000-000095920000}"/>
    <cellStyle name="SAPBEXundefined 15 2 7 2" xfId="26215" xr:uid="{00000000-0005-0000-0000-000096920000}"/>
    <cellStyle name="SAPBEXundefined 15 3" xfId="8932" xr:uid="{00000000-0005-0000-0000-000097920000}"/>
    <cellStyle name="SAPBEXundefined 15 3 2" xfId="24961" xr:uid="{00000000-0005-0000-0000-000098920000}"/>
    <cellStyle name="SAPBEXundefined 15 4" xfId="11759" xr:uid="{00000000-0005-0000-0000-000099920000}"/>
    <cellStyle name="SAPBEXundefined 15 4 2" xfId="27626" xr:uid="{00000000-0005-0000-0000-00009A920000}"/>
    <cellStyle name="SAPBEXundefined 15 5" xfId="14469" xr:uid="{00000000-0005-0000-0000-00009B920000}"/>
    <cellStyle name="SAPBEXundefined 15 5 2" xfId="29986" xr:uid="{00000000-0005-0000-0000-00009C920000}"/>
    <cellStyle name="SAPBEXundefined 15 6" xfId="17111" xr:uid="{00000000-0005-0000-0000-00009D920000}"/>
    <cellStyle name="SAPBEXundefined 15 6 2" xfId="32249" xr:uid="{00000000-0005-0000-0000-00009E920000}"/>
    <cellStyle name="SAPBEXundefined 15 7" xfId="19721" xr:uid="{00000000-0005-0000-0000-00009F920000}"/>
    <cellStyle name="SAPBEXundefined 15 7 2" xfId="34668" xr:uid="{00000000-0005-0000-0000-0000A0920000}"/>
    <cellStyle name="SAPBEXundefined 16" xfId="3767" xr:uid="{00000000-0005-0000-0000-0000A1920000}"/>
    <cellStyle name="SAPBEXundefined 16 2" xfId="2115" xr:uid="{00000000-0005-0000-0000-0000A2920000}"/>
    <cellStyle name="SAPBEXundefined 16 2 2" xfId="7355" xr:uid="{00000000-0005-0000-0000-0000A3920000}"/>
    <cellStyle name="SAPBEXundefined 16 2 2 2" xfId="23558" xr:uid="{00000000-0005-0000-0000-0000A4920000}"/>
    <cellStyle name="SAPBEXundefined 16 2 3" xfId="10197" xr:uid="{00000000-0005-0000-0000-0000A5920000}"/>
    <cellStyle name="SAPBEXundefined 16 2 3 2" xfId="26162" xr:uid="{00000000-0005-0000-0000-0000A6920000}"/>
    <cellStyle name="SAPBEXundefined 16 2 4" xfId="13471" xr:uid="{00000000-0005-0000-0000-0000A7920000}"/>
    <cellStyle name="SAPBEXundefined 16 2 4 2" xfId="29115" xr:uid="{00000000-0005-0000-0000-0000A8920000}"/>
    <cellStyle name="SAPBEXundefined 16 2 5" xfId="15645" xr:uid="{00000000-0005-0000-0000-0000A9920000}"/>
    <cellStyle name="SAPBEXundefined 16 2 5 2" xfId="30947" xr:uid="{00000000-0005-0000-0000-0000AA920000}"/>
    <cellStyle name="SAPBEXundefined 16 2 6" xfId="18333" xr:uid="{00000000-0005-0000-0000-0000AB920000}"/>
    <cellStyle name="SAPBEXundefined 16 2 6 2" xfId="33398" xr:uid="{00000000-0005-0000-0000-0000AC920000}"/>
    <cellStyle name="SAPBEXundefined 16 2 7" xfId="13431" xr:uid="{00000000-0005-0000-0000-0000AD920000}"/>
    <cellStyle name="SAPBEXundefined 16 2 7 2" xfId="29094" xr:uid="{00000000-0005-0000-0000-0000AE920000}"/>
    <cellStyle name="SAPBEXundefined 16 3" xfId="8933" xr:uid="{00000000-0005-0000-0000-0000AF920000}"/>
    <cellStyle name="SAPBEXundefined 16 3 2" xfId="24962" xr:uid="{00000000-0005-0000-0000-0000B0920000}"/>
    <cellStyle name="SAPBEXundefined 16 4" xfId="11760" xr:uid="{00000000-0005-0000-0000-0000B1920000}"/>
    <cellStyle name="SAPBEXundefined 16 4 2" xfId="27627" xr:uid="{00000000-0005-0000-0000-0000B2920000}"/>
    <cellStyle name="SAPBEXundefined 16 5" xfId="13740" xr:uid="{00000000-0005-0000-0000-0000B3920000}"/>
    <cellStyle name="SAPBEXundefined 16 5 2" xfId="29352" xr:uid="{00000000-0005-0000-0000-0000B4920000}"/>
    <cellStyle name="SAPBEXundefined 16 6" xfId="17112" xr:uid="{00000000-0005-0000-0000-0000B5920000}"/>
    <cellStyle name="SAPBEXundefined 16 6 2" xfId="32250" xr:uid="{00000000-0005-0000-0000-0000B6920000}"/>
    <cellStyle name="SAPBEXundefined 16 7" xfId="19722" xr:uid="{00000000-0005-0000-0000-0000B7920000}"/>
    <cellStyle name="SAPBEXundefined 16 7 2" xfId="34669" xr:uid="{00000000-0005-0000-0000-0000B8920000}"/>
    <cellStyle name="SAPBEXundefined 17" xfId="4884" xr:uid="{00000000-0005-0000-0000-0000B9920000}"/>
    <cellStyle name="SAPBEXundefined 17 2" xfId="10039" xr:uid="{00000000-0005-0000-0000-0000BA920000}"/>
    <cellStyle name="SAPBEXundefined 17 2 2" xfId="26022" xr:uid="{00000000-0005-0000-0000-0000BB920000}"/>
    <cellStyle name="SAPBEXundefined 17 3" xfId="12857" xr:uid="{00000000-0005-0000-0000-0000BC920000}"/>
    <cellStyle name="SAPBEXundefined 17 3 2" xfId="28699" xr:uid="{00000000-0005-0000-0000-0000BD920000}"/>
    <cellStyle name="SAPBEXundefined 17 4" xfId="13687" xr:uid="{00000000-0005-0000-0000-0000BE920000}"/>
    <cellStyle name="SAPBEXundefined 17 4 2" xfId="29307" xr:uid="{00000000-0005-0000-0000-0000BF920000}"/>
    <cellStyle name="SAPBEXundefined 17 5" xfId="18178" xr:uid="{00000000-0005-0000-0000-0000C0920000}"/>
    <cellStyle name="SAPBEXundefined 17 5 2" xfId="33285" xr:uid="{00000000-0005-0000-0000-0000C1920000}"/>
    <cellStyle name="SAPBEXundefined 17 6" xfId="20786" xr:uid="{00000000-0005-0000-0000-0000C2920000}"/>
    <cellStyle name="SAPBEXundefined 17 6 2" xfId="35719" xr:uid="{00000000-0005-0000-0000-0000C3920000}"/>
    <cellStyle name="SAPBEXundefined 17 7" xfId="7319" xr:uid="{00000000-0005-0000-0000-0000C4920000}"/>
    <cellStyle name="SAPBEXundefined 17 7 2" xfId="23531" xr:uid="{00000000-0005-0000-0000-0000C5920000}"/>
    <cellStyle name="SAPBEXundefined 18" xfId="5978" xr:uid="{00000000-0005-0000-0000-0000C6920000}"/>
    <cellStyle name="SAPBEXundefined 18 2" xfId="22948" xr:uid="{00000000-0005-0000-0000-0000C7920000}"/>
    <cellStyle name="SAPBEXundefined 19" xfId="7101" xr:uid="{00000000-0005-0000-0000-0000C8920000}"/>
    <cellStyle name="SAPBEXundefined 19 2" xfId="23404" xr:uid="{00000000-0005-0000-0000-0000C9920000}"/>
    <cellStyle name="SAPBEXundefined 2" xfId="1022" xr:uid="{00000000-0005-0000-0000-0000CA920000}"/>
    <cellStyle name="SAPBEXundefined 2 10" xfId="5168" xr:uid="{00000000-0005-0000-0000-0000CB920000}"/>
    <cellStyle name="SAPBEXundefined 2 11" xfId="22133" xr:uid="{00000000-0005-0000-0000-0000CC920000}"/>
    <cellStyle name="SAPBEXundefined 2 12" xfId="37911" xr:uid="{00000000-0005-0000-0000-0000CD920000}"/>
    <cellStyle name="SAPBEXundefined 2 13" xfId="38089" xr:uid="{00000000-0005-0000-0000-0000CE920000}"/>
    <cellStyle name="SAPBEXundefined 2 2" xfId="3768" xr:uid="{00000000-0005-0000-0000-0000CF920000}"/>
    <cellStyle name="SAPBEXundefined 2 2 2" xfId="8934" xr:uid="{00000000-0005-0000-0000-0000D0920000}"/>
    <cellStyle name="SAPBEXundefined 2 2 2 2" xfId="24963" xr:uid="{00000000-0005-0000-0000-0000D1920000}"/>
    <cellStyle name="SAPBEXundefined 2 2 3" xfId="11761" xr:uid="{00000000-0005-0000-0000-0000D2920000}"/>
    <cellStyle name="SAPBEXundefined 2 2 3 2" xfId="27628" xr:uid="{00000000-0005-0000-0000-0000D3920000}"/>
    <cellStyle name="SAPBEXundefined 2 2 4" xfId="13742" xr:uid="{00000000-0005-0000-0000-0000D4920000}"/>
    <cellStyle name="SAPBEXundefined 2 2 4 2" xfId="29354" xr:uid="{00000000-0005-0000-0000-0000D5920000}"/>
    <cellStyle name="SAPBEXundefined 2 2 5" xfId="17113" xr:uid="{00000000-0005-0000-0000-0000D6920000}"/>
    <cellStyle name="SAPBEXundefined 2 2 5 2" xfId="32251" xr:uid="{00000000-0005-0000-0000-0000D7920000}"/>
    <cellStyle name="SAPBEXundefined 2 2 6" xfId="19723" xr:uid="{00000000-0005-0000-0000-0000D8920000}"/>
    <cellStyle name="SAPBEXundefined 2 2 6 2" xfId="34670" xr:uid="{00000000-0005-0000-0000-0000D9920000}"/>
    <cellStyle name="SAPBEXundefined 2 2 7" xfId="21615" xr:uid="{00000000-0005-0000-0000-0000DA920000}"/>
    <cellStyle name="SAPBEXundefined 2 2 7 2" xfId="36541" xr:uid="{00000000-0005-0000-0000-0000DB920000}"/>
    <cellStyle name="SAPBEXundefined 2 2 8" xfId="6441" xr:uid="{00000000-0005-0000-0000-0000DC920000}"/>
    <cellStyle name="SAPBEXundefined 2 2 9" xfId="22136" xr:uid="{00000000-0005-0000-0000-0000DD920000}"/>
    <cellStyle name="SAPBEXundefined 2 3" xfId="2116" xr:uid="{00000000-0005-0000-0000-0000DE920000}"/>
    <cellStyle name="SAPBEXundefined 2 3 2" xfId="7356" xr:uid="{00000000-0005-0000-0000-0000DF920000}"/>
    <cellStyle name="SAPBEXundefined 2 3 2 2" xfId="23559" xr:uid="{00000000-0005-0000-0000-0000E0920000}"/>
    <cellStyle name="SAPBEXundefined 2 3 3" xfId="10198" xr:uid="{00000000-0005-0000-0000-0000E1920000}"/>
    <cellStyle name="SAPBEXundefined 2 3 3 2" xfId="26163" xr:uid="{00000000-0005-0000-0000-0000E2920000}"/>
    <cellStyle name="SAPBEXundefined 2 3 4" xfId="14211" xr:uid="{00000000-0005-0000-0000-0000E3920000}"/>
    <cellStyle name="SAPBEXundefined 2 3 4 2" xfId="29752" xr:uid="{00000000-0005-0000-0000-0000E4920000}"/>
    <cellStyle name="SAPBEXundefined 2 3 5" xfId="15646" xr:uid="{00000000-0005-0000-0000-0000E5920000}"/>
    <cellStyle name="SAPBEXundefined 2 3 5 2" xfId="30948" xr:uid="{00000000-0005-0000-0000-0000E6920000}"/>
    <cellStyle name="SAPBEXundefined 2 3 6" xfId="18334" xr:uid="{00000000-0005-0000-0000-0000E7920000}"/>
    <cellStyle name="SAPBEXundefined 2 3 6 2" xfId="33399" xr:uid="{00000000-0005-0000-0000-0000E8920000}"/>
    <cellStyle name="SAPBEXundefined 2 3 7" xfId="21417" xr:uid="{00000000-0005-0000-0000-0000E9920000}"/>
    <cellStyle name="SAPBEXundefined 2 3 7 2" xfId="36343" xr:uid="{00000000-0005-0000-0000-0000EA920000}"/>
    <cellStyle name="SAPBEXundefined 2 4" xfId="6473" xr:uid="{00000000-0005-0000-0000-0000EB920000}"/>
    <cellStyle name="SAPBEXundefined 2 4 2" xfId="23087" xr:uid="{00000000-0005-0000-0000-0000EC920000}"/>
    <cellStyle name="SAPBEXundefined 2 5" xfId="7298" xr:uid="{00000000-0005-0000-0000-0000ED920000}"/>
    <cellStyle name="SAPBEXundefined 2 5 2" xfId="23524" xr:uid="{00000000-0005-0000-0000-0000EE920000}"/>
    <cellStyle name="SAPBEXundefined 2 6" xfId="13041" xr:uid="{00000000-0005-0000-0000-0000EF920000}"/>
    <cellStyle name="SAPBEXundefined 2 6 2" xfId="28835" xr:uid="{00000000-0005-0000-0000-0000F0920000}"/>
    <cellStyle name="SAPBEXundefined 2 7" xfId="10180" xr:uid="{00000000-0005-0000-0000-0000F1920000}"/>
    <cellStyle name="SAPBEXundefined 2 7 2" xfId="26145" xr:uid="{00000000-0005-0000-0000-0000F2920000}"/>
    <cellStyle name="SAPBEXundefined 2 8" xfId="5809" xr:uid="{00000000-0005-0000-0000-0000F3920000}"/>
    <cellStyle name="SAPBEXundefined 2 8 2" xfId="22837" xr:uid="{00000000-0005-0000-0000-0000F4920000}"/>
    <cellStyle name="SAPBEXundefined 2 9" xfId="12943" xr:uid="{00000000-0005-0000-0000-0000F5920000}"/>
    <cellStyle name="SAPBEXundefined 2 9 2" xfId="28777" xr:uid="{00000000-0005-0000-0000-0000F6920000}"/>
    <cellStyle name="SAPBEXundefined 20" xfId="14773" xr:uid="{00000000-0005-0000-0000-0000F7920000}"/>
    <cellStyle name="SAPBEXundefined 20 2" xfId="30226" xr:uid="{00000000-0005-0000-0000-0000F8920000}"/>
    <cellStyle name="SAPBEXundefined 21" xfId="10278" xr:uid="{00000000-0005-0000-0000-0000F9920000}"/>
    <cellStyle name="SAPBEXundefined 21 2" xfId="26227" xr:uid="{00000000-0005-0000-0000-0000FA920000}"/>
    <cellStyle name="SAPBEXundefined 22" xfId="13276" xr:uid="{00000000-0005-0000-0000-0000FB920000}"/>
    <cellStyle name="SAPBEXundefined 22 2" xfId="29021" xr:uid="{00000000-0005-0000-0000-0000FC920000}"/>
    <cellStyle name="SAPBEXundefined 3" xfId="1023" xr:uid="{00000000-0005-0000-0000-0000FD920000}"/>
    <cellStyle name="SAPBEXundefined 3 10" xfId="22517" xr:uid="{00000000-0005-0000-0000-0000FE920000}"/>
    <cellStyle name="SAPBEXundefined 3 2" xfId="1985" xr:uid="{00000000-0005-0000-0000-0000FF920000}"/>
    <cellStyle name="SAPBEXundefined 3 2 2" xfId="7231" xr:uid="{00000000-0005-0000-0000-000000930000}"/>
    <cellStyle name="SAPBEXundefined 3 2 2 2" xfId="23492" xr:uid="{00000000-0005-0000-0000-000001930000}"/>
    <cellStyle name="SAPBEXundefined 3 2 3" xfId="7432" xr:uid="{00000000-0005-0000-0000-000002930000}"/>
    <cellStyle name="SAPBEXundefined 3 2 3 2" xfId="23624" xr:uid="{00000000-0005-0000-0000-000003930000}"/>
    <cellStyle name="SAPBEXundefined 3 2 4" xfId="15432" xr:uid="{00000000-0005-0000-0000-000004930000}"/>
    <cellStyle name="SAPBEXundefined 3 2 4 2" xfId="30811" xr:uid="{00000000-0005-0000-0000-000005930000}"/>
    <cellStyle name="SAPBEXundefined 3 2 5" xfId="15405" xr:uid="{00000000-0005-0000-0000-000006930000}"/>
    <cellStyle name="SAPBEXundefined 3 2 5 2" xfId="30791" xr:uid="{00000000-0005-0000-0000-000007930000}"/>
    <cellStyle name="SAPBEXundefined 3 2 6" xfId="15695" xr:uid="{00000000-0005-0000-0000-000008930000}"/>
    <cellStyle name="SAPBEXundefined 3 2 6 2" xfId="30985" xr:uid="{00000000-0005-0000-0000-000009930000}"/>
    <cellStyle name="SAPBEXundefined 3 2 7" xfId="18376" xr:uid="{00000000-0005-0000-0000-00000A930000}"/>
    <cellStyle name="SAPBEXundefined 3 2 7 2" xfId="33437" xr:uid="{00000000-0005-0000-0000-00000B930000}"/>
    <cellStyle name="SAPBEXundefined 3 2 8" xfId="6115" xr:uid="{00000000-0005-0000-0000-00000C930000}"/>
    <cellStyle name="SAPBEXundefined 3 3" xfId="2437" xr:uid="{00000000-0005-0000-0000-00000D930000}"/>
    <cellStyle name="SAPBEXundefined 3 3 2" xfId="7640" xr:uid="{00000000-0005-0000-0000-00000E930000}"/>
    <cellStyle name="SAPBEXundefined 3 3 2 2" xfId="23775" xr:uid="{00000000-0005-0000-0000-00000F930000}"/>
    <cellStyle name="SAPBEXundefined 3 3 3" xfId="10456" xr:uid="{00000000-0005-0000-0000-000010930000}"/>
    <cellStyle name="SAPBEXundefined 3 3 3 2" xfId="26378" xr:uid="{00000000-0005-0000-0000-000011930000}"/>
    <cellStyle name="SAPBEXundefined 3 3 4" xfId="13496" xr:uid="{00000000-0005-0000-0000-000012930000}"/>
    <cellStyle name="SAPBEXundefined 3 3 4 2" xfId="29131" xr:uid="{00000000-0005-0000-0000-000013930000}"/>
    <cellStyle name="SAPBEXundefined 3 3 5" xfId="15868" xr:uid="{00000000-0005-0000-0000-000014930000}"/>
    <cellStyle name="SAPBEXundefined 3 3 5 2" xfId="31088" xr:uid="{00000000-0005-0000-0000-000015930000}"/>
    <cellStyle name="SAPBEXundefined 3 3 6" xfId="18498" xr:uid="{00000000-0005-0000-0000-000016930000}"/>
    <cellStyle name="SAPBEXundefined 3 3 6 2" xfId="33520" xr:uid="{00000000-0005-0000-0000-000017930000}"/>
    <cellStyle name="SAPBEXundefined 3 3 7" xfId="20907" xr:uid="{00000000-0005-0000-0000-000018930000}"/>
    <cellStyle name="SAPBEXundefined 3 3 7 2" xfId="35833" xr:uid="{00000000-0005-0000-0000-000019930000}"/>
    <cellStyle name="SAPBEXundefined 3 4" xfId="6474" xr:uid="{00000000-0005-0000-0000-00001A930000}"/>
    <cellStyle name="SAPBEXundefined 3 4 2" xfId="37243" xr:uid="{00000000-0005-0000-0000-00001B930000}"/>
    <cellStyle name="SAPBEXundefined 3 5" xfId="7294" xr:uid="{00000000-0005-0000-0000-00001C930000}"/>
    <cellStyle name="SAPBEXundefined 3 5 2" xfId="37074" xr:uid="{00000000-0005-0000-0000-00001D930000}"/>
    <cellStyle name="SAPBEXundefined 3 6" xfId="5854" xr:uid="{00000000-0005-0000-0000-00001E930000}"/>
    <cellStyle name="SAPBEXundefined 3 7" xfId="13931" xr:uid="{00000000-0005-0000-0000-00001F930000}"/>
    <cellStyle name="SAPBEXundefined 3 8" xfId="14685" xr:uid="{00000000-0005-0000-0000-000020930000}"/>
    <cellStyle name="SAPBEXundefined 3 9" xfId="18466" xr:uid="{00000000-0005-0000-0000-000021930000}"/>
    <cellStyle name="SAPBEXundefined 4" xfId="1024" xr:uid="{00000000-0005-0000-0000-000022930000}"/>
    <cellStyle name="SAPBEXundefined 4 10" xfId="5169" xr:uid="{00000000-0005-0000-0000-000023930000}"/>
    <cellStyle name="SAPBEXundefined 4 2" xfId="3770" xr:uid="{00000000-0005-0000-0000-000024930000}"/>
    <cellStyle name="SAPBEXundefined 4 2 2" xfId="8936" xr:uid="{00000000-0005-0000-0000-000025930000}"/>
    <cellStyle name="SAPBEXundefined 4 2 2 2" xfId="24965" xr:uid="{00000000-0005-0000-0000-000026930000}"/>
    <cellStyle name="SAPBEXundefined 4 2 3" xfId="11763" xr:uid="{00000000-0005-0000-0000-000027930000}"/>
    <cellStyle name="SAPBEXundefined 4 2 3 2" xfId="27630" xr:uid="{00000000-0005-0000-0000-000028930000}"/>
    <cellStyle name="SAPBEXundefined 4 2 4" xfId="14956" xr:uid="{00000000-0005-0000-0000-000029930000}"/>
    <cellStyle name="SAPBEXundefined 4 2 4 2" xfId="30403" xr:uid="{00000000-0005-0000-0000-00002A930000}"/>
    <cellStyle name="SAPBEXundefined 4 2 5" xfId="17115" xr:uid="{00000000-0005-0000-0000-00002B930000}"/>
    <cellStyle name="SAPBEXundefined 4 2 5 2" xfId="32253" xr:uid="{00000000-0005-0000-0000-00002C930000}"/>
    <cellStyle name="SAPBEXundefined 4 2 6" xfId="19725" xr:uid="{00000000-0005-0000-0000-00002D930000}"/>
    <cellStyle name="SAPBEXundefined 4 2 6 2" xfId="34672" xr:uid="{00000000-0005-0000-0000-00002E930000}"/>
    <cellStyle name="SAPBEXundefined 4 2 7" xfId="21617" xr:uid="{00000000-0005-0000-0000-00002F930000}"/>
    <cellStyle name="SAPBEXundefined 4 2 7 2" xfId="36543" xr:uid="{00000000-0005-0000-0000-000030930000}"/>
    <cellStyle name="SAPBEXundefined 4 2 8" xfId="6442" xr:uid="{00000000-0005-0000-0000-000031930000}"/>
    <cellStyle name="SAPBEXundefined 4 3" xfId="2117" xr:uid="{00000000-0005-0000-0000-000032930000}"/>
    <cellStyle name="SAPBEXundefined 4 3 2" xfId="7357" xr:uid="{00000000-0005-0000-0000-000033930000}"/>
    <cellStyle name="SAPBEXundefined 4 3 2 2" xfId="23560" xr:uid="{00000000-0005-0000-0000-000034930000}"/>
    <cellStyle name="SAPBEXundefined 4 3 3" xfId="10199" xr:uid="{00000000-0005-0000-0000-000035930000}"/>
    <cellStyle name="SAPBEXundefined 4 3 3 2" xfId="26164" xr:uid="{00000000-0005-0000-0000-000036930000}"/>
    <cellStyle name="SAPBEXundefined 4 3 4" xfId="14375" xr:uid="{00000000-0005-0000-0000-000037930000}"/>
    <cellStyle name="SAPBEXundefined 4 3 4 2" xfId="29896" xr:uid="{00000000-0005-0000-0000-000038930000}"/>
    <cellStyle name="SAPBEXundefined 4 3 5" xfId="15647" xr:uid="{00000000-0005-0000-0000-000039930000}"/>
    <cellStyle name="SAPBEXundefined 4 3 5 2" xfId="30949" xr:uid="{00000000-0005-0000-0000-00003A930000}"/>
    <cellStyle name="SAPBEXundefined 4 3 6" xfId="18335" xr:uid="{00000000-0005-0000-0000-00003B930000}"/>
    <cellStyle name="SAPBEXundefined 4 3 6 2" xfId="33400" xr:uid="{00000000-0005-0000-0000-00003C930000}"/>
    <cellStyle name="SAPBEXundefined 4 3 7" xfId="21793" xr:uid="{00000000-0005-0000-0000-00003D930000}"/>
    <cellStyle name="SAPBEXundefined 4 3 7 2" xfId="36713" xr:uid="{00000000-0005-0000-0000-00003E930000}"/>
    <cellStyle name="SAPBEXundefined 4 4" xfId="6475" xr:uid="{00000000-0005-0000-0000-00003F930000}"/>
    <cellStyle name="SAPBEXundefined 4 4 2" xfId="23088" xr:uid="{00000000-0005-0000-0000-000040930000}"/>
    <cellStyle name="SAPBEXundefined 4 5" xfId="7312" xr:uid="{00000000-0005-0000-0000-000041930000}"/>
    <cellStyle name="SAPBEXundefined 4 5 2" xfId="23527" xr:uid="{00000000-0005-0000-0000-000042930000}"/>
    <cellStyle name="SAPBEXundefined 4 6" xfId="9002" xr:uid="{00000000-0005-0000-0000-000043930000}"/>
    <cellStyle name="SAPBEXundefined 4 6 2" xfId="25004" xr:uid="{00000000-0005-0000-0000-000044930000}"/>
    <cellStyle name="SAPBEXundefined 4 7" xfId="7815" xr:uid="{00000000-0005-0000-0000-000045930000}"/>
    <cellStyle name="SAPBEXundefined 4 7 2" xfId="23850" xr:uid="{00000000-0005-0000-0000-000046930000}"/>
    <cellStyle name="SAPBEXundefined 4 8" xfId="6048" xr:uid="{00000000-0005-0000-0000-000047930000}"/>
    <cellStyle name="SAPBEXundefined 4 8 2" xfId="22999" xr:uid="{00000000-0005-0000-0000-000048930000}"/>
    <cellStyle name="SAPBEXundefined 4 9" xfId="19764" xr:uid="{00000000-0005-0000-0000-000049930000}"/>
    <cellStyle name="SAPBEXundefined 4 9 2" xfId="34705" xr:uid="{00000000-0005-0000-0000-00004A930000}"/>
    <cellStyle name="SAPBEXundefined 5" xfId="3771" xr:uid="{00000000-0005-0000-0000-00004B930000}"/>
    <cellStyle name="SAPBEXundefined 5 2" xfId="2118" xr:uid="{00000000-0005-0000-0000-00004C930000}"/>
    <cellStyle name="SAPBEXundefined 5 2 2" xfId="7358" xr:uid="{00000000-0005-0000-0000-00004D930000}"/>
    <cellStyle name="SAPBEXundefined 5 2 2 2" xfId="23561" xr:uid="{00000000-0005-0000-0000-00004E930000}"/>
    <cellStyle name="SAPBEXundefined 5 2 3" xfId="10200" xr:uid="{00000000-0005-0000-0000-00004F930000}"/>
    <cellStyle name="SAPBEXundefined 5 2 3 2" xfId="26165" xr:uid="{00000000-0005-0000-0000-000050930000}"/>
    <cellStyle name="SAPBEXundefined 5 2 4" xfId="10335" xr:uid="{00000000-0005-0000-0000-000051930000}"/>
    <cellStyle name="SAPBEXundefined 5 2 4 2" xfId="26275" xr:uid="{00000000-0005-0000-0000-000052930000}"/>
    <cellStyle name="SAPBEXundefined 5 2 5" xfId="15648" xr:uid="{00000000-0005-0000-0000-000053930000}"/>
    <cellStyle name="SAPBEXundefined 5 2 5 2" xfId="30950" xr:uid="{00000000-0005-0000-0000-000054930000}"/>
    <cellStyle name="SAPBEXundefined 5 2 6" xfId="18336" xr:uid="{00000000-0005-0000-0000-000055930000}"/>
    <cellStyle name="SAPBEXundefined 5 2 6 2" xfId="33401" xr:uid="{00000000-0005-0000-0000-000056930000}"/>
    <cellStyle name="SAPBEXundefined 5 2 7" xfId="22100" xr:uid="{00000000-0005-0000-0000-000057930000}"/>
    <cellStyle name="SAPBEXundefined 5 2 7 2" xfId="37013" xr:uid="{00000000-0005-0000-0000-000058930000}"/>
    <cellStyle name="SAPBEXundefined 5 3" xfId="8937" xr:uid="{00000000-0005-0000-0000-000059930000}"/>
    <cellStyle name="SAPBEXundefined 5 3 2" xfId="24966" xr:uid="{00000000-0005-0000-0000-00005A930000}"/>
    <cellStyle name="SAPBEXundefined 5 4" xfId="11764" xr:uid="{00000000-0005-0000-0000-00005B930000}"/>
    <cellStyle name="SAPBEXundefined 5 4 2" xfId="27631" xr:uid="{00000000-0005-0000-0000-00005C930000}"/>
    <cellStyle name="SAPBEXundefined 5 5" xfId="13912" xr:uid="{00000000-0005-0000-0000-00005D930000}"/>
    <cellStyle name="SAPBEXundefined 5 5 2" xfId="29500" xr:uid="{00000000-0005-0000-0000-00005E930000}"/>
    <cellStyle name="SAPBEXundefined 5 6" xfId="17116" xr:uid="{00000000-0005-0000-0000-00005F930000}"/>
    <cellStyle name="SAPBEXundefined 5 6 2" xfId="32254" xr:uid="{00000000-0005-0000-0000-000060930000}"/>
    <cellStyle name="SAPBEXundefined 5 7" xfId="19726" xr:uid="{00000000-0005-0000-0000-000061930000}"/>
    <cellStyle name="SAPBEXundefined 5 7 2" xfId="34673" xr:uid="{00000000-0005-0000-0000-000062930000}"/>
    <cellStyle name="SAPBEXundefined 6" xfId="3772" xr:uid="{00000000-0005-0000-0000-000063930000}"/>
    <cellStyle name="SAPBEXundefined 6 2" xfId="2119" xr:uid="{00000000-0005-0000-0000-000064930000}"/>
    <cellStyle name="SAPBEXundefined 6 2 2" xfId="7359" xr:uid="{00000000-0005-0000-0000-000065930000}"/>
    <cellStyle name="SAPBEXundefined 6 2 2 2" xfId="23562" xr:uid="{00000000-0005-0000-0000-000066930000}"/>
    <cellStyle name="SAPBEXundefined 6 2 3" xfId="10201" xr:uid="{00000000-0005-0000-0000-000067930000}"/>
    <cellStyle name="SAPBEXundefined 6 2 3 2" xfId="26166" xr:uid="{00000000-0005-0000-0000-000068930000}"/>
    <cellStyle name="SAPBEXundefined 6 2 4" xfId="15400" xr:uid="{00000000-0005-0000-0000-000069930000}"/>
    <cellStyle name="SAPBEXundefined 6 2 4 2" xfId="30788" xr:uid="{00000000-0005-0000-0000-00006A930000}"/>
    <cellStyle name="SAPBEXundefined 6 2 5" xfId="15649" xr:uid="{00000000-0005-0000-0000-00006B930000}"/>
    <cellStyle name="SAPBEXundefined 6 2 5 2" xfId="30951" xr:uid="{00000000-0005-0000-0000-00006C930000}"/>
    <cellStyle name="SAPBEXundefined 6 2 6" xfId="18337" xr:uid="{00000000-0005-0000-0000-00006D930000}"/>
    <cellStyle name="SAPBEXundefined 6 2 6 2" xfId="33402" xr:uid="{00000000-0005-0000-0000-00006E930000}"/>
    <cellStyle name="SAPBEXundefined 6 2 7" xfId="22099" xr:uid="{00000000-0005-0000-0000-00006F930000}"/>
    <cellStyle name="SAPBEXundefined 6 2 7 2" xfId="37012" xr:uid="{00000000-0005-0000-0000-000070930000}"/>
    <cellStyle name="SAPBEXundefined 6 3" xfId="8938" xr:uid="{00000000-0005-0000-0000-000071930000}"/>
    <cellStyle name="SAPBEXundefined 6 3 2" xfId="24967" xr:uid="{00000000-0005-0000-0000-000072930000}"/>
    <cellStyle name="SAPBEXundefined 6 4" xfId="11765" xr:uid="{00000000-0005-0000-0000-000073930000}"/>
    <cellStyle name="SAPBEXundefined 6 4 2" xfId="27632" xr:uid="{00000000-0005-0000-0000-000074930000}"/>
    <cellStyle name="SAPBEXundefined 6 5" xfId="14955" xr:uid="{00000000-0005-0000-0000-000075930000}"/>
    <cellStyle name="SAPBEXundefined 6 5 2" xfId="30402" xr:uid="{00000000-0005-0000-0000-000076930000}"/>
    <cellStyle name="SAPBEXundefined 6 6" xfId="17117" xr:uid="{00000000-0005-0000-0000-000077930000}"/>
    <cellStyle name="SAPBEXundefined 6 6 2" xfId="32255" xr:uid="{00000000-0005-0000-0000-000078930000}"/>
    <cellStyle name="SAPBEXundefined 6 7" xfId="19727" xr:uid="{00000000-0005-0000-0000-000079930000}"/>
    <cellStyle name="SAPBEXundefined 6 7 2" xfId="34674" xr:uid="{00000000-0005-0000-0000-00007A930000}"/>
    <cellStyle name="SAPBEXundefined 7" xfId="3773" xr:uid="{00000000-0005-0000-0000-00007B930000}"/>
    <cellStyle name="SAPBEXundefined 7 2" xfId="2120" xr:uid="{00000000-0005-0000-0000-00007C930000}"/>
    <cellStyle name="SAPBEXundefined 7 2 2" xfId="7360" xr:uid="{00000000-0005-0000-0000-00007D930000}"/>
    <cellStyle name="SAPBEXundefined 7 2 2 2" xfId="23563" xr:uid="{00000000-0005-0000-0000-00007E930000}"/>
    <cellStyle name="SAPBEXundefined 7 2 3" xfId="10202" xr:uid="{00000000-0005-0000-0000-00007F930000}"/>
    <cellStyle name="SAPBEXundefined 7 2 3 2" xfId="26167" xr:uid="{00000000-0005-0000-0000-000080930000}"/>
    <cellStyle name="SAPBEXundefined 7 2 4" xfId="6992" xr:uid="{00000000-0005-0000-0000-000081930000}"/>
    <cellStyle name="SAPBEXundefined 7 2 4 2" xfId="23373" xr:uid="{00000000-0005-0000-0000-000082930000}"/>
    <cellStyle name="SAPBEXundefined 7 2 5" xfId="15650" xr:uid="{00000000-0005-0000-0000-000083930000}"/>
    <cellStyle name="SAPBEXundefined 7 2 5 2" xfId="30952" xr:uid="{00000000-0005-0000-0000-000084930000}"/>
    <cellStyle name="SAPBEXundefined 7 2 6" xfId="18338" xr:uid="{00000000-0005-0000-0000-000085930000}"/>
    <cellStyle name="SAPBEXundefined 7 2 6 2" xfId="33403" xr:uid="{00000000-0005-0000-0000-000086930000}"/>
    <cellStyle name="SAPBEXundefined 7 2 7" xfId="21792" xr:uid="{00000000-0005-0000-0000-000087930000}"/>
    <cellStyle name="SAPBEXundefined 7 2 7 2" xfId="36712" xr:uid="{00000000-0005-0000-0000-000088930000}"/>
    <cellStyle name="SAPBEXundefined 7 3" xfId="8939" xr:uid="{00000000-0005-0000-0000-000089930000}"/>
    <cellStyle name="SAPBEXundefined 7 3 2" xfId="24968" xr:uid="{00000000-0005-0000-0000-00008A930000}"/>
    <cellStyle name="SAPBEXundefined 7 4" xfId="11766" xr:uid="{00000000-0005-0000-0000-00008B930000}"/>
    <cellStyle name="SAPBEXundefined 7 4 2" xfId="27633" xr:uid="{00000000-0005-0000-0000-00008C930000}"/>
    <cellStyle name="SAPBEXundefined 7 5" xfId="10455" xr:uid="{00000000-0005-0000-0000-00008D930000}"/>
    <cellStyle name="SAPBEXundefined 7 5 2" xfId="26377" xr:uid="{00000000-0005-0000-0000-00008E930000}"/>
    <cellStyle name="SAPBEXundefined 7 6" xfId="17118" xr:uid="{00000000-0005-0000-0000-00008F930000}"/>
    <cellStyle name="SAPBEXundefined 7 6 2" xfId="32256" xr:uid="{00000000-0005-0000-0000-000090930000}"/>
    <cellStyle name="SAPBEXundefined 7 7" xfId="19728" xr:uid="{00000000-0005-0000-0000-000091930000}"/>
    <cellStyle name="SAPBEXundefined 7 7 2" xfId="34675" xr:uid="{00000000-0005-0000-0000-000092930000}"/>
    <cellStyle name="SAPBEXundefined 8" xfId="3774" xr:uid="{00000000-0005-0000-0000-000093930000}"/>
    <cellStyle name="SAPBEXundefined 8 2" xfId="3833" xr:uid="{00000000-0005-0000-0000-000094930000}"/>
    <cellStyle name="SAPBEXundefined 8 2 2" xfId="8993" xr:uid="{00000000-0005-0000-0000-000095930000}"/>
    <cellStyle name="SAPBEXundefined 8 2 2 2" xfId="25000" xr:uid="{00000000-0005-0000-0000-000096930000}"/>
    <cellStyle name="SAPBEXundefined 8 2 3" xfId="11811" xr:uid="{00000000-0005-0000-0000-000097930000}"/>
    <cellStyle name="SAPBEXundefined 8 2 3 2" xfId="27662" xr:uid="{00000000-0005-0000-0000-000098930000}"/>
    <cellStyle name="SAPBEXundefined 8 2 4" xfId="14127" xr:uid="{00000000-0005-0000-0000-000099930000}"/>
    <cellStyle name="SAPBEXundefined 8 2 4 2" xfId="29708" xr:uid="{00000000-0005-0000-0000-00009A930000}"/>
    <cellStyle name="SAPBEXundefined 8 2 5" xfId="17146" xr:uid="{00000000-0005-0000-0000-00009B930000}"/>
    <cellStyle name="SAPBEXundefined 8 2 5 2" xfId="32275" xr:uid="{00000000-0005-0000-0000-00009C930000}"/>
    <cellStyle name="SAPBEXundefined 8 2 6" xfId="19755" xr:uid="{00000000-0005-0000-0000-00009D930000}"/>
    <cellStyle name="SAPBEXundefined 8 2 6 2" xfId="34698" xr:uid="{00000000-0005-0000-0000-00009E930000}"/>
    <cellStyle name="SAPBEXundefined 8 2 7" xfId="21782" xr:uid="{00000000-0005-0000-0000-00009F930000}"/>
    <cellStyle name="SAPBEXundefined 8 2 7 2" xfId="36704" xr:uid="{00000000-0005-0000-0000-0000A0930000}"/>
    <cellStyle name="SAPBEXundefined 8 3" xfId="8940" xr:uid="{00000000-0005-0000-0000-0000A1930000}"/>
    <cellStyle name="SAPBEXundefined 8 3 2" xfId="24969" xr:uid="{00000000-0005-0000-0000-0000A2930000}"/>
    <cellStyle name="SAPBEXundefined 8 4" xfId="11767" xr:uid="{00000000-0005-0000-0000-0000A3930000}"/>
    <cellStyle name="SAPBEXundefined 8 4 2" xfId="27634" xr:uid="{00000000-0005-0000-0000-0000A4930000}"/>
    <cellStyle name="SAPBEXundefined 8 5" xfId="5775" xr:uid="{00000000-0005-0000-0000-0000A5930000}"/>
    <cellStyle name="SAPBEXundefined 8 5 2" xfId="22810" xr:uid="{00000000-0005-0000-0000-0000A6930000}"/>
    <cellStyle name="SAPBEXundefined 8 6" xfId="17119" xr:uid="{00000000-0005-0000-0000-0000A7930000}"/>
    <cellStyle name="SAPBEXundefined 8 6 2" xfId="32257" xr:uid="{00000000-0005-0000-0000-0000A8930000}"/>
    <cellStyle name="SAPBEXundefined 8 7" xfId="19729" xr:uid="{00000000-0005-0000-0000-0000A9930000}"/>
    <cellStyle name="SAPBEXundefined 8 7 2" xfId="34676" xr:uid="{00000000-0005-0000-0000-0000AA930000}"/>
    <cellStyle name="SAPBEXundefined 9" xfId="3775" xr:uid="{00000000-0005-0000-0000-0000AB930000}"/>
    <cellStyle name="SAPBEXundefined 9 2" xfId="2121" xr:uid="{00000000-0005-0000-0000-0000AC930000}"/>
    <cellStyle name="SAPBEXundefined 9 2 2" xfId="7361" xr:uid="{00000000-0005-0000-0000-0000AD930000}"/>
    <cellStyle name="SAPBEXundefined 9 2 2 2" xfId="23564" xr:uid="{00000000-0005-0000-0000-0000AE930000}"/>
    <cellStyle name="SAPBEXundefined 9 2 3" xfId="10203" xr:uid="{00000000-0005-0000-0000-0000AF930000}"/>
    <cellStyle name="SAPBEXundefined 9 2 3 2" xfId="26168" xr:uid="{00000000-0005-0000-0000-0000B0930000}"/>
    <cellStyle name="SAPBEXundefined 9 2 4" xfId="13472" xr:uid="{00000000-0005-0000-0000-0000B1930000}"/>
    <cellStyle name="SAPBEXundefined 9 2 4 2" xfId="29116" xr:uid="{00000000-0005-0000-0000-0000B2930000}"/>
    <cellStyle name="SAPBEXundefined 9 2 5" xfId="15651" xr:uid="{00000000-0005-0000-0000-0000B3930000}"/>
    <cellStyle name="SAPBEXundefined 9 2 5 2" xfId="30953" xr:uid="{00000000-0005-0000-0000-0000B4930000}"/>
    <cellStyle name="SAPBEXundefined 9 2 6" xfId="18339" xr:uid="{00000000-0005-0000-0000-0000B5930000}"/>
    <cellStyle name="SAPBEXundefined 9 2 6 2" xfId="33404" xr:uid="{00000000-0005-0000-0000-0000B6930000}"/>
    <cellStyle name="SAPBEXundefined 9 2 7" xfId="21791" xr:uid="{00000000-0005-0000-0000-0000B7930000}"/>
    <cellStyle name="SAPBEXundefined 9 2 7 2" xfId="36711" xr:uid="{00000000-0005-0000-0000-0000B8930000}"/>
    <cellStyle name="SAPBEXundefined 9 3" xfId="8941" xr:uid="{00000000-0005-0000-0000-0000B9930000}"/>
    <cellStyle name="SAPBEXundefined 9 3 2" xfId="24970" xr:uid="{00000000-0005-0000-0000-0000BA930000}"/>
    <cellStyle name="SAPBEXundefined 9 4" xfId="11768" xr:uid="{00000000-0005-0000-0000-0000BB930000}"/>
    <cellStyle name="SAPBEXundefined 9 4 2" xfId="27635" xr:uid="{00000000-0005-0000-0000-0000BC930000}"/>
    <cellStyle name="SAPBEXundefined 9 5" xfId="13914" xr:uid="{00000000-0005-0000-0000-0000BD930000}"/>
    <cellStyle name="SAPBEXundefined 9 5 2" xfId="29501" xr:uid="{00000000-0005-0000-0000-0000BE930000}"/>
    <cellStyle name="SAPBEXundefined 9 6" xfId="17120" xr:uid="{00000000-0005-0000-0000-0000BF930000}"/>
    <cellStyle name="SAPBEXundefined 9 6 2" xfId="32258" xr:uid="{00000000-0005-0000-0000-0000C0930000}"/>
    <cellStyle name="SAPBEXundefined 9 7" xfId="19730" xr:uid="{00000000-0005-0000-0000-0000C1930000}"/>
    <cellStyle name="SAPBEXundefined 9 7 2" xfId="34677" xr:uid="{00000000-0005-0000-0000-0000C2930000}"/>
    <cellStyle name="SAPBEXundefined_CC - Div XRef" xfId="1940" xr:uid="{00000000-0005-0000-0000-0000C3930000}"/>
    <cellStyle name="Section" xfId="3776" xr:uid="{00000000-0005-0000-0000-0000C4930000}"/>
    <cellStyle name="SEM-BPS-data" xfId="1025" xr:uid="{00000000-0005-0000-0000-0000C5930000}"/>
    <cellStyle name="SEM-BPS-head" xfId="1026" xr:uid="{00000000-0005-0000-0000-0000C6930000}"/>
    <cellStyle name="SEM-BPS-headdata" xfId="1027" xr:uid="{00000000-0005-0000-0000-0000C7930000}"/>
    <cellStyle name="SEM-BPS-headdata 10" xfId="21801" xr:uid="{00000000-0005-0000-0000-0000C8930000}"/>
    <cellStyle name="SEM-BPS-headdata 10 2" xfId="36720" xr:uid="{00000000-0005-0000-0000-0000C9930000}"/>
    <cellStyle name="SEM-BPS-headdata 11" xfId="19739" xr:uid="{00000000-0005-0000-0000-0000CA930000}"/>
    <cellStyle name="SEM-BPS-headdata 11 2" xfId="34685" xr:uid="{00000000-0005-0000-0000-0000CB930000}"/>
    <cellStyle name="SEM-BPS-headdata 12" xfId="22145" xr:uid="{00000000-0005-0000-0000-0000CC930000}"/>
    <cellStyle name="SEM-BPS-headdata 2" xfId="6478" xr:uid="{00000000-0005-0000-0000-0000CD930000}"/>
    <cellStyle name="SEM-BPS-headdata 2 2" xfId="23089" xr:uid="{00000000-0005-0000-0000-0000CE930000}"/>
    <cellStyle name="SEM-BPS-headdata 3" xfId="7609" xr:uid="{00000000-0005-0000-0000-0000CF930000}"/>
    <cellStyle name="SEM-BPS-headdata 3 2" xfId="23751" xr:uid="{00000000-0005-0000-0000-0000D0930000}"/>
    <cellStyle name="SEM-BPS-headdata 4" xfId="10166" xr:uid="{00000000-0005-0000-0000-0000D1930000}"/>
    <cellStyle name="SEM-BPS-headdata 4 2" xfId="26132" xr:uid="{00000000-0005-0000-0000-0000D2930000}"/>
    <cellStyle name="SEM-BPS-headdata 5" xfId="14131" xr:uid="{00000000-0005-0000-0000-0000D3930000}"/>
    <cellStyle name="SEM-BPS-headdata 5 2" xfId="29711" xr:uid="{00000000-0005-0000-0000-0000D4930000}"/>
    <cellStyle name="SEM-BPS-headdata 6" xfId="5853" xr:uid="{00000000-0005-0000-0000-0000D5930000}"/>
    <cellStyle name="SEM-BPS-headdata 6 2" xfId="22860" xr:uid="{00000000-0005-0000-0000-0000D6930000}"/>
    <cellStyle name="SEM-BPS-headdata 7" xfId="6745" xr:uid="{00000000-0005-0000-0000-0000D7930000}"/>
    <cellStyle name="SEM-BPS-headdata 7 2" xfId="23224" xr:uid="{00000000-0005-0000-0000-0000D8930000}"/>
    <cellStyle name="SEM-BPS-headdata 8" xfId="7404" xr:uid="{00000000-0005-0000-0000-0000D9930000}"/>
    <cellStyle name="SEM-BPS-headdata 8 2" xfId="23602" xr:uid="{00000000-0005-0000-0000-0000DA930000}"/>
    <cellStyle name="SEM-BPS-headdata 9" xfId="10284" xr:uid="{00000000-0005-0000-0000-0000DB930000}"/>
    <cellStyle name="SEM-BPS-headdata 9 2" xfId="26229" xr:uid="{00000000-0005-0000-0000-0000DC930000}"/>
    <cellStyle name="SEM-BPS-headkey" xfId="1028" xr:uid="{00000000-0005-0000-0000-0000DD930000}"/>
    <cellStyle name="SEM-BPS-input-on" xfId="1029" xr:uid="{00000000-0005-0000-0000-0000DE930000}"/>
    <cellStyle name="SEM-BPS-input-on 10" xfId="21802" xr:uid="{00000000-0005-0000-0000-0000DF930000}"/>
    <cellStyle name="SEM-BPS-input-on 10 2" xfId="36721" xr:uid="{00000000-0005-0000-0000-0000E0930000}"/>
    <cellStyle name="SEM-BPS-input-on 11" xfId="19738" xr:uid="{00000000-0005-0000-0000-0000E1930000}"/>
    <cellStyle name="SEM-BPS-input-on 11 2" xfId="34684" xr:uid="{00000000-0005-0000-0000-0000E2930000}"/>
    <cellStyle name="SEM-BPS-input-on 12" xfId="22258" xr:uid="{00000000-0005-0000-0000-0000E3930000}"/>
    <cellStyle name="SEM-BPS-input-on 2" xfId="6480" xr:uid="{00000000-0005-0000-0000-0000E4930000}"/>
    <cellStyle name="SEM-BPS-input-on 2 2" xfId="23091" xr:uid="{00000000-0005-0000-0000-0000E5930000}"/>
    <cellStyle name="SEM-BPS-input-on 3" xfId="6785" xr:uid="{00000000-0005-0000-0000-0000E6930000}"/>
    <cellStyle name="SEM-BPS-input-on 3 2" xfId="23254" xr:uid="{00000000-0005-0000-0000-0000E7930000}"/>
    <cellStyle name="SEM-BPS-input-on 4" xfId="10140" xr:uid="{00000000-0005-0000-0000-0000E8930000}"/>
    <cellStyle name="SEM-BPS-input-on 4 2" xfId="26109" xr:uid="{00000000-0005-0000-0000-0000E9930000}"/>
    <cellStyle name="SEM-BPS-input-on 5" xfId="14130" xr:uid="{00000000-0005-0000-0000-0000EA930000}"/>
    <cellStyle name="SEM-BPS-input-on 5 2" xfId="29710" xr:uid="{00000000-0005-0000-0000-0000EB930000}"/>
    <cellStyle name="SEM-BPS-input-on 6" xfId="13397" xr:uid="{00000000-0005-0000-0000-0000EC930000}"/>
    <cellStyle name="SEM-BPS-input-on 6 2" xfId="29078" xr:uid="{00000000-0005-0000-0000-0000ED930000}"/>
    <cellStyle name="SEM-BPS-input-on 7" xfId="15419" xr:uid="{00000000-0005-0000-0000-0000EE930000}"/>
    <cellStyle name="SEM-BPS-input-on 7 2" xfId="30801" xr:uid="{00000000-0005-0000-0000-0000EF930000}"/>
    <cellStyle name="SEM-BPS-input-on 8" xfId="10653" xr:uid="{00000000-0005-0000-0000-0000F0930000}"/>
    <cellStyle name="SEM-BPS-input-on 8 2" xfId="26524" xr:uid="{00000000-0005-0000-0000-0000F1930000}"/>
    <cellStyle name="SEM-BPS-input-on 9" xfId="6575" xr:uid="{00000000-0005-0000-0000-0000F2930000}"/>
    <cellStyle name="SEM-BPS-input-on 9 2" xfId="23125" xr:uid="{00000000-0005-0000-0000-0000F3930000}"/>
    <cellStyle name="SEM-BPS-key" xfId="1030" xr:uid="{00000000-0005-0000-0000-0000F4930000}"/>
    <cellStyle name="SEM-BPS-total" xfId="1031" xr:uid="{00000000-0005-0000-0000-0000F5930000}"/>
    <cellStyle name="SHADED TOTAL" xfId="3784" xr:uid="{00000000-0005-0000-0000-0000F6930000}"/>
    <cellStyle name="SHADED TOTAL 2" xfId="17128" xr:uid="{00000000-0005-0000-0000-0000F7930000}"/>
    <cellStyle name="SHADED TOTAL 3" xfId="22219" xr:uid="{00000000-0005-0000-0000-0000F8930000}"/>
    <cellStyle name="Sheet Title" xfId="115" xr:uid="{00000000-0005-0000-0000-0000F9930000}"/>
    <cellStyle name="Standard_Anpassen der Amortisation" xfId="3785" xr:uid="{00000000-0005-0000-0000-0000FA930000}"/>
    <cellStyle name="Stock Comma" xfId="3786" xr:uid="{00000000-0005-0000-0000-0000FB930000}"/>
    <cellStyle name="Stock Price" xfId="3787" xr:uid="{00000000-0005-0000-0000-0000FC930000}"/>
    <cellStyle name="Style 1" xfId="3788" xr:uid="{00000000-0005-0000-0000-0000FD930000}"/>
    <cellStyle name="Style 1 2" xfId="3789" xr:uid="{00000000-0005-0000-0000-0000FE930000}"/>
    <cellStyle name="Style 1 3" xfId="3790" xr:uid="{00000000-0005-0000-0000-0000FF930000}"/>
    <cellStyle name="Style 1 4" xfId="3791" xr:uid="{00000000-0005-0000-0000-000000940000}"/>
    <cellStyle name="Style 1 5" xfId="3792" xr:uid="{00000000-0005-0000-0000-000001940000}"/>
    <cellStyle name="Style 1 6" xfId="3793" xr:uid="{00000000-0005-0000-0000-000002940000}"/>
    <cellStyle name="Style 1_Mesquite Solar 277 MW v1" xfId="3794" xr:uid="{00000000-0005-0000-0000-000003940000}"/>
    <cellStyle name="STYLE1" xfId="3795" xr:uid="{00000000-0005-0000-0000-000004940000}"/>
    <cellStyle name="STYLE2" xfId="3796" xr:uid="{00000000-0005-0000-0000-000005940000}"/>
    <cellStyle name="STYLE3" xfId="3797" xr:uid="{00000000-0005-0000-0000-000006940000}"/>
    <cellStyle name="STYLE4" xfId="3798" xr:uid="{00000000-0005-0000-0000-000007940000}"/>
    <cellStyle name="STYLE5_BalanceSheet 07-2006 " xfId="3799" xr:uid="{00000000-0005-0000-0000-000008940000}"/>
    <cellStyle name="Table Head" xfId="3800" xr:uid="{00000000-0005-0000-0000-000009940000}"/>
    <cellStyle name="Table Head Aligned" xfId="3801" xr:uid="{00000000-0005-0000-0000-00000A940000}"/>
    <cellStyle name="Table Head Aligned 2" xfId="4916" xr:uid="{00000000-0005-0000-0000-00000B940000}"/>
    <cellStyle name="Table Head Aligned 2 2" xfId="13058" xr:uid="{00000000-0005-0000-0000-00000C940000}"/>
    <cellStyle name="Table Head Aligned 2 2 2" xfId="22192" xr:uid="{00000000-0005-0000-0000-00000D940000}"/>
    <cellStyle name="Table Head Aligned 2 3" xfId="22086" xr:uid="{00000000-0005-0000-0000-00000E940000}"/>
    <cellStyle name="Table Head Aligned 2 4" xfId="6459" xr:uid="{00000000-0005-0000-0000-00000F940000}"/>
    <cellStyle name="Table Head Aligned 3" xfId="2624" xr:uid="{00000000-0005-0000-0000-000010940000}"/>
    <cellStyle name="Table Head Aligned 3 2" xfId="13560" xr:uid="{00000000-0005-0000-0000-000011940000}"/>
    <cellStyle name="Table Head Aligned 3 3" xfId="16004" xr:uid="{00000000-0005-0000-0000-000012940000}"/>
    <cellStyle name="Table Head Aligned 3 4" xfId="22248" xr:uid="{00000000-0005-0000-0000-000013940000}"/>
    <cellStyle name="Table Head Aligned 4" xfId="8966" xr:uid="{00000000-0005-0000-0000-000014940000}"/>
    <cellStyle name="Table Head Aligned 4 2" xfId="22163" xr:uid="{00000000-0005-0000-0000-000015940000}"/>
    <cellStyle name="Table Head Aligned 5" xfId="10394" xr:uid="{00000000-0005-0000-0000-000016940000}"/>
    <cellStyle name="Table Head Blue" xfId="3802" xr:uid="{00000000-0005-0000-0000-000017940000}"/>
    <cellStyle name="Table Head Green" xfId="3803" xr:uid="{00000000-0005-0000-0000-000018940000}"/>
    <cellStyle name="Table Head Green 2" xfId="4917" xr:uid="{00000000-0005-0000-0000-000019940000}"/>
    <cellStyle name="Table Head Green 2 2" xfId="13057" xr:uid="{00000000-0005-0000-0000-00001A940000}"/>
    <cellStyle name="Table Head Green 2 2 2" xfId="22191" xr:uid="{00000000-0005-0000-0000-00001B940000}"/>
    <cellStyle name="Table Head Green 2 3" xfId="22087" xr:uid="{00000000-0005-0000-0000-00001C940000}"/>
    <cellStyle name="Table Head Green 2 4" xfId="6460" xr:uid="{00000000-0005-0000-0000-00001D940000}"/>
    <cellStyle name="Table Head Green 3" xfId="2122" xr:uid="{00000000-0005-0000-0000-00001E940000}"/>
    <cellStyle name="Table Head Green 3 2" xfId="7450" xr:uid="{00000000-0005-0000-0000-00001F940000}"/>
    <cellStyle name="Table Head Green 3 3" xfId="15652" xr:uid="{00000000-0005-0000-0000-000020940000}"/>
    <cellStyle name="Table Head Green 3 4" xfId="6313" xr:uid="{00000000-0005-0000-0000-000021940000}"/>
    <cellStyle name="Table Head Green 4" xfId="8968" xr:uid="{00000000-0005-0000-0000-000022940000}"/>
    <cellStyle name="Table Head Green 4 2" xfId="22164" xr:uid="{00000000-0005-0000-0000-000023940000}"/>
    <cellStyle name="Table Head Green 5" xfId="6754" xr:uid="{00000000-0005-0000-0000-000024940000}"/>
    <cellStyle name="Table reference" xfId="3804" xr:uid="{00000000-0005-0000-0000-000025940000}"/>
    <cellStyle name="Table Title" xfId="3805" xr:uid="{00000000-0005-0000-0000-000026940000}"/>
    <cellStyle name="Table Units" xfId="3806" xr:uid="{00000000-0005-0000-0000-000027940000}"/>
    <cellStyle name="Table Units 10" xfId="20903" xr:uid="{00000000-0005-0000-0000-000028940000}"/>
    <cellStyle name="Table Units 10 2" xfId="35829" xr:uid="{00000000-0005-0000-0000-000029940000}"/>
    <cellStyle name="Table Units 11" xfId="21161" xr:uid="{00000000-0005-0000-0000-00002A940000}"/>
    <cellStyle name="Table Units 11 2" xfId="36087" xr:uid="{00000000-0005-0000-0000-00002B940000}"/>
    <cellStyle name="Table Units 12" xfId="6070" xr:uid="{00000000-0005-0000-0000-00002C940000}"/>
    <cellStyle name="Table Units 13" xfId="37889" xr:uid="{00000000-0005-0000-0000-00002D940000}"/>
    <cellStyle name="Table Units 2" xfId="8969" xr:uid="{00000000-0005-0000-0000-00002E940000}"/>
    <cellStyle name="Table Units 2 2" xfId="24986" xr:uid="{00000000-0005-0000-0000-00002F940000}"/>
    <cellStyle name="Table Units 3" xfId="11789" xr:uid="{00000000-0005-0000-0000-000030940000}"/>
    <cellStyle name="Table Units 3 2" xfId="27649" xr:uid="{00000000-0005-0000-0000-000031940000}"/>
    <cellStyle name="Table Units 4" xfId="14479" xr:uid="{00000000-0005-0000-0000-000032940000}"/>
    <cellStyle name="Table Units 4 2" xfId="29995" xr:uid="{00000000-0005-0000-0000-000033940000}"/>
    <cellStyle name="Table Units 5" xfId="5895" xr:uid="{00000000-0005-0000-0000-000034940000}"/>
    <cellStyle name="Table Units 5 2" xfId="22883" xr:uid="{00000000-0005-0000-0000-000035940000}"/>
    <cellStyle name="Table Units 6" xfId="13922" xr:uid="{00000000-0005-0000-0000-000036940000}"/>
    <cellStyle name="Table Units 6 2" xfId="29507" xr:uid="{00000000-0005-0000-0000-000037940000}"/>
    <cellStyle name="Table Units 7" xfId="17135" xr:uid="{00000000-0005-0000-0000-000038940000}"/>
    <cellStyle name="Table Units 7 2" xfId="32269" xr:uid="{00000000-0005-0000-0000-000039940000}"/>
    <cellStyle name="Table Units 8" xfId="19740" xr:uid="{00000000-0005-0000-0000-00003A940000}"/>
    <cellStyle name="Table Units 8 2" xfId="34686" xr:uid="{00000000-0005-0000-0000-00003B940000}"/>
    <cellStyle name="Table Units 9" xfId="21629" xr:uid="{00000000-0005-0000-0000-00003C940000}"/>
    <cellStyle name="Table Units 9 2" xfId="36555" xr:uid="{00000000-0005-0000-0000-00003D940000}"/>
    <cellStyle name="Tax Change" xfId="3807" xr:uid="{00000000-0005-0000-0000-00003E940000}"/>
    <cellStyle name="Test" xfId="3808" xr:uid="{00000000-0005-0000-0000-00003F940000}"/>
    <cellStyle name="Tickmark" xfId="3809" xr:uid="{00000000-0005-0000-0000-000040940000}"/>
    <cellStyle name="Title 2" xfId="1941" xr:uid="{00000000-0005-0000-0000-000041940000}"/>
    <cellStyle name="Top Edge" xfId="3810" xr:uid="{00000000-0005-0000-0000-000042940000}"/>
    <cellStyle name="Total 2" xfId="1032" xr:uid="{00000000-0005-0000-0000-000043940000}"/>
    <cellStyle name="Total 2 10" xfId="15828" xr:uid="{00000000-0005-0000-0000-000044940000}"/>
    <cellStyle name="Total 2 11" xfId="10287" xr:uid="{00000000-0005-0000-0000-000045940000}"/>
    <cellStyle name="Total 2 12" xfId="22518" xr:uid="{00000000-0005-0000-0000-000046940000}"/>
    <cellStyle name="Total 2 2" xfId="1942" xr:uid="{00000000-0005-0000-0000-000047940000}"/>
    <cellStyle name="Total 2 3" xfId="1943" xr:uid="{00000000-0005-0000-0000-000048940000}"/>
    <cellStyle name="Total 2 4" xfId="3811" xr:uid="{00000000-0005-0000-0000-000049940000}"/>
    <cellStyle name="Total 2 4 2" xfId="8973" xr:uid="{00000000-0005-0000-0000-00004A940000}"/>
    <cellStyle name="Total 2 4 2 2" xfId="24988" xr:uid="{00000000-0005-0000-0000-00004B940000}"/>
    <cellStyle name="Total 2 4 3" xfId="11794" xr:uid="{00000000-0005-0000-0000-00004C940000}"/>
    <cellStyle name="Total 2 4 3 2" xfId="27653" xr:uid="{00000000-0005-0000-0000-00004D940000}"/>
    <cellStyle name="Total 2 4 4" xfId="15252" xr:uid="{00000000-0005-0000-0000-00004E940000}"/>
    <cellStyle name="Total 2 4 4 2" xfId="30662" xr:uid="{00000000-0005-0000-0000-00004F940000}"/>
    <cellStyle name="Total 2 4 5" xfId="17137" xr:uid="{00000000-0005-0000-0000-000050940000}"/>
    <cellStyle name="Total 2 4 5 2" xfId="32270" xr:uid="{00000000-0005-0000-0000-000051940000}"/>
    <cellStyle name="Total 2 4 6" xfId="19741" xr:uid="{00000000-0005-0000-0000-000052940000}"/>
    <cellStyle name="Total 2 4 6 2" xfId="34687" xr:uid="{00000000-0005-0000-0000-000053940000}"/>
    <cellStyle name="Total 2 4 7" xfId="21162" xr:uid="{00000000-0005-0000-0000-000054940000}"/>
    <cellStyle name="Total 2 4 7 2" xfId="36088" xr:uid="{00000000-0005-0000-0000-000055940000}"/>
    <cellStyle name="Total 2 4 8" xfId="6443" xr:uid="{00000000-0005-0000-0000-000056940000}"/>
    <cellStyle name="Total 2 4 9" xfId="23076" xr:uid="{00000000-0005-0000-0000-000057940000}"/>
    <cellStyle name="Total 2 5" xfId="4918" xr:uid="{00000000-0005-0000-0000-000058940000}"/>
    <cellStyle name="Total 2 5 2" xfId="10073" xr:uid="{00000000-0005-0000-0000-000059940000}"/>
    <cellStyle name="Total 2 5 2 2" xfId="26053" xr:uid="{00000000-0005-0000-0000-00005A940000}"/>
    <cellStyle name="Total 2 5 3" xfId="12890" xr:uid="{00000000-0005-0000-0000-00005B940000}"/>
    <cellStyle name="Total 2 5 3 2" xfId="28731" xr:uid="{00000000-0005-0000-0000-00005C940000}"/>
    <cellStyle name="Total 2 5 4" xfId="8955" xr:uid="{00000000-0005-0000-0000-00005D940000}"/>
    <cellStyle name="Total 2 5 4 2" xfId="24981" xr:uid="{00000000-0005-0000-0000-00005E940000}"/>
    <cellStyle name="Total 2 5 5" xfId="18209" xr:uid="{00000000-0005-0000-0000-00005F940000}"/>
    <cellStyle name="Total 2 5 5 2" xfId="33315" xr:uid="{00000000-0005-0000-0000-000060940000}"/>
    <cellStyle name="Total 2 5 6" xfId="20816" xr:uid="{00000000-0005-0000-0000-000061940000}"/>
    <cellStyle name="Total 2 5 6 2" xfId="35749" xr:uid="{00000000-0005-0000-0000-000062940000}"/>
    <cellStyle name="Total 2 5 7" xfId="20960" xr:uid="{00000000-0005-0000-0000-000063940000}"/>
    <cellStyle name="Total 2 5 7 2" xfId="35886" xr:uid="{00000000-0005-0000-0000-000064940000}"/>
    <cellStyle name="Total 2 5 8" xfId="23084" xr:uid="{00000000-0005-0000-0000-000065940000}"/>
    <cellStyle name="Total 2 6" xfId="6483" xr:uid="{00000000-0005-0000-0000-000066940000}"/>
    <cellStyle name="Total 2 6 2" xfId="37244" xr:uid="{00000000-0005-0000-0000-000067940000}"/>
    <cellStyle name="Total 2 7" xfId="7391" xr:uid="{00000000-0005-0000-0000-000068940000}"/>
    <cellStyle name="Total 2 7 2" xfId="37073" xr:uid="{00000000-0005-0000-0000-000069940000}"/>
    <cellStyle name="Total 2 8" xfId="6916" xr:uid="{00000000-0005-0000-0000-00006A940000}"/>
    <cellStyle name="Total 2 9" xfId="5917" xr:uid="{00000000-0005-0000-0000-00006B940000}"/>
    <cellStyle name="Total 3" xfId="1033" xr:uid="{00000000-0005-0000-0000-00006C940000}"/>
    <cellStyle name="Total 3 10" xfId="22519" xr:uid="{00000000-0005-0000-0000-00006D940000}"/>
    <cellStyle name="Total 3 11" xfId="38090" xr:uid="{00000000-0005-0000-0000-00006E940000}"/>
    <cellStyle name="Total 3 12" xfId="38095" xr:uid="{00000000-0005-0000-0000-00006F940000}"/>
    <cellStyle name="Total 3 2" xfId="3812" xr:uid="{00000000-0005-0000-0000-000070940000}"/>
    <cellStyle name="Total 3 2 2" xfId="8974" xr:uid="{00000000-0005-0000-0000-000071940000}"/>
    <cellStyle name="Total 3 2 2 2" xfId="24989" xr:uid="{00000000-0005-0000-0000-000072940000}"/>
    <cellStyle name="Total 3 2 3" xfId="11795" xr:uid="{00000000-0005-0000-0000-000073940000}"/>
    <cellStyle name="Total 3 2 3 2" xfId="27654" xr:uid="{00000000-0005-0000-0000-000074940000}"/>
    <cellStyle name="Total 3 2 4" xfId="10358" xr:uid="{00000000-0005-0000-0000-000075940000}"/>
    <cellStyle name="Total 3 2 4 2" xfId="26296" xr:uid="{00000000-0005-0000-0000-000076940000}"/>
    <cellStyle name="Total 3 2 5" xfId="17138" xr:uid="{00000000-0005-0000-0000-000077940000}"/>
    <cellStyle name="Total 3 2 5 2" xfId="32271" xr:uid="{00000000-0005-0000-0000-000078940000}"/>
    <cellStyle name="Total 3 2 6" xfId="19742" xr:uid="{00000000-0005-0000-0000-000079940000}"/>
    <cellStyle name="Total 3 2 6 2" xfId="34688" xr:uid="{00000000-0005-0000-0000-00007A940000}"/>
    <cellStyle name="Total 3 2 7" xfId="22024" xr:uid="{00000000-0005-0000-0000-00007B940000}"/>
    <cellStyle name="Total 3 2 7 2" xfId="36943" xr:uid="{00000000-0005-0000-0000-00007C940000}"/>
    <cellStyle name="Total 3 2 8" xfId="6444" xr:uid="{00000000-0005-0000-0000-00007D940000}"/>
    <cellStyle name="Total 3 2 9" xfId="23077" xr:uid="{00000000-0005-0000-0000-00007E940000}"/>
    <cellStyle name="Total 3 3" xfId="4919" xr:uid="{00000000-0005-0000-0000-00007F940000}"/>
    <cellStyle name="Total 3 3 2" xfId="10074" xr:uid="{00000000-0005-0000-0000-000080940000}"/>
    <cellStyle name="Total 3 3 2 2" xfId="26054" xr:uid="{00000000-0005-0000-0000-000081940000}"/>
    <cellStyle name="Total 3 3 3" xfId="12891" xr:uid="{00000000-0005-0000-0000-000082940000}"/>
    <cellStyle name="Total 3 3 3 2" xfId="28732" xr:uid="{00000000-0005-0000-0000-000083940000}"/>
    <cellStyle name="Total 3 3 4" xfId="10158" xr:uid="{00000000-0005-0000-0000-000084940000}"/>
    <cellStyle name="Total 3 3 4 2" xfId="26125" xr:uid="{00000000-0005-0000-0000-000085940000}"/>
    <cellStyle name="Total 3 3 5" xfId="18210" xr:uid="{00000000-0005-0000-0000-000086940000}"/>
    <cellStyle name="Total 3 3 5 2" xfId="33316" xr:uid="{00000000-0005-0000-0000-000087940000}"/>
    <cellStyle name="Total 3 3 6" xfId="20817" xr:uid="{00000000-0005-0000-0000-000088940000}"/>
    <cellStyle name="Total 3 3 6 2" xfId="35750" xr:uid="{00000000-0005-0000-0000-000089940000}"/>
    <cellStyle name="Total 3 3 7" xfId="20961" xr:uid="{00000000-0005-0000-0000-00008A940000}"/>
    <cellStyle name="Total 3 3 7 2" xfId="35887" xr:uid="{00000000-0005-0000-0000-00008B940000}"/>
    <cellStyle name="Total 3 3 8" xfId="23085" xr:uid="{00000000-0005-0000-0000-00008C940000}"/>
    <cellStyle name="Total 3 4" xfId="6484" xr:uid="{00000000-0005-0000-0000-00008D940000}"/>
    <cellStyle name="Total 3 4 2" xfId="37072" xr:uid="{00000000-0005-0000-0000-00008E940000}"/>
    <cellStyle name="Total 3 5" xfId="9015" xr:uid="{00000000-0005-0000-0000-00008F940000}"/>
    <cellStyle name="Total 3 6" xfId="5938" xr:uid="{00000000-0005-0000-0000-000090940000}"/>
    <cellStyle name="Total 3 7" xfId="14515" xr:uid="{00000000-0005-0000-0000-000091940000}"/>
    <cellStyle name="Total 3 8" xfId="15827" xr:uid="{00000000-0005-0000-0000-000092940000}"/>
    <cellStyle name="Total 3 9" xfId="18465" xr:uid="{00000000-0005-0000-0000-000093940000}"/>
    <cellStyle name="Total 4" xfId="1034" xr:uid="{00000000-0005-0000-0000-000094940000}"/>
    <cellStyle name="totals" xfId="3813" xr:uid="{00000000-0005-0000-0000-000095940000}"/>
    <cellStyle name="totals 2" xfId="2686" xr:uid="{00000000-0005-0000-0000-000096940000}"/>
    <cellStyle name="totals 2 2" xfId="7861" xr:uid="{00000000-0005-0000-0000-000097940000}"/>
    <cellStyle name="totals 2 2 2" xfId="23892" xr:uid="{00000000-0005-0000-0000-000098940000}"/>
    <cellStyle name="totals 2 3" xfId="10687" xr:uid="{00000000-0005-0000-0000-000099940000}"/>
    <cellStyle name="totals 2 3 2" xfId="26556" xr:uid="{00000000-0005-0000-0000-00009A940000}"/>
    <cellStyle name="totals 2 4" xfId="10543" xr:uid="{00000000-0005-0000-0000-00009B940000}"/>
    <cellStyle name="totals 2 4 2" xfId="26465" xr:uid="{00000000-0005-0000-0000-00009C940000}"/>
    <cellStyle name="totals 2 5" xfId="16039" xr:uid="{00000000-0005-0000-0000-00009D940000}"/>
    <cellStyle name="totals 2 5 2" xfId="31178" xr:uid="{00000000-0005-0000-0000-00009E940000}"/>
    <cellStyle name="totals 2 6" xfId="18653" xr:uid="{00000000-0005-0000-0000-00009F940000}"/>
    <cellStyle name="totals 2 6 2" xfId="33601" xr:uid="{00000000-0005-0000-0000-0000A0940000}"/>
    <cellStyle name="totals 2 7" xfId="20987" xr:uid="{00000000-0005-0000-0000-0000A1940000}"/>
    <cellStyle name="totals 2 7 2" xfId="35913" xr:uid="{00000000-0005-0000-0000-0000A2940000}"/>
    <cellStyle name="totals 2 8" xfId="21443" xr:uid="{00000000-0005-0000-0000-0000A3940000}"/>
    <cellStyle name="totals 2 8 2" xfId="36369" xr:uid="{00000000-0005-0000-0000-0000A4940000}"/>
    <cellStyle name="totals 3" xfId="8975" xr:uid="{00000000-0005-0000-0000-0000A5940000}"/>
    <cellStyle name="totals 3 2" xfId="24990" xr:uid="{00000000-0005-0000-0000-0000A6940000}"/>
    <cellStyle name="totals 4" xfId="11796" xr:uid="{00000000-0005-0000-0000-0000A7940000}"/>
    <cellStyle name="totals 4 2" xfId="27655" xr:uid="{00000000-0005-0000-0000-0000A8940000}"/>
    <cellStyle name="totals 5" xfId="13923" xr:uid="{00000000-0005-0000-0000-0000A9940000}"/>
    <cellStyle name="totals 5 2" xfId="29508" xr:uid="{00000000-0005-0000-0000-0000AA940000}"/>
    <cellStyle name="totals 6" xfId="17139" xr:uid="{00000000-0005-0000-0000-0000AB940000}"/>
    <cellStyle name="totals 6 2" xfId="32272" xr:uid="{00000000-0005-0000-0000-0000AC940000}"/>
    <cellStyle name="totals 7" xfId="19743" xr:uid="{00000000-0005-0000-0000-0000AD940000}"/>
    <cellStyle name="totals 7 2" xfId="34689" xr:uid="{00000000-0005-0000-0000-0000AE940000}"/>
    <cellStyle name="totals 8" xfId="21636" xr:uid="{00000000-0005-0000-0000-0000AF940000}"/>
    <cellStyle name="totals 8 2" xfId="36562" xr:uid="{00000000-0005-0000-0000-0000B0940000}"/>
    <cellStyle name="Tusental (0)_laroux" xfId="3814" xr:uid="{00000000-0005-0000-0000-0000B1940000}"/>
    <cellStyle name="Tusental_laroux" xfId="3815" xr:uid="{00000000-0005-0000-0000-0000B2940000}"/>
    <cellStyle name="ubordinated Debt" xfId="3816" xr:uid="{00000000-0005-0000-0000-0000B3940000}"/>
    <cellStyle name="uk" xfId="3817" xr:uid="{00000000-0005-0000-0000-0000B4940000}"/>
    <cellStyle name="Un" xfId="3818" xr:uid="{00000000-0005-0000-0000-0000B5940000}"/>
    <cellStyle name="Unprot" xfId="3819" xr:uid="{00000000-0005-0000-0000-0000B6940000}"/>
    <cellStyle name="Unprot$" xfId="3820" xr:uid="{00000000-0005-0000-0000-0000B7940000}"/>
    <cellStyle name="Unprot_1 3 6 LIBOR" xfId="3821" xr:uid="{00000000-0005-0000-0000-0000B8940000}"/>
    <cellStyle name="Unprotect" xfId="3822" xr:uid="{00000000-0005-0000-0000-0000B9940000}"/>
    <cellStyle name="Valuta (0)_laroux" xfId="3823" xr:uid="{00000000-0005-0000-0000-0000BA940000}"/>
    <cellStyle name="Valuta_laroux" xfId="3824" xr:uid="{00000000-0005-0000-0000-0000BB940000}"/>
    <cellStyle name="Währung [0]_Compiling Utility Macros" xfId="3825" xr:uid="{00000000-0005-0000-0000-0000BC940000}"/>
    <cellStyle name="Währung_Compiling Utility Macros" xfId="3826" xr:uid="{00000000-0005-0000-0000-0000BD940000}"/>
    <cellStyle name="Warning Text 2" xfId="1035" xr:uid="{00000000-0005-0000-0000-0000BE940000}"/>
    <cellStyle name="Warning Text 2 2" xfId="1944" xr:uid="{00000000-0005-0000-0000-0000BF940000}"/>
    <cellStyle name="Warning Text 2 3" xfId="1945" xr:uid="{00000000-0005-0000-0000-0000C0940000}"/>
    <cellStyle name="Warning Text 2 4" xfId="3827" xr:uid="{00000000-0005-0000-0000-0000C1940000}"/>
    <cellStyle name="Warning Text 2 5" xfId="37245" xr:uid="{00000000-0005-0000-0000-0000C2940000}"/>
    <cellStyle name="Warning Text 3" xfId="1036" xr:uid="{00000000-0005-0000-0000-0000C3940000}"/>
    <cellStyle name="Warning Text 3 2" xfId="3828" xr:uid="{00000000-0005-0000-0000-0000C4940000}"/>
    <cellStyle name="Warning Text 4" xfId="1037" xr:uid="{00000000-0005-0000-0000-0000C5940000}"/>
    <cellStyle name="year (column)" xfId="3829" xr:uid="{00000000-0005-0000-0000-0000C6940000}"/>
    <cellStyle name="year (column) 2" xfId="4920" xr:uid="{00000000-0005-0000-0000-0000C7940000}"/>
    <cellStyle name="year (column) 2 2" xfId="10075" xr:uid="{00000000-0005-0000-0000-0000C8940000}"/>
    <cellStyle name="year (column) 2 2 2" xfId="37894" xr:uid="{00000000-0005-0000-0000-0000C9940000}"/>
    <cellStyle name="year (column) 2 3" xfId="22090" xr:uid="{00000000-0005-0000-0000-0000CA940000}"/>
    <cellStyle name="year (column) 2 4" xfId="6461" xr:uid="{00000000-0005-0000-0000-0000CB940000}"/>
    <cellStyle name="year (column) 3" xfId="17145" xr:uid="{00000000-0005-0000-0000-0000CC940000}"/>
    <cellStyle name="Zero" xfId="3830" xr:uid="{00000000-0005-0000-0000-0000CD940000}"/>
    <cellStyle name="Zero Currency" xfId="3831" xr:uid="{00000000-0005-0000-0000-0000CE940000}"/>
    <cellStyle name="Zero_Generation Presentation Inserts V1" xfId="3832" xr:uid="{00000000-0005-0000-0000-0000CF940000}"/>
  </cellStyles>
  <dxfs count="1">
    <dxf>
      <font>
        <color rgb="FF9C0006"/>
      </font>
      <fill>
        <patternFill>
          <bgColor rgb="FFFFC7CE"/>
        </patternFill>
      </fill>
    </dxf>
  </dxfs>
  <tableStyles count="1" defaultTableStyle="TableStyleMedium2" defaultPivotStyle="PivotStyleLight16">
    <tableStyle name="Invisible" pivot="0" table="0" count="0" xr9:uid="{C5B02C3C-29A3-4189-AE64-33C02680A550}"/>
  </tableStyles>
  <colors>
    <mruColors>
      <color rgb="FFCCCCFF"/>
      <color rgb="FFCC99FF"/>
      <color rgb="FF0000FF"/>
      <color rgb="FF2A26E2"/>
      <color rgb="FF0C1DF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0</xdr:col>
      <xdr:colOff>238125</xdr:colOff>
      <xdr:row>51</xdr:row>
      <xdr:rowOff>107156</xdr:rowOff>
    </xdr:from>
    <xdr:ext cx="184731" cy="264560"/>
    <xdr:sp macro="" textlink="">
      <xdr:nvSpPr>
        <xdr:cNvPr id="2" name="TextBox 1">
          <a:extLst>
            <a:ext uri="{FF2B5EF4-FFF2-40B4-BE49-F238E27FC236}">
              <a16:creationId xmlns:a16="http://schemas.microsoft.com/office/drawing/2014/main" id="{00000000-0008-0000-3600-000002000000}"/>
            </a:ext>
          </a:extLst>
        </xdr:cNvPr>
        <xdr:cNvSpPr txBox="1"/>
      </xdr:nvSpPr>
      <xdr:spPr>
        <a:xfrm>
          <a:off x="238125" y="861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0</xdr:colOff>
      <xdr:row>44</xdr:row>
      <xdr:rowOff>0</xdr:rowOff>
    </xdr:from>
    <xdr:ext cx="184731" cy="264560"/>
    <xdr:sp macro="" textlink="">
      <xdr:nvSpPr>
        <xdr:cNvPr id="5" name="TextBox 4">
          <a:extLst>
            <a:ext uri="{FF2B5EF4-FFF2-40B4-BE49-F238E27FC236}">
              <a16:creationId xmlns:a16="http://schemas.microsoft.com/office/drawing/2014/main" id="{00000000-0008-0000-3600-000005000000}"/>
            </a:ext>
          </a:extLst>
        </xdr:cNvPr>
        <xdr:cNvSpPr txBox="1"/>
      </xdr:nvSpPr>
      <xdr:spPr>
        <a:xfrm>
          <a:off x="9702800" y="74223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6</xdr:col>
      <xdr:colOff>238125</xdr:colOff>
      <xdr:row>44</xdr:row>
      <xdr:rowOff>0</xdr:rowOff>
    </xdr:from>
    <xdr:ext cx="184731" cy="264560"/>
    <xdr:sp macro="" textlink="">
      <xdr:nvSpPr>
        <xdr:cNvPr id="6" name="TextBox 5">
          <a:extLst>
            <a:ext uri="{FF2B5EF4-FFF2-40B4-BE49-F238E27FC236}">
              <a16:creationId xmlns:a16="http://schemas.microsoft.com/office/drawing/2014/main" id="{00000000-0008-0000-3600-000006000000}"/>
            </a:ext>
          </a:extLst>
        </xdr:cNvPr>
        <xdr:cNvSpPr txBox="1"/>
      </xdr:nvSpPr>
      <xdr:spPr>
        <a:xfrm>
          <a:off x="7527925" y="74223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32</xdr:row>
      <xdr:rowOff>107156</xdr:rowOff>
    </xdr:from>
    <xdr:ext cx="184731" cy="264560"/>
    <xdr:sp macro="" textlink="">
      <xdr:nvSpPr>
        <xdr:cNvPr id="7" name="TextBox 6">
          <a:extLst>
            <a:ext uri="{FF2B5EF4-FFF2-40B4-BE49-F238E27FC236}">
              <a16:creationId xmlns:a16="http://schemas.microsoft.com/office/drawing/2014/main" id="{00000000-0008-0000-3600-000007000000}"/>
            </a:ext>
          </a:extLst>
        </xdr:cNvPr>
        <xdr:cNvSpPr txBox="1"/>
      </xdr:nvSpPr>
      <xdr:spPr>
        <a:xfrm>
          <a:off x="238125" y="93083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1531939</xdr:colOff>
      <xdr:row>91</xdr:row>
      <xdr:rowOff>9525</xdr:rowOff>
    </xdr:from>
    <xdr:to>
      <xdr:col>1</xdr:col>
      <xdr:colOff>3581077</xdr:colOff>
      <xdr:row>91</xdr:row>
      <xdr:rowOff>9525</xdr:rowOff>
    </xdr:to>
    <xdr:sp macro="" textlink="">
      <xdr:nvSpPr>
        <xdr:cNvPr id="10" name="Line 1">
          <a:extLst>
            <a:ext uri="{FF2B5EF4-FFF2-40B4-BE49-F238E27FC236}">
              <a16:creationId xmlns:a16="http://schemas.microsoft.com/office/drawing/2014/main" id="{00000000-0008-0000-3C00-00000A000000}"/>
            </a:ext>
          </a:extLst>
        </xdr:cNvPr>
        <xdr:cNvSpPr>
          <a:spLocks noChangeShapeType="1"/>
        </xdr:cNvSpPr>
      </xdr:nvSpPr>
      <xdr:spPr bwMode="auto">
        <a:xfrm>
          <a:off x="1900239" y="18494375"/>
          <a:ext cx="2049138" cy="0"/>
        </a:xfrm>
        <a:prstGeom prst="line">
          <a:avLst/>
        </a:prstGeom>
        <a:noFill/>
        <a:ln w="9525">
          <a:solidFill>
            <a:srgbClr val="000000"/>
          </a:solidFill>
          <a:round/>
          <a:headEnd/>
          <a:tailEnd/>
        </a:ln>
      </xdr:spPr>
    </xdr:sp>
    <xdr:clientData/>
  </xdr:twoCellAnchor>
  <xdr:twoCellAnchor>
    <xdr:from>
      <xdr:col>1</xdr:col>
      <xdr:colOff>1389067</xdr:colOff>
      <xdr:row>103</xdr:row>
      <xdr:rowOff>-1</xdr:rowOff>
    </xdr:from>
    <xdr:to>
      <xdr:col>2</xdr:col>
      <xdr:colOff>312424</xdr:colOff>
      <xdr:row>103</xdr:row>
      <xdr:rowOff>7936</xdr:rowOff>
    </xdr:to>
    <xdr:sp macro="" textlink="">
      <xdr:nvSpPr>
        <xdr:cNvPr id="11" name="Line 2">
          <a:extLst>
            <a:ext uri="{FF2B5EF4-FFF2-40B4-BE49-F238E27FC236}">
              <a16:creationId xmlns:a16="http://schemas.microsoft.com/office/drawing/2014/main" id="{00000000-0008-0000-3C00-00000B000000}"/>
            </a:ext>
          </a:extLst>
        </xdr:cNvPr>
        <xdr:cNvSpPr>
          <a:spLocks noChangeShapeType="1"/>
        </xdr:cNvSpPr>
      </xdr:nvSpPr>
      <xdr:spPr bwMode="auto">
        <a:xfrm>
          <a:off x="1757367" y="20847049"/>
          <a:ext cx="2796857" cy="7937"/>
        </a:xfrm>
        <a:prstGeom prst="line">
          <a:avLst/>
        </a:prstGeom>
        <a:noFill/>
        <a:ln w="9525">
          <a:solidFill>
            <a:srgbClr val="000000"/>
          </a:solidFill>
          <a:round/>
          <a:headEnd/>
          <a:tailEnd/>
        </a:ln>
      </xdr:spPr>
    </xdr:sp>
    <xdr:clientData/>
  </xdr:twoCellAnchor>
  <xdr:twoCellAnchor>
    <xdr:from>
      <xdr:col>1</xdr:col>
      <xdr:colOff>1531939</xdr:colOff>
      <xdr:row>136</xdr:row>
      <xdr:rowOff>9525</xdr:rowOff>
    </xdr:from>
    <xdr:to>
      <xdr:col>1</xdr:col>
      <xdr:colOff>3581077</xdr:colOff>
      <xdr:row>136</xdr:row>
      <xdr:rowOff>9525</xdr:rowOff>
    </xdr:to>
    <xdr:sp macro="" textlink="">
      <xdr:nvSpPr>
        <xdr:cNvPr id="4" name="Line 1">
          <a:extLst>
            <a:ext uri="{FF2B5EF4-FFF2-40B4-BE49-F238E27FC236}">
              <a16:creationId xmlns:a16="http://schemas.microsoft.com/office/drawing/2014/main" id="{FAE0C551-8FBA-4573-88B7-522B0C64DEEB}"/>
            </a:ext>
          </a:extLst>
        </xdr:cNvPr>
        <xdr:cNvSpPr>
          <a:spLocks noChangeShapeType="1"/>
        </xdr:cNvSpPr>
      </xdr:nvSpPr>
      <xdr:spPr bwMode="auto">
        <a:xfrm>
          <a:off x="1884364" y="28432125"/>
          <a:ext cx="2049138" cy="0"/>
        </a:xfrm>
        <a:prstGeom prst="line">
          <a:avLst/>
        </a:prstGeom>
        <a:noFill/>
        <a:ln w="9525">
          <a:solidFill>
            <a:srgbClr val="000000"/>
          </a:solidFill>
          <a:round/>
          <a:headEnd/>
          <a:tailEnd/>
        </a:ln>
      </xdr:spPr>
    </xdr:sp>
    <xdr:clientData/>
  </xdr:twoCellAnchor>
  <xdr:twoCellAnchor>
    <xdr:from>
      <xdr:col>1</xdr:col>
      <xdr:colOff>1531939</xdr:colOff>
      <xdr:row>136</xdr:row>
      <xdr:rowOff>9525</xdr:rowOff>
    </xdr:from>
    <xdr:to>
      <xdr:col>1</xdr:col>
      <xdr:colOff>3581077</xdr:colOff>
      <xdr:row>136</xdr:row>
      <xdr:rowOff>9525</xdr:rowOff>
    </xdr:to>
    <xdr:sp macro="" textlink="">
      <xdr:nvSpPr>
        <xdr:cNvPr id="5" name="Line 1">
          <a:extLst>
            <a:ext uri="{FF2B5EF4-FFF2-40B4-BE49-F238E27FC236}">
              <a16:creationId xmlns:a16="http://schemas.microsoft.com/office/drawing/2014/main" id="{8D4DA71E-558B-4AF1-9A30-3B9ABF1B6AFB}"/>
            </a:ext>
          </a:extLst>
        </xdr:cNvPr>
        <xdr:cNvSpPr>
          <a:spLocks noChangeShapeType="1"/>
        </xdr:cNvSpPr>
      </xdr:nvSpPr>
      <xdr:spPr bwMode="auto">
        <a:xfrm>
          <a:off x="1884364" y="28432125"/>
          <a:ext cx="2049138" cy="0"/>
        </a:xfrm>
        <a:prstGeom prst="line">
          <a:avLst/>
        </a:prstGeom>
        <a:noFill/>
        <a:ln w="9525">
          <a:solidFill>
            <a:srgbClr val="000000"/>
          </a:solidFill>
          <a:round/>
          <a:headEnd/>
          <a:tailEnd/>
        </a:ln>
      </xdr:spPr>
    </xdr:sp>
    <xdr:clientData/>
  </xdr:twoCellAnchor>
  <xdr:twoCellAnchor>
    <xdr:from>
      <xdr:col>1</xdr:col>
      <xdr:colOff>1389067</xdr:colOff>
      <xdr:row>148</xdr:row>
      <xdr:rowOff>-1</xdr:rowOff>
    </xdr:from>
    <xdr:to>
      <xdr:col>2</xdr:col>
      <xdr:colOff>312424</xdr:colOff>
      <xdr:row>148</xdr:row>
      <xdr:rowOff>7936</xdr:rowOff>
    </xdr:to>
    <xdr:sp macro="" textlink="">
      <xdr:nvSpPr>
        <xdr:cNvPr id="6" name="Line 2">
          <a:extLst>
            <a:ext uri="{FF2B5EF4-FFF2-40B4-BE49-F238E27FC236}">
              <a16:creationId xmlns:a16="http://schemas.microsoft.com/office/drawing/2014/main" id="{6E6CAFC7-8228-4CF7-AEB1-3E5AC43A2814}"/>
            </a:ext>
          </a:extLst>
        </xdr:cNvPr>
        <xdr:cNvSpPr>
          <a:spLocks noChangeShapeType="1"/>
        </xdr:cNvSpPr>
      </xdr:nvSpPr>
      <xdr:spPr bwMode="auto">
        <a:xfrm>
          <a:off x="1741492" y="30822899"/>
          <a:ext cx="2619057" cy="7937"/>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3"/>
  <sheetViews>
    <sheetView zoomScale="80" zoomScaleNormal="80" workbookViewId="0">
      <selection activeCell="P14" sqref="P14"/>
    </sheetView>
  </sheetViews>
  <sheetFormatPr defaultColWidth="8.5703125" defaultRowHeight="15.75"/>
  <cols>
    <col min="1" max="1" width="5.140625" style="246" customWidth="1"/>
    <col min="2" max="2" width="73.140625" style="3" bestFit="1" customWidth="1"/>
    <col min="3" max="3" width="14.5703125" style="3" customWidth="1"/>
    <col min="4" max="4" width="51.42578125" style="3" bestFit="1" customWidth="1"/>
    <col min="5" max="5" width="5.140625" style="246" customWidth="1"/>
    <col min="6" max="6" width="8.5703125" style="3"/>
    <col min="7" max="7" width="9.85546875" style="3" bestFit="1" customWidth="1"/>
    <col min="8" max="16384" width="8.5703125" style="3"/>
  </cols>
  <sheetData>
    <row r="1" spans="1:7">
      <c r="A1" s="561"/>
      <c r="B1" s="77"/>
      <c r="C1" s="77"/>
      <c r="D1" s="77"/>
      <c r="E1" s="561"/>
    </row>
    <row r="2" spans="1:7">
      <c r="A2" s="561"/>
      <c r="B2" s="1302" t="s">
        <v>0</v>
      </c>
      <c r="C2" s="1302"/>
      <c r="D2" s="1302"/>
      <c r="E2" s="77"/>
    </row>
    <row r="3" spans="1:7">
      <c r="B3" s="1302" t="s">
        <v>1</v>
      </c>
      <c r="C3" s="1302"/>
      <c r="D3" s="1302"/>
      <c r="E3" s="109"/>
    </row>
    <row r="4" spans="1:7">
      <c r="B4" s="1302" t="s">
        <v>2</v>
      </c>
      <c r="C4" s="1302"/>
      <c r="D4" s="1302"/>
      <c r="E4" s="109"/>
    </row>
    <row r="5" spans="1:7">
      <c r="A5" s="561"/>
      <c r="B5" s="1301" t="str">
        <f>"Rate Effective Period January 1, "&amp;Automation!B3+2 &amp;" to December 31, "&amp;Automation!B3+2</f>
        <v>Rate Effective Period January 1, 2027 to December 31, 2027</v>
      </c>
      <c r="C5" s="1301"/>
      <c r="D5" s="1301"/>
      <c r="E5" s="561"/>
    </row>
    <row r="6" spans="1:7">
      <c r="B6" s="1303" t="s">
        <v>3</v>
      </c>
      <c r="C6" s="1302"/>
      <c r="D6" s="1302"/>
      <c r="E6" s="109"/>
    </row>
    <row r="7" spans="1:7" ht="16.5" thickBot="1">
      <c r="A7" s="561"/>
      <c r="B7" s="77"/>
      <c r="C7" s="63"/>
      <c r="D7" s="63"/>
      <c r="E7" s="561"/>
    </row>
    <row r="8" spans="1:7">
      <c r="A8" s="562" t="s">
        <v>4</v>
      </c>
      <c r="B8" s="535"/>
      <c r="C8" s="536"/>
      <c r="D8" s="537"/>
      <c r="E8" s="563" t="s">
        <v>4</v>
      </c>
    </row>
    <row r="9" spans="1:7">
      <c r="A9" s="562" t="s">
        <v>5</v>
      </c>
      <c r="B9" s="951" t="s">
        <v>6</v>
      </c>
      <c r="C9" s="951" t="s">
        <v>7</v>
      </c>
      <c r="D9" s="952" t="s">
        <v>8</v>
      </c>
      <c r="E9" s="563" t="s">
        <v>5</v>
      </c>
    </row>
    <row r="10" spans="1:7">
      <c r="A10" s="562"/>
      <c r="B10" s="925"/>
      <c r="C10" s="56"/>
      <c r="D10" s="88"/>
      <c r="E10" s="563"/>
    </row>
    <row r="11" spans="1:7">
      <c r="A11" s="562">
        <v>1</v>
      </c>
      <c r="B11" s="847" t="s">
        <v>9</v>
      </c>
      <c r="C11" s="594">
        <f>'A. Sec.1 - Direct Maintenance'!E27</f>
        <v>0</v>
      </c>
      <c r="D11" s="89" t="str">
        <f>"Section 1; Page 1; Line "&amp;'A. Sec.1 - Direct Maintenance'!A27</f>
        <v>Section 1; Page 1; Line 17</v>
      </c>
      <c r="E11" s="563">
        <f>A11</f>
        <v>1</v>
      </c>
      <c r="G11" s="700"/>
    </row>
    <row r="12" spans="1:7">
      <c r="A12" s="562">
        <f>A11+1</f>
        <v>2</v>
      </c>
      <c r="B12" s="703"/>
      <c r="C12" s="595"/>
      <c r="D12" s="86"/>
      <c r="E12" s="563">
        <f>E11+1</f>
        <v>2</v>
      </c>
    </row>
    <row r="13" spans="1:7">
      <c r="A13" s="562">
        <f t="shared" ref="A13:A28" si="0">A12+1</f>
        <v>3</v>
      </c>
      <c r="B13" s="847" t="s">
        <v>10</v>
      </c>
      <c r="C13" s="596">
        <f>'B. Sec.2 - Non-Direct Expenses'!E35</f>
        <v>903.72195729926602</v>
      </c>
      <c r="D13" s="89" t="str">
        <f>"Section 2; Page 1; Line "&amp;'B. Sec.2 - Non-Direct Expenses'!A35</f>
        <v>Section 2; Page 1; Line 25</v>
      </c>
      <c r="E13" s="563">
        <f t="shared" ref="E13:E28" si="1">E12+1</f>
        <v>3</v>
      </c>
      <c r="G13" s="701"/>
    </row>
    <row r="14" spans="1:7">
      <c r="A14" s="562">
        <f t="shared" si="0"/>
        <v>4</v>
      </c>
      <c r="B14" s="703"/>
      <c r="C14" s="595"/>
      <c r="D14" s="90"/>
      <c r="E14" s="563">
        <f t="shared" si="1"/>
        <v>4</v>
      </c>
    </row>
    <row r="15" spans="1:7">
      <c r="A15" s="562">
        <f t="shared" si="0"/>
        <v>5</v>
      </c>
      <c r="B15" s="17" t="s">
        <v>11</v>
      </c>
      <c r="C15" s="1086">
        <f>'C. Sec.3 - Other Costs'!G42</f>
        <v>7.147929539058353</v>
      </c>
      <c r="D15" s="657" t="str">
        <f>"Section 3; Page 1; Line "&amp;'C. Sec.3 - Other Costs'!A42</f>
        <v>Section 3; Page 1; Line 31</v>
      </c>
      <c r="E15" s="563">
        <f t="shared" si="1"/>
        <v>5</v>
      </c>
      <c r="G15" s="701"/>
    </row>
    <row r="16" spans="1:7">
      <c r="A16" s="562">
        <f t="shared" si="0"/>
        <v>6</v>
      </c>
      <c r="B16" s="57"/>
      <c r="C16" s="830"/>
      <c r="D16" s="657"/>
      <c r="E16" s="563">
        <f t="shared" si="1"/>
        <v>6</v>
      </c>
      <c r="G16" s="701"/>
    </row>
    <row r="17" spans="1:12">
      <c r="A17" s="562">
        <f t="shared" si="0"/>
        <v>7</v>
      </c>
      <c r="B17" s="829" t="s">
        <v>12</v>
      </c>
      <c r="C17" s="898">
        <f>C11+C13+C15</f>
        <v>910.86988683832442</v>
      </c>
      <c r="D17" s="94" t="str">
        <f>"Sum Lines "&amp;A11&amp;", "&amp;A13&amp;", "&amp;A15</f>
        <v>Sum Lines 1, 3, 5</v>
      </c>
      <c r="E17" s="563">
        <f t="shared" si="1"/>
        <v>7</v>
      </c>
      <c r="G17" s="701"/>
    </row>
    <row r="18" spans="1:12">
      <c r="A18" s="562">
        <f t="shared" si="0"/>
        <v>8</v>
      </c>
      <c r="B18" s="87"/>
      <c r="C18" s="595"/>
      <c r="D18" s="91"/>
      <c r="E18" s="563">
        <f t="shared" si="1"/>
        <v>8</v>
      </c>
      <c r="G18" s="1251"/>
    </row>
    <row r="19" spans="1:12">
      <c r="A19" s="562">
        <f t="shared" si="0"/>
        <v>9</v>
      </c>
      <c r="B19" s="847" t="s">
        <v>13</v>
      </c>
      <c r="C19" s="659">
        <f>'D. Sec.4 - TU'!M30</f>
        <v>27.399447267364568</v>
      </c>
      <c r="D19" s="657" t="str">
        <f>"Section 4; Page TU; Col. 11; Line "&amp;'D. Sec.4 - TU'!A30</f>
        <v>Section 4; Page TU; Col. 11; Line 21</v>
      </c>
      <c r="E19" s="563">
        <f t="shared" si="1"/>
        <v>9</v>
      </c>
      <c r="G19" s="1251"/>
    </row>
    <row r="20" spans="1:12">
      <c r="A20" s="562">
        <f t="shared" si="0"/>
        <v>10</v>
      </c>
      <c r="B20" s="847"/>
      <c r="C20" s="595"/>
      <c r="D20" s="92"/>
      <c r="E20" s="563">
        <f t="shared" si="1"/>
        <v>10</v>
      </c>
      <c r="G20" s="1251"/>
    </row>
    <row r="21" spans="1:12">
      <c r="A21" s="562">
        <f t="shared" si="0"/>
        <v>11</v>
      </c>
      <c r="B21" s="847" t="s">
        <v>14</v>
      </c>
      <c r="C21" s="1086">
        <f>'E1. Sec.5 - Interest TU (CY)'!H30</f>
        <v>10.207626598936198</v>
      </c>
      <c r="D21" s="94" t="str">
        <f>"Section 5; Page Interest TU (CY); Col. 6; Line "&amp;'E1. Sec.5 - Interest TU (CY)'!A30</f>
        <v>Section 5; Page Interest TU (CY); Col. 6; Line 20</v>
      </c>
      <c r="E21" s="563">
        <f t="shared" si="1"/>
        <v>11</v>
      </c>
    </row>
    <row r="22" spans="1:12">
      <c r="A22" s="562">
        <f t="shared" si="0"/>
        <v>12</v>
      </c>
      <c r="B22" s="57"/>
      <c r="C22" s="828"/>
      <c r="D22" s="93"/>
      <c r="E22" s="563">
        <f t="shared" si="1"/>
        <v>12</v>
      </c>
    </row>
    <row r="23" spans="1:12">
      <c r="A23" s="562">
        <f t="shared" si="0"/>
        <v>13</v>
      </c>
      <c r="B23" s="57" t="s">
        <v>15</v>
      </c>
      <c r="C23" s="175">
        <f>C17+C19+C21</f>
        <v>948.47696070462518</v>
      </c>
      <c r="D23" s="94" t="str">
        <f>"Sum Lines "&amp;A17&amp;", "&amp;A19&amp;", "&amp;A21</f>
        <v>Sum Lines 7, 9, 11</v>
      </c>
      <c r="E23" s="563">
        <f t="shared" si="1"/>
        <v>13</v>
      </c>
      <c r="G23" s="701"/>
    </row>
    <row r="24" spans="1:12">
      <c r="A24" s="562">
        <f t="shared" si="0"/>
        <v>14</v>
      </c>
      <c r="B24" s="792"/>
      <c r="C24" s="177"/>
      <c r="D24" s="94"/>
      <c r="E24" s="563">
        <f t="shared" si="1"/>
        <v>14</v>
      </c>
      <c r="G24" s="1233"/>
    </row>
    <row r="25" spans="1:12">
      <c r="A25" s="562">
        <f t="shared" si="0"/>
        <v>15</v>
      </c>
      <c r="B25" s="17" t="s">
        <v>16</v>
      </c>
      <c r="C25" s="1087"/>
      <c r="D25" s="94" t="s">
        <v>17</v>
      </c>
      <c r="E25" s="563">
        <f t="shared" si="1"/>
        <v>15</v>
      </c>
      <c r="G25"/>
      <c r="H25"/>
      <c r="I25"/>
      <c r="J25"/>
      <c r="K25"/>
      <c r="L25"/>
    </row>
    <row r="26" spans="1:12">
      <c r="A26" s="562">
        <f t="shared" si="0"/>
        <v>16</v>
      </c>
      <c r="B26" s="63"/>
      <c r="C26" s="926"/>
      <c r="D26" s="93"/>
      <c r="E26" s="563">
        <f t="shared" si="1"/>
        <v>16</v>
      </c>
      <c r="G26"/>
      <c r="H26"/>
      <c r="I26"/>
      <c r="J26"/>
      <c r="K26"/>
      <c r="L26"/>
    </row>
    <row r="27" spans="1:12" ht="16.5" thickBot="1">
      <c r="A27" s="562">
        <f t="shared" si="0"/>
        <v>17</v>
      </c>
      <c r="B27" s="829" t="s">
        <v>18</v>
      </c>
      <c r="C27" s="597">
        <f>C23+C25</f>
        <v>948.47696070462518</v>
      </c>
      <c r="D27" s="93" t="str">
        <f>"Line "&amp;A23&amp;" + Line "&amp;A25</f>
        <v>Line 13 + Line 15</v>
      </c>
      <c r="E27" s="563">
        <f t="shared" si="1"/>
        <v>17</v>
      </c>
      <c r="H27" s="700"/>
      <c r="I27" s="702"/>
    </row>
    <row r="28" spans="1:12" ht="17.25" thickTop="1" thickBot="1">
      <c r="A28" s="562">
        <f t="shared" si="0"/>
        <v>18</v>
      </c>
      <c r="B28" s="927"/>
      <c r="C28" s="927"/>
      <c r="D28" s="96"/>
      <c r="E28" s="563">
        <f t="shared" si="1"/>
        <v>18</v>
      </c>
    </row>
    <row r="30" spans="1:12" ht="16.5" thickBot="1">
      <c r="A30" s="561"/>
      <c r="B30" s="928"/>
      <c r="C30" s="929"/>
      <c r="D30" s="929"/>
      <c r="E30" s="561"/>
    </row>
    <row r="31" spans="1:12">
      <c r="A31" s="562" t="s">
        <v>4</v>
      </c>
      <c r="B31" s="55"/>
      <c r="C31" s="55"/>
      <c r="D31" s="86"/>
      <c r="E31" s="563" t="s">
        <v>4</v>
      </c>
    </row>
    <row r="32" spans="1:12">
      <c r="A32" s="562" t="s">
        <v>5</v>
      </c>
      <c r="B32" s="951" t="s">
        <v>19</v>
      </c>
      <c r="C32" s="951" t="str">
        <f>C9</f>
        <v>Amounts</v>
      </c>
      <c r="D32" s="952" t="str">
        <f>D9</f>
        <v>Reference</v>
      </c>
      <c r="E32" s="563" t="s">
        <v>5</v>
      </c>
    </row>
    <row r="33" spans="1:7">
      <c r="A33" s="562">
        <f>A28+1</f>
        <v>19</v>
      </c>
      <c r="B33" s="54"/>
      <c r="C33" s="56"/>
      <c r="D33" s="88"/>
      <c r="E33" s="563">
        <f>E28+1</f>
        <v>19</v>
      </c>
    </row>
    <row r="34" spans="1:7">
      <c r="A34" s="562">
        <f>A33+1</f>
        <v>20</v>
      </c>
      <c r="B34" s="847" t="str">
        <f>B11</f>
        <v>Section 1 - Direct Maintenance Expense Cost Component</v>
      </c>
      <c r="C34" s="845">
        <f>C11/12</f>
        <v>0</v>
      </c>
      <c r="D34" s="89" t="str">
        <f>"Line "&amp;A11&amp;" / "&amp;C50&amp;" Months"</f>
        <v>Line 1 / 12 Months</v>
      </c>
      <c r="E34" s="563">
        <f>E33+1</f>
        <v>20</v>
      </c>
    </row>
    <row r="35" spans="1:7">
      <c r="A35" s="562">
        <f t="shared" ref="A35:A53" si="2">A34+1</f>
        <v>21</v>
      </c>
      <c r="B35" s="703"/>
      <c r="C35" s="25"/>
      <c r="D35" s="85"/>
      <c r="E35" s="563">
        <f t="shared" ref="E35:E53" si="3">E34+1</f>
        <v>21</v>
      </c>
    </row>
    <row r="36" spans="1:7">
      <c r="A36" s="562">
        <f t="shared" si="2"/>
        <v>22</v>
      </c>
      <c r="B36" s="847" t="str">
        <f>B13</f>
        <v>Section 2 - Non-Direct Expense Cost Component</v>
      </c>
      <c r="C36" s="846">
        <f>C13/12</f>
        <v>75.310163108272164</v>
      </c>
      <c r="D36" s="89" t="str">
        <f>"Line "&amp;A13&amp;" / "&amp;C50&amp;" Months"</f>
        <v>Line 3 / 12 Months</v>
      </c>
      <c r="E36" s="563">
        <f t="shared" si="3"/>
        <v>22</v>
      </c>
    </row>
    <row r="37" spans="1:7">
      <c r="A37" s="562">
        <f t="shared" si="2"/>
        <v>23</v>
      </c>
      <c r="B37" s="703"/>
      <c r="C37" s="796"/>
      <c r="D37" s="97"/>
      <c r="E37" s="563">
        <f t="shared" si="3"/>
        <v>23</v>
      </c>
    </row>
    <row r="38" spans="1:7">
      <c r="A38" s="562">
        <f t="shared" si="2"/>
        <v>24</v>
      </c>
      <c r="B38" s="847" t="str">
        <f>B15</f>
        <v>Section 3 - Cost Component Containing Other Specific Expenses</v>
      </c>
      <c r="C38" s="1088">
        <f>C15/12</f>
        <v>0.59566079492152946</v>
      </c>
      <c r="D38" s="89" t="str">
        <f>"Line "&amp;A15&amp;" / "&amp;C50&amp;" Months"</f>
        <v>Line 5 / 12 Months</v>
      </c>
      <c r="E38" s="563">
        <f t="shared" si="3"/>
        <v>24</v>
      </c>
    </row>
    <row r="39" spans="1:7">
      <c r="A39" s="562">
        <f t="shared" si="2"/>
        <v>25</v>
      </c>
      <c r="B39" s="87"/>
      <c r="C39" s="795"/>
      <c r="D39" s="89"/>
      <c r="E39" s="563">
        <f t="shared" si="3"/>
        <v>25</v>
      </c>
    </row>
    <row r="40" spans="1:7">
      <c r="A40" s="562">
        <f t="shared" si="2"/>
        <v>26</v>
      </c>
      <c r="B40" s="829" t="s">
        <v>20</v>
      </c>
      <c r="C40" s="899">
        <f>C34+C36+C38</f>
        <v>75.905823903193692</v>
      </c>
      <c r="D40" s="94" t="str">
        <f>"Sum Lines "&amp;A34&amp;", "&amp;A36&amp;", "&amp;A38</f>
        <v>Sum Lines 20, 22, 24</v>
      </c>
      <c r="E40" s="563">
        <f t="shared" si="3"/>
        <v>26</v>
      </c>
    </row>
    <row r="41" spans="1:7">
      <c r="A41" s="562">
        <f t="shared" si="2"/>
        <v>27</v>
      </c>
      <c r="B41" s="54"/>
      <c r="C41" s="796"/>
      <c r="D41" s="90"/>
      <c r="E41" s="563">
        <f t="shared" si="3"/>
        <v>27</v>
      </c>
    </row>
    <row r="42" spans="1:7">
      <c r="A42" s="562">
        <f t="shared" si="2"/>
        <v>28</v>
      </c>
      <c r="B42" s="847" t="str">
        <f>LEFT(B19,45)</f>
        <v>Section 4 - True-Up Adjustment Cost Component</v>
      </c>
      <c r="C42" s="846">
        <f>C19/12</f>
        <v>2.2832872722803805</v>
      </c>
      <c r="D42" s="89" t="str">
        <f>"Line "&amp;A19&amp;" / "&amp;C50&amp;" Months"</f>
        <v>Line 9 / 12 Months</v>
      </c>
      <c r="E42" s="563">
        <f t="shared" si="3"/>
        <v>28</v>
      </c>
    </row>
    <row r="43" spans="1:7">
      <c r="A43" s="562">
        <f t="shared" si="2"/>
        <v>29</v>
      </c>
      <c r="B43" s="847"/>
      <c r="C43" s="796"/>
      <c r="D43" s="98"/>
      <c r="E43" s="563">
        <f t="shared" si="3"/>
        <v>29</v>
      </c>
    </row>
    <row r="44" spans="1:7">
      <c r="A44" s="562">
        <f t="shared" si="2"/>
        <v>30</v>
      </c>
      <c r="B44" s="847" t="str">
        <f>B21</f>
        <v>Section 5 - Interest True-Up Adjustment Cost Component</v>
      </c>
      <c r="C44" s="846">
        <f>C21/12</f>
        <v>0.85063554991134982</v>
      </c>
      <c r="D44" s="93" t="str">
        <f>"Line "&amp;A21&amp;" / "&amp;C50&amp;" Months"</f>
        <v>Line 11 / 12 Months</v>
      </c>
      <c r="E44" s="563">
        <f t="shared" si="3"/>
        <v>30</v>
      </c>
    </row>
    <row r="45" spans="1:7">
      <c r="A45" s="562">
        <f t="shared" si="2"/>
        <v>31</v>
      </c>
      <c r="B45" s="87"/>
      <c r="C45" s="797"/>
      <c r="D45" s="95"/>
      <c r="E45" s="563">
        <f t="shared" si="3"/>
        <v>31</v>
      </c>
    </row>
    <row r="46" spans="1:7">
      <c r="A46" s="562">
        <f t="shared" si="2"/>
        <v>32</v>
      </c>
      <c r="B46" s="17" t="str">
        <f>B25</f>
        <v>Other Adjustments</v>
      </c>
      <c r="C46" s="1088">
        <f>C25/12</f>
        <v>0</v>
      </c>
      <c r="D46" s="93" t="str">
        <f>"Line "&amp;A25&amp;" / "&amp;C50&amp;" Months"</f>
        <v>Line 15 / 12 Months</v>
      </c>
      <c r="E46" s="563">
        <f t="shared" si="3"/>
        <v>32</v>
      </c>
      <c r="G46" s="1233"/>
    </row>
    <row r="47" spans="1:7">
      <c r="A47" s="562">
        <f t="shared" si="2"/>
        <v>33</v>
      </c>
      <c r="B47" s="57"/>
      <c r="C47" s="797"/>
      <c r="D47" s="793"/>
      <c r="E47" s="563">
        <f t="shared" si="3"/>
        <v>33</v>
      </c>
    </row>
    <row r="48" spans="1:7" ht="16.5" thickBot="1">
      <c r="A48" s="562">
        <f t="shared" si="2"/>
        <v>34</v>
      </c>
      <c r="B48" s="57" t="s">
        <v>21</v>
      </c>
      <c r="C48" s="848">
        <f>C27/12</f>
        <v>79.039746725385427</v>
      </c>
      <c r="D48" s="94" t="str">
        <f>"Sum Lines "&amp;A40&amp;", "&amp;A42&amp;", "&amp;A44&amp;", "&amp;A46</f>
        <v>Sum Lines 26, 28, 30, 32</v>
      </c>
      <c r="E48" s="563">
        <f t="shared" si="3"/>
        <v>34</v>
      </c>
      <c r="G48" s="735"/>
    </row>
    <row r="49" spans="1:5" ht="16.5" thickTop="1">
      <c r="A49" s="562">
        <f t="shared" si="2"/>
        <v>35</v>
      </c>
      <c r="B49" s="54"/>
      <c r="C49" s="930"/>
      <c r="D49" s="99"/>
      <c r="E49" s="563">
        <f t="shared" si="3"/>
        <v>35</v>
      </c>
    </row>
    <row r="50" spans="1:5">
      <c r="A50" s="562">
        <f t="shared" si="2"/>
        <v>36</v>
      </c>
      <c r="B50" s="703" t="s">
        <v>22</v>
      </c>
      <c r="C50" s="1089">
        <v>12</v>
      </c>
      <c r="D50" s="99"/>
      <c r="E50" s="563">
        <f t="shared" si="3"/>
        <v>36</v>
      </c>
    </row>
    <row r="51" spans="1:5">
      <c r="A51" s="562">
        <f t="shared" si="2"/>
        <v>37</v>
      </c>
      <c r="B51" s="54"/>
      <c r="C51" s="930"/>
      <c r="D51" s="100"/>
      <c r="E51" s="563">
        <f t="shared" si="3"/>
        <v>37</v>
      </c>
    </row>
    <row r="52" spans="1:5" ht="16.5" thickBot="1">
      <c r="A52" s="562">
        <f t="shared" si="2"/>
        <v>38</v>
      </c>
      <c r="B52" s="829" t="str">
        <f>B27</f>
        <v>Total Annual Costs</v>
      </c>
      <c r="C52" s="1201">
        <f>C48*C50</f>
        <v>948.47696070462507</v>
      </c>
      <c r="D52" s="93" t="str">
        <f>"Line "&amp;A48&amp;" x Line "&amp;A50</f>
        <v>Line 34 x Line 36</v>
      </c>
      <c r="E52" s="563">
        <f t="shared" si="3"/>
        <v>38</v>
      </c>
    </row>
    <row r="53" spans="1:5" ht="17.25" thickTop="1" thickBot="1">
      <c r="A53" s="562">
        <f t="shared" si="2"/>
        <v>39</v>
      </c>
      <c r="B53" s="931"/>
      <c r="C53" s="24"/>
      <c r="D53" s="101"/>
      <c r="E53" s="563">
        <f t="shared" si="3"/>
        <v>39</v>
      </c>
    </row>
  </sheetData>
  <mergeCells count="5">
    <mergeCell ref="B5:D5"/>
    <mergeCell ref="B3:D3"/>
    <mergeCell ref="B4:D4"/>
    <mergeCell ref="B6:D6"/>
    <mergeCell ref="B2:D2"/>
  </mergeCells>
  <printOptions horizontalCentered="1"/>
  <pageMargins left="0.5" right="0.5" top="0.5" bottom="0.5" header="0.25" footer="0.25"/>
  <pageSetup scale="64" orientation="portrait" r:id="rId1"/>
  <headerFooter scaleWithDoc="0">
    <oddFooter xml:space="preserve">&amp;C&amp;"Times New Roman,Regular"&amp;10Summary of Cost Components
</oddFoot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13D5-7380-43D3-A9B8-8937A84C3B3D}">
  <dimension ref="A1"/>
  <sheetViews>
    <sheetView zoomScale="80" zoomScaleNormal="80" workbookViewId="0">
      <selection activeCell="T40" sqref="T40"/>
    </sheetView>
  </sheetViews>
  <sheetFormatPr defaultRowHeight="15"/>
  <sheetData/>
  <pageMargins left="0.7" right="0.7" top="0.75" bottom="0.75" header="0.3" footer="0.3"/>
  <pageSetup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82"/>
  <sheetViews>
    <sheetView zoomScale="80" zoomScaleNormal="80" zoomScalePageLayoutView="80" workbookViewId="0">
      <selection activeCell="E35" sqref="E35"/>
    </sheetView>
  </sheetViews>
  <sheetFormatPr defaultColWidth="8.5703125" defaultRowHeight="15.75"/>
  <cols>
    <col min="1" max="1" width="5.140625" style="119" bestFit="1" customWidth="1"/>
    <col min="2" max="2" width="55.5703125" style="135" customWidth="1"/>
    <col min="3" max="3" width="40.42578125" style="119" bestFit="1" customWidth="1"/>
    <col min="4" max="4" width="1.5703125" style="135" customWidth="1"/>
    <col min="5" max="5" width="16.5703125" style="135" customWidth="1"/>
    <col min="6" max="6" width="1.5703125" style="135" customWidth="1"/>
    <col min="7" max="7" width="16.5703125" style="135" customWidth="1"/>
    <col min="8" max="8" width="1.5703125" style="135" customWidth="1"/>
    <col min="9" max="9" width="16.5703125" style="135" customWidth="1"/>
    <col min="10" max="10" width="1.5703125" style="135" customWidth="1"/>
    <col min="11" max="11" width="34.5703125" style="135" customWidth="1"/>
    <col min="12" max="12" width="5.140625" style="119" bestFit="1" customWidth="1"/>
    <col min="13" max="13" width="8.5703125" style="135"/>
    <col min="14" max="14" width="38.140625" style="135" customWidth="1"/>
    <col min="15" max="16384" width="8.5703125" style="135"/>
  </cols>
  <sheetData>
    <row r="1" spans="1:14">
      <c r="A1" s="119" t="s">
        <v>185</v>
      </c>
    </row>
    <row r="2" spans="1:14">
      <c r="A2" s="135"/>
      <c r="B2" s="1322" t="s">
        <v>0</v>
      </c>
      <c r="C2" s="1322"/>
      <c r="D2" s="1322"/>
      <c r="E2" s="1322"/>
      <c r="F2" s="1322"/>
      <c r="G2" s="1322"/>
      <c r="H2" s="1322"/>
      <c r="I2" s="1322"/>
      <c r="J2" s="1322"/>
      <c r="K2" s="1322"/>
      <c r="N2" s="434"/>
    </row>
    <row r="3" spans="1:14">
      <c r="A3" s="135"/>
      <c r="B3" s="1322" t="s">
        <v>186</v>
      </c>
      <c r="C3" s="1322"/>
      <c r="D3" s="1322"/>
      <c r="E3" s="1322"/>
      <c r="F3" s="1322"/>
      <c r="G3" s="1322"/>
      <c r="H3" s="1322"/>
      <c r="I3" s="1322"/>
      <c r="J3" s="1322"/>
      <c r="K3" s="1322"/>
      <c r="N3" s="434"/>
    </row>
    <row r="4" spans="1:14">
      <c r="A4" s="135"/>
      <c r="B4" s="1322" t="s">
        <v>187</v>
      </c>
      <c r="C4" s="1322"/>
      <c r="D4" s="1322"/>
      <c r="E4" s="1322"/>
      <c r="F4" s="1322"/>
      <c r="G4" s="1322"/>
      <c r="H4" s="1323"/>
      <c r="I4" s="1323"/>
      <c r="J4" s="1323"/>
      <c r="K4" s="1323"/>
    </row>
    <row r="5" spans="1:14">
      <c r="B5" s="1324" t="str">
        <f>'A. Sec.1 - Direct Maintenance'!B5</f>
        <v>Base Period &amp; True-Up Period 12 - Months Ending December 31, 2025</v>
      </c>
      <c r="C5" s="1324"/>
      <c r="D5" s="1324"/>
      <c r="E5" s="1324"/>
      <c r="F5" s="1324"/>
      <c r="G5" s="1324"/>
      <c r="H5" s="1325"/>
      <c r="I5" s="1325"/>
      <c r="J5" s="1325"/>
      <c r="K5" s="1325"/>
      <c r="N5" s="110"/>
    </row>
    <row r="6" spans="1:14">
      <c r="B6" s="1326" t="s">
        <v>3</v>
      </c>
      <c r="C6" s="1323"/>
      <c r="D6" s="1323"/>
      <c r="E6" s="1323"/>
      <c r="F6" s="1323"/>
      <c r="G6" s="1323"/>
      <c r="H6" s="1323"/>
      <c r="I6" s="1323"/>
      <c r="J6" s="1323"/>
      <c r="K6" s="1323"/>
      <c r="N6" s="434"/>
    </row>
    <row r="7" spans="1:14">
      <c r="B7" s="1081"/>
      <c r="C7" s="109"/>
      <c r="D7" s="110"/>
      <c r="E7" s="110"/>
      <c r="F7" s="110"/>
      <c r="G7" s="110"/>
      <c r="H7" s="110"/>
      <c r="I7" s="110"/>
      <c r="J7" s="110"/>
      <c r="K7" s="110"/>
      <c r="N7" s="434"/>
    </row>
    <row r="8" spans="1:14">
      <c r="A8" s="119" t="s">
        <v>4</v>
      </c>
      <c r="B8" s="109"/>
      <c r="C8" s="246" t="s">
        <v>188</v>
      </c>
      <c r="D8" s="109"/>
      <c r="E8" s="340" t="s">
        <v>77</v>
      </c>
      <c r="F8" s="119"/>
      <c r="G8" s="340" t="s">
        <v>78</v>
      </c>
      <c r="H8" s="119"/>
      <c r="I8" s="340" t="s">
        <v>189</v>
      </c>
      <c r="J8" s="109"/>
      <c r="L8" s="119" t="s">
        <v>4</v>
      </c>
    </row>
    <row r="9" spans="1:14">
      <c r="A9" s="119" t="s">
        <v>5</v>
      </c>
      <c r="B9" s="109"/>
      <c r="C9" s="992" t="s">
        <v>190</v>
      </c>
      <c r="D9" s="109"/>
      <c r="E9" s="1100" t="str">
        <f>"31-Dec-"&amp;RIGHT(Automation!$B$3-1,2)</f>
        <v>31-Dec-24</v>
      </c>
      <c r="F9" s="109"/>
      <c r="G9" s="1101" t="str">
        <f>"31-Dec-"&amp;RIGHT(Automation!$B$3,2)</f>
        <v>31-Dec-25</v>
      </c>
      <c r="H9" s="109"/>
      <c r="I9" s="1003" t="s">
        <v>191</v>
      </c>
      <c r="J9" s="109"/>
      <c r="K9" s="1004" t="s">
        <v>8</v>
      </c>
      <c r="L9" s="119" t="s">
        <v>5</v>
      </c>
      <c r="N9" s="215"/>
    </row>
    <row r="10" spans="1:14">
      <c r="E10" s="435"/>
      <c r="G10" s="435"/>
      <c r="H10" s="435"/>
      <c r="I10" s="435"/>
      <c r="J10" s="435"/>
      <c r="K10" s="435"/>
    </row>
    <row r="11" spans="1:14" ht="18.75">
      <c r="A11" s="119">
        <v>1</v>
      </c>
      <c r="B11" s="135" t="s">
        <v>903</v>
      </c>
      <c r="C11" s="119" t="s">
        <v>916</v>
      </c>
      <c r="E11" s="360"/>
      <c r="G11" s="360"/>
      <c r="H11" s="430"/>
      <c r="I11" s="393">
        <f>'AD-1'!F31</f>
        <v>605411.75423846149</v>
      </c>
      <c r="J11" s="1241" t="s">
        <v>1027</v>
      </c>
      <c r="K11" s="436" t="str">
        <f>"AD-1; Line "&amp;'AD-1'!A31</f>
        <v>AD-1; Line 18</v>
      </c>
      <c r="L11" s="119">
        <f>A11</f>
        <v>1</v>
      </c>
    </row>
    <row r="12" spans="1:14">
      <c r="A12" s="119">
        <f t="shared" ref="A12:A45" si="0">+A11+1</f>
        <v>2</v>
      </c>
      <c r="B12" s="135" t="s">
        <v>185</v>
      </c>
      <c r="E12" s="360"/>
      <c r="G12" s="360"/>
      <c r="H12" s="354"/>
      <c r="I12" s="360"/>
      <c r="J12" s="354"/>
      <c r="K12" s="436"/>
      <c r="L12" s="119">
        <f t="shared" ref="L12:L45" si="1">+L11+1</f>
        <v>2</v>
      </c>
    </row>
    <row r="13" spans="1:14" ht="18.75">
      <c r="A13" s="119">
        <f t="shared" si="0"/>
        <v>3</v>
      </c>
      <c r="B13" s="135" t="s">
        <v>904</v>
      </c>
      <c r="C13" s="119" t="s">
        <v>916</v>
      </c>
      <c r="E13" s="360"/>
      <c r="G13" s="360"/>
      <c r="H13" s="430"/>
      <c r="I13" s="396">
        <f>'AD-2'!E31</f>
        <v>0</v>
      </c>
      <c r="J13" s="351"/>
      <c r="K13" s="436" t="str">
        <f>"AD-2; Line "&amp;'AD-2'!A31</f>
        <v>AD-2; Line 18</v>
      </c>
      <c r="L13" s="119">
        <f t="shared" si="1"/>
        <v>3</v>
      </c>
    </row>
    <row r="14" spans="1:14">
      <c r="A14" s="119">
        <f t="shared" si="0"/>
        <v>4</v>
      </c>
      <c r="E14" s="360"/>
      <c r="F14" s="110"/>
      <c r="G14" s="360"/>
      <c r="H14" s="354"/>
      <c r="I14" s="360"/>
      <c r="J14" s="354"/>
      <c r="K14" s="436"/>
      <c r="L14" s="119">
        <f t="shared" si="1"/>
        <v>4</v>
      </c>
    </row>
    <row r="15" spans="1:14" ht="18.75">
      <c r="A15" s="119">
        <f t="shared" si="0"/>
        <v>5</v>
      </c>
      <c r="B15" s="135" t="s">
        <v>905</v>
      </c>
      <c r="E15" s="360"/>
      <c r="F15" s="110"/>
      <c r="G15" s="360"/>
      <c r="H15" s="430"/>
      <c r="I15" s="396">
        <f>'AD-3'!E31</f>
        <v>0</v>
      </c>
      <c r="J15" s="354"/>
      <c r="K15" s="436" t="str">
        <f>"AD-3; Line "&amp;'AD-3'!A31</f>
        <v>AD-3; Line 18</v>
      </c>
      <c r="L15" s="119">
        <f t="shared" si="1"/>
        <v>5</v>
      </c>
    </row>
    <row r="16" spans="1:14">
      <c r="A16" s="119">
        <f t="shared" si="0"/>
        <v>6</v>
      </c>
      <c r="E16" s="360"/>
      <c r="F16" s="110"/>
      <c r="G16" s="360"/>
      <c r="H16" s="354"/>
      <c r="I16" s="360"/>
      <c r="J16" s="354"/>
      <c r="K16" s="436"/>
      <c r="L16" s="119">
        <f t="shared" si="1"/>
        <v>6</v>
      </c>
    </row>
    <row r="17" spans="1:13" ht="18.75">
      <c r="A17" s="119">
        <f t="shared" si="0"/>
        <v>7</v>
      </c>
      <c r="B17" s="135" t="s">
        <v>1013</v>
      </c>
      <c r="C17" s="119" t="s">
        <v>916</v>
      </c>
      <c r="E17" s="359"/>
      <c r="F17" s="110"/>
      <c r="G17" s="359"/>
      <c r="H17" s="425"/>
      <c r="I17" s="388">
        <f>'AD-4'!F31</f>
        <v>619847.75273230788</v>
      </c>
      <c r="J17" s="351"/>
      <c r="K17" s="436" t="str">
        <f>"AD-4; Line "&amp;'AD-4'!A31</f>
        <v>AD-4; Line 18</v>
      </c>
      <c r="L17" s="119">
        <f t="shared" si="1"/>
        <v>7</v>
      </c>
    </row>
    <row r="18" spans="1:13">
      <c r="A18" s="119">
        <f t="shared" si="0"/>
        <v>8</v>
      </c>
      <c r="E18" s="359"/>
      <c r="F18" s="110"/>
      <c r="G18" s="359"/>
      <c r="H18" s="354"/>
      <c r="I18" s="359"/>
      <c r="J18" s="354"/>
      <c r="K18" s="436"/>
      <c r="L18" s="119">
        <f t="shared" si="1"/>
        <v>8</v>
      </c>
    </row>
    <row r="19" spans="1:13" ht="18.75">
      <c r="A19" s="119">
        <f>+A18+1</f>
        <v>9</v>
      </c>
      <c r="B19" s="135" t="s">
        <v>1014</v>
      </c>
      <c r="C19" s="119" t="s">
        <v>917</v>
      </c>
      <c r="E19" s="428">
        <f>'AD-5'!F15</f>
        <v>13028441.029023826</v>
      </c>
      <c r="F19" s="1241" t="s">
        <v>1027</v>
      </c>
      <c r="G19" s="428">
        <f>'AD-5'!F17</f>
        <v>13259817.22608323</v>
      </c>
      <c r="H19" s="425"/>
      <c r="I19" s="359">
        <f>(E19+G19)/2</f>
        <v>13144129.127553528</v>
      </c>
      <c r="J19" s="354"/>
      <c r="K19" s="437" t="str">
        <f>"AD-5; Line "&amp;'AD-5'!A20</f>
        <v>AD-5; Line 6</v>
      </c>
      <c r="L19" s="119">
        <f>+L18+1</f>
        <v>9</v>
      </c>
    </row>
    <row r="20" spans="1:13">
      <c r="A20" s="119">
        <f t="shared" si="0"/>
        <v>10</v>
      </c>
      <c r="E20" s="359"/>
      <c r="G20" s="359"/>
      <c r="H20" s="354"/>
      <c r="I20" s="359"/>
      <c r="J20" s="354"/>
      <c r="K20" s="438"/>
      <c r="L20" s="119">
        <f t="shared" si="1"/>
        <v>10</v>
      </c>
    </row>
    <row r="21" spans="1:13" ht="18.75">
      <c r="A21" s="119">
        <f t="shared" si="0"/>
        <v>11</v>
      </c>
      <c r="B21" s="135" t="s">
        <v>192</v>
      </c>
      <c r="E21" s="425"/>
      <c r="G21" s="425"/>
      <c r="H21" s="425"/>
      <c r="I21" s="389">
        <f>'AD-6'!F36</f>
        <v>8975474.2530016713</v>
      </c>
      <c r="J21" s="1241" t="s">
        <v>1027</v>
      </c>
      <c r="K21" s="437" t="str">
        <f>"AD-6; Line "&amp;'AD-6'!A36</f>
        <v>AD-6; Line 23</v>
      </c>
      <c r="L21" s="119">
        <f t="shared" si="1"/>
        <v>11</v>
      </c>
    </row>
    <row r="22" spans="1:13">
      <c r="A22" s="119">
        <f t="shared" si="0"/>
        <v>12</v>
      </c>
      <c r="E22" s="425"/>
      <c r="G22" s="425"/>
      <c r="H22" s="425"/>
      <c r="I22" s="374"/>
      <c r="J22" s="351"/>
      <c r="K22" s="437"/>
      <c r="L22" s="119">
        <f t="shared" si="1"/>
        <v>12</v>
      </c>
    </row>
    <row r="23" spans="1:13" ht="18.75">
      <c r="A23" s="119">
        <f t="shared" si="0"/>
        <v>13</v>
      </c>
      <c r="B23" s="135" t="s">
        <v>193</v>
      </c>
      <c r="E23" s="425"/>
      <c r="G23" s="425"/>
      <c r="H23" s="425"/>
      <c r="I23" s="389">
        <f>'AD-7'!E32</f>
        <v>0</v>
      </c>
      <c r="J23" s="351"/>
      <c r="K23" s="439" t="str">
        <f>"AD-7; Line "&amp;'AD-7'!A32</f>
        <v>AD-7; Line 18</v>
      </c>
      <c r="L23" s="119">
        <f t="shared" si="1"/>
        <v>13</v>
      </c>
    </row>
    <row r="24" spans="1:13">
      <c r="A24" s="119">
        <f t="shared" si="0"/>
        <v>14</v>
      </c>
      <c r="E24" s="359"/>
      <c r="G24" s="359"/>
      <c r="H24" s="354"/>
      <c r="I24" s="359"/>
      <c r="J24" s="354"/>
      <c r="K24" s="438"/>
      <c r="L24" s="119">
        <f t="shared" si="1"/>
        <v>14</v>
      </c>
    </row>
    <row r="25" spans="1:13" ht="18.75">
      <c r="A25" s="119">
        <f t="shared" si="0"/>
        <v>15</v>
      </c>
      <c r="B25" s="135" t="s">
        <v>1015</v>
      </c>
      <c r="C25" s="119" t="s">
        <v>917</v>
      </c>
      <c r="D25" s="192"/>
      <c r="E25" s="388">
        <f>'AD-8'!C14</f>
        <v>0</v>
      </c>
      <c r="F25" s="1241" t="s">
        <v>1027</v>
      </c>
      <c r="G25" s="388">
        <f>'AD-8'!C16</f>
        <v>0</v>
      </c>
      <c r="H25" s="354"/>
      <c r="I25" s="359">
        <f>(E25+G25)/2</f>
        <v>0</v>
      </c>
      <c r="J25" s="391"/>
      <c r="K25" s="439" t="str">
        <f>"AD-8; Line "&amp;'AD-8'!A19</f>
        <v>AD-8; Line 6</v>
      </c>
      <c r="L25" s="119">
        <f t="shared" si="1"/>
        <v>15</v>
      </c>
    </row>
    <row r="26" spans="1:13">
      <c r="A26" s="119">
        <f t="shared" si="0"/>
        <v>16</v>
      </c>
      <c r="E26" s="359"/>
      <c r="G26" s="359"/>
      <c r="H26" s="354"/>
      <c r="I26" s="359"/>
      <c r="J26" s="354"/>
      <c r="K26" s="438"/>
      <c r="L26" s="119">
        <f t="shared" si="1"/>
        <v>16</v>
      </c>
    </row>
    <row r="27" spans="1:13" ht="18.75">
      <c r="A27" s="119">
        <f t="shared" si="0"/>
        <v>17</v>
      </c>
      <c r="B27" s="135" t="s">
        <v>1016</v>
      </c>
      <c r="C27" s="119" t="s">
        <v>917</v>
      </c>
      <c r="E27" s="388">
        <f>'AD-9'!C14</f>
        <v>289481.7892100013</v>
      </c>
      <c r="F27" s="1241" t="s">
        <v>1027</v>
      </c>
      <c r="G27" s="388">
        <f>'AD-9'!C16</f>
        <v>325936.31200000027</v>
      </c>
      <c r="H27" s="425"/>
      <c r="I27" s="359">
        <f>(E27+G27)/2</f>
        <v>307709.05060500081</v>
      </c>
      <c r="J27" s="354"/>
      <c r="K27" s="437" t="str">
        <f>"AD-9; Line "&amp;'AD-9'!A19</f>
        <v>AD-9; Line 6</v>
      </c>
      <c r="L27" s="119">
        <f t="shared" si="1"/>
        <v>17</v>
      </c>
    </row>
    <row r="28" spans="1:13">
      <c r="A28" s="119">
        <f t="shared" si="0"/>
        <v>18</v>
      </c>
      <c r="E28" s="360"/>
      <c r="F28" s="110"/>
      <c r="G28" s="360"/>
      <c r="H28" s="354"/>
      <c r="I28" s="360"/>
      <c r="J28" s="354"/>
      <c r="K28" s="437"/>
      <c r="L28" s="119">
        <f t="shared" si="1"/>
        <v>18</v>
      </c>
    </row>
    <row r="29" spans="1:13" ht="18.75">
      <c r="A29" s="119">
        <f t="shared" si="0"/>
        <v>19</v>
      </c>
      <c r="B29" s="135" t="s">
        <v>1017</v>
      </c>
      <c r="E29" s="388">
        <f>'AD-10'!D15</f>
        <v>1958808.0183976002</v>
      </c>
      <c r="F29" s="110"/>
      <c r="G29" s="388">
        <f>'AD-10'!D19</f>
        <v>1983122.6673092998</v>
      </c>
      <c r="H29" s="425"/>
      <c r="I29" s="1102">
        <f>(E29+G29)/2</f>
        <v>1970965.34285345</v>
      </c>
      <c r="J29" s="354"/>
      <c r="K29" s="437" t="str">
        <f>"AD-10; Line "&amp;'AD-10'!A22</f>
        <v>AD-10; Line 10</v>
      </c>
      <c r="L29" s="119">
        <f t="shared" si="1"/>
        <v>19</v>
      </c>
    </row>
    <row r="30" spans="1:13">
      <c r="A30" s="119">
        <f t="shared" si="0"/>
        <v>20</v>
      </c>
      <c r="E30" s="359"/>
      <c r="F30" s="110"/>
      <c r="G30" s="359"/>
      <c r="H30" s="354"/>
      <c r="I30" s="359"/>
      <c r="J30" s="354"/>
      <c r="K30" s="436"/>
      <c r="L30" s="119">
        <f t="shared" si="1"/>
        <v>20</v>
      </c>
    </row>
    <row r="31" spans="1:13" ht="16.5" thickBot="1">
      <c r="A31" s="119">
        <f t="shared" si="0"/>
        <v>21</v>
      </c>
      <c r="B31" s="135" t="s">
        <v>194</v>
      </c>
      <c r="E31" s="348"/>
      <c r="F31" s="440"/>
      <c r="G31" s="348"/>
      <c r="H31" s="346"/>
      <c r="I31" s="347">
        <f>I11+I13+I15+I17+I19+I21+I23+I25+I27+I29</f>
        <v>25623537.280984417</v>
      </c>
      <c r="J31" s="351"/>
      <c r="K31" s="436" t="str">
        <f>"Sum Lines "&amp;A11&amp;" thru "&amp;A29</f>
        <v>Sum Lines 1 thru 19</v>
      </c>
      <c r="L31" s="119">
        <f t="shared" si="1"/>
        <v>21</v>
      </c>
      <c r="M31" s="441"/>
    </row>
    <row r="32" spans="1:13" ht="16.5" thickTop="1">
      <c r="A32" s="119">
        <f t="shared" si="0"/>
        <v>22</v>
      </c>
      <c r="E32" s="442"/>
      <c r="G32" s="442"/>
      <c r="H32" s="353"/>
      <c r="I32" s="442"/>
      <c r="J32" s="353"/>
      <c r="K32" s="436" t="s">
        <v>185</v>
      </c>
      <c r="L32" s="119">
        <f t="shared" si="1"/>
        <v>22</v>
      </c>
    </row>
    <row r="33" spans="1:13">
      <c r="A33" s="119">
        <f t="shared" si="0"/>
        <v>23</v>
      </c>
      <c r="B33" s="135" t="s">
        <v>195</v>
      </c>
      <c r="E33" s="443"/>
      <c r="G33" s="443"/>
      <c r="H33" s="353"/>
      <c r="I33" s="1017">
        <f>'Stmt AI'!E27</f>
        <v>0.10806824593091438</v>
      </c>
      <c r="J33" s="353"/>
      <c r="K33" s="436" t="str">
        <f>"Statement AI; Line "&amp;'Stmt AI'!A27</f>
        <v>Statement AI; Line 17</v>
      </c>
      <c r="L33" s="119">
        <f t="shared" si="1"/>
        <v>23</v>
      </c>
    </row>
    <row r="34" spans="1:13">
      <c r="A34" s="119">
        <f t="shared" si="0"/>
        <v>24</v>
      </c>
      <c r="E34" s="442"/>
      <c r="G34" s="442"/>
      <c r="H34" s="353"/>
      <c r="I34" s="442"/>
      <c r="J34" s="353"/>
      <c r="K34" s="436"/>
      <c r="L34" s="119">
        <f t="shared" si="1"/>
        <v>24</v>
      </c>
    </row>
    <row r="35" spans="1:13">
      <c r="A35" s="119">
        <f t="shared" si="0"/>
        <v>25</v>
      </c>
      <c r="B35" s="135" t="s">
        <v>196</v>
      </c>
      <c r="E35" s="182"/>
      <c r="F35" s="182"/>
      <c r="G35" s="182"/>
      <c r="H35" s="444"/>
      <c r="I35" s="363">
        <f>I21+I23</f>
        <v>8975474.2530016713</v>
      </c>
      <c r="J35" s="351"/>
      <c r="K35" s="445" t="str">
        <f>"Line "&amp;A21&amp;" + Line "&amp;A23</f>
        <v>Line 11 + Line 13</v>
      </c>
      <c r="L35" s="119">
        <f t="shared" si="1"/>
        <v>25</v>
      </c>
    </row>
    <row r="36" spans="1:13">
      <c r="A36" s="119">
        <f t="shared" si="0"/>
        <v>26</v>
      </c>
      <c r="E36" s="442"/>
      <c r="G36" s="442"/>
      <c r="H36" s="353"/>
      <c r="I36" s="442"/>
      <c r="J36" s="353"/>
      <c r="K36" s="436"/>
      <c r="L36" s="119">
        <f t="shared" si="1"/>
        <v>26</v>
      </c>
    </row>
    <row r="37" spans="1:13">
      <c r="A37" s="119">
        <f t="shared" si="0"/>
        <v>27</v>
      </c>
      <c r="B37" s="135" t="s">
        <v>197</v>
      </c>
      <c r="E37" s="188"/>
      <c r="G37" s="188"/>
      <c r="H37" s="353"/>
      <c r="I37" s="446">
        <f>I25*I33</f>
        <v>0</v>
      </c>
      <c r="J37" s="351"/>
      <c r="K37" s="445" t="str">
        <f>"Line "&amp;A25&amp;" x Line "&amp;A33</f>
        <v>Line 15 x Line 23</v>
      </c>
      <c r="L37" s="119">
        <f t="shared" si="1"/>
        <v>27</v>
      </c>
      <c r="M37" s="441"/>
    </row>
    <row r="38" spans="1:13">
      <c r="A38" s="119">
        <f t="shared" si="0"/>
        <v>28</v>
      </c>
      <c r="E38" s="442"/>
      <c r="G38" s="442"/>
      <c r="H38" s="353"/>
      <c r="I38" s="447"/>
      <c r="J38" s="353"/>
      <c r="K38" s="436"/>
      <c r="L38" s="119">
        <f t="shared" si="1"/>
        <v>28</v>
      </c>
    </row>
    <row r="39" spans="1:13">
      <c r="A39" s="119">
        <f t="shared" si="0"/>
        <v>29</v>
      </c>
      <c r="B39" s="135" t="s">
        <v>198</v>
      </c>
      <c r="E39" s="188"/>
      <c r="G39" s="188"/>
      <c r="H39" s="353"/>
      <c r="I39" s="446">
        <f>I27*I33</f>
        <v>33253.577355949405</v>
      </c>
      <c r="J39" s="353"/>
      <c r="K39" s="445" t="str">
        <f>"Line "&amp;A27&amp;" x Line "&amp;A33</f>
        <v>Line 17 x Line 23</v>
      </c>
      <c r="L39" s="119">
        <f t="shared" si="1"/>
        <v>29</v>
      </c>
      <c r="M39" s="441"/>
    </row>
    <row r="40" spans="1:13">
      <c r="A40" s="119">
        <f t="shared" si="0"/>
        <v>30</v>
      </c>
      <c r="E40" s="188"/>
      <c r="G40" s="188"/>
      <c r="H40" s="353"/>
      <c r="I40" s="448"/>
      <c r="J40" s="353"/>
      <c r="K40" s="436"/>
      <c r="L40" s="119">
        <f t="shared" si="1"/>
        <v>30</v>
      </c>
      <c r="M40" s="441"/>
    </row>
    <row r="41" spans="1:13">
      <c r="A41" s="119">
        <f t="shared" si="0"/>
        <v>31</v>
      </c>
      <c r="B41" s="135" t="s">
        <v>199</v>
      </c>
      <c r="E41" s="188"/>
      <c r="G41" s="188"/>
      <c r="H41" s="353"/>
      <c r="I41" s="1103">
        <f>I29*I33</f>
        <v>212998.76739279562</v>
      </c>
      <c r="J41" s="353"/>
      <c r="K41" s="445" t="str">
        <f>"Line "&amp;A29&amp;" x Line "&amp;A33</f>
        <v>Line 19 x Line 23</v>
      </c>
      <c r="L41" s="119">
        <f t="shared" si="1"/>
        <v>31</v>
      </c>
      <c r="M41" s="441"/>
    </row>
    <row r="42" spans="1:13">
      <c r="A42" s="119">
        <f t="shared" si="0"/>
        <v>32</v>
      </c>
      <c r="B42" s="135" t="s">
        <v>185</v>
      </c>
      <c r="E42" s="449"/>
      <c r="G42" s="449"/>
      <c r="H42" s="353"/>
      <c r="I42" s="450"/>
      <c r="J42" s="353"/>
      <c r="K42" s="436"/>
      <c r="L42" s="119">
        <f t="shared" si="1"/>
        <v>32</v>
      </c>
    </row>
    <row r="43" spans="1:13" ht="16.5" thickBot="1">
      <c r="A43" s="119">
        <f t="shared" si="0"/>
        <v>33</v>
      </c>
      <c r="B43" s="135" t="s">
        <v>200</v>
      </c>
      <c r="E43" s="188"/>
      <c r="G43" s="188"/>
      <c r="H43" s="451"/>
      <c r="I43" s="452">
        <f>I35+I37+I39+I41</f>
        <v>9221726.597750416</v>
      </c>
      <c r="J43" s="351"/>
      <c r="K43" s="445" t="str">
        <f>"Sum Lines "&amp;A35&amp;" thru "&amp;A41</f>
        <v>Sum Lines 25 thru 31</v>
      </c>
      <c r="L43" s="119">
        <f t="shared" si="1"/>
        <v>33</v>
      </c>
      <c r="M43" s="441"/>
    </row>
    <row r="44" spans="1:13" ht="16.5" thickTop="1">
      <c r="A44" s="119">
        <f t="shared" si="0"/>
        <v>34</v>
      </c>
      <c r="E44" s="453"/>
      <c r="G44" s="453"/>
      <c r="H44" s="451"/>
      <c r="I44" s="454"/>
      <c r="J44" s="451"/>
      <c r="K44" s="436"/>
      <c r="L44" s="119">
        <f t="shared" si="1"/>
        <v>34</v>
      </c>
    </row>
    <row r="45" spans="1:13" ht="19.5" thickBot="1">
      <c r="A45" s="119">
        <f t="shared" si="0"/>
        <v>35</v>
      </c>
      <c r="B45" s="135" t="s">
        <v>1018</v>
      </c>
      <c r="E45" s="455"/>
      <c r="G45" s="455"/>
      <c r="H45" s="451"/>
      <c r="I45" s="456">
        <f>I43/I31</f>
        <v>0.35989280077243618</v>
      </c>
      <c r="J45" s="351"/>
      <c r="K45" s="445" t="str">
        <f>"Line "&amp;A43&amp;" / Line "&amp;A31</f>
        <v>Line 33 / Line 21</v>
      </c>
      <c r="L45" s="119">
        <f t="shared" si="1"/>
        <v>35</v>
      </c>
      <c r="M45" s="441"/>
    </row>
    <row r="46" spans="1:13" ht="16.5" thickTop="1">
      <c r="E46" s="109"/>
      <c r="G46" s="457"/>
      <c r="H46" s="331"/>
      <c r="I46" s="331"/>
      <c r="J46" s="331"/>
      <c r="K46" s="119"/>
    </row>
    <row r="47" spans="1:13">
      <c r="E47" s="109"/>
      <c r="G47" s="457"/>
      <c r="H47" s="331"/>
      <c r="I47" s="331"/>
      <c r="J47" s="331"/>
      <c r="K47" s="119"/>
    </row>
    <row r="48" spans="1:13">
      <c r="A48" s="1241" t="s">
        <v>1027</v>
      </c>
      <c r="B48" s="1321" t="s">
        <v>1028</v>
      </c>
      <c r="C48" s="1321"/>
      <c r="D48" s="1321"/>
      <c r="E48" s="1321"/>
      <c r="F48" s="1321"/>
      <c r="G48" s="1321"/>
      <c r="H48" s="1321"/>
      <c r="I48" s="1321"/>
      <c r="J48" s="1321"/>
      <c r="K48" s="1321"/>
    </row>
    <row r="49" spans="1:11">
      <c r="B49" s="1321"/>
      <c r="C49" s="1321"/>
      <c r="D49" s="1321"/>
      <c r="E49" s="1321"/>
      <c r="F49" s="1321"/>
      <c r="G49" s="1321"/>
      <c r="H49" s="1321"/>
      <c r="I49" s="1321"/>
      <c r="J49" s="1321"/>
      <c r="K49" s="1321"/>
    </row>
    <row r="50" spans="1:11">
      <c r="B50" s="1321"/>
      <c r="C50" s="1321"/>
      <c r="D50" s="1321"/>
      <c r="E50" s="1321"/>
      <c r="F50" s="1321"/>
      <c r="G50" s="1321"/>
      <c r="H50" s="1321"/>
      <c r="I50" s="1321"/>
      <c r="J50" s="1321"/>
      <c r="K50" s="1321"/>
    </row>
    <row r="51" spans="1:11" ht="7.5" customHeight="1">
      <c r="E51" s="109"/>
      <c r="G51" s="457"/>
      <c r="H51" s="331"/>
      <c r="I51" s="331"/>
      <c r="J51" s="331"/>
      <c r="K51" s="119"/>
    </row>
    <row r="52" spans="1:11" ht="18.75">
      <c r="A52" s="371">
        <v>1</v>
      </c>
      <c r="B52" s="16" t="s">
        <v>201</v>
      </c>
      <c r="E52" s="109"/>
      <c r="G52" s="457"/>
      <c r="H52" s="331"/>
      <c r="I52" s="331"/>
      <c r="J52" s="331"/>
      <c r="K52" s="119"/>
    </row>
    <row r="53" spans="1:11" ht="18.75">
      <c r="A53" s="134">
        <v>2</v>
      </c>
      <c r="B53" s="16" t="s">
        <v>202</v>
      </c>
      <c r="E53" s="109"/>
      <c r="G53" s="457"/>
      <c r="H53" s="331"/>
      <c r="I53" s="331"/>
      <c r="J53" s="331"/>
      <c r="K53" s="119"/>
    </row>
    <row r="54" spans="1:11" ht="18.75">
      <c r="A54" s="134">
        <v>3</v>
      </c>
      <c r="B54" s="16" t="s">
        <v>203</v>
      </c>
    </row>
    <row r="55" spans="1:11" ht="18.75">
      <c r="A55" s="134">
        <v>4</v>
      </c>
      <c r="B55" s="16" t="s">
        <v>1019</v>
      </c>
    </row>
    <row r="56" spans="1:11" ht="18.75">
      <c r="A56" s="134">
        <v>5</v>
      </c>
      <c r="B56" s="16" t="s">
        <v>204</v>
      </c>
    </row>
    <row r="57" spans="1:11" ht="18.75">
      <c r="A57" s="134">
        <v>6</v>
      </c>
      <c r="B57" s="16" t="s">
        <v>205</v>
      </c>
    </row>
    <row r="58" spans="1:11" ht="18.75">
      <c r="A58" s="134"/>
    </row>
    <row r="59" spans="1:11" ht="18.75">
      <c r="A59" s="134"/>
      <c r="B59" s="110"/>
    </row>
    <row r="60" spans="1:11" ht="18.75">
      <c r="A60" s="134"/>
    </row>
    <row r="82" spans="7:7">
      <c r="G82" s="119"/>
    </row>
  </sheetData>
  <mergeCells count="6">
    <mergeCell ref="B48:K50"/>
    <mergeCell ref="B2:K2"/>
    <mergeCell ref="B3:K3"/>
    <mergeCell ref="B4:K4"/>
    <mergeCell ref="B5:K5"/>
    <mergeCell ref="B6:K6"/>
  </mergeCells>
  <printOptions horizontalCentered="1"/>
  <pageMargins left="0.5" right="0.5" top="0.5" bottom="0.5" header="0.25" footer="0.25"/>
  <pageSetup scale="48" orientation="portrait" r:id="rId1"/>
  <headerFooter scaleWithDoc="0">
    <oddFooter>&amp;C&amp;"Times New Roman,Regular"&amp;10AD</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K51"/>
  <sheetViews>
    <sheetView topLeftCell="A7" zoomScale="80" zoomScaleNormal="80" workbookViewId="0">
      <selection activeCell="J40" sqref="J40"/>
    </sheetView>
  </sheetViews>
  <sheetFormatPr defaultColWidth="9.140625" defaultRowHeight="15.75"/>
  <cols>
    <col min="1" max="1" width="5.140625" style="109" customWidth="1"/>
    <col min="2" max="2" width="35.140625" style="110" customWidth="1"/>
    <col min="3" max="3" width="18.5703125" style="114" customWidth="1"/>
    <col min="4" max="4" width="3" style="114" customWidth="1"/>
    <col min="5" max="5" width="25.85546875" style="115" customWidth="1"/>
    <col min="6" max="6" width="18.5703125" style="110" customWidth="1"/>
    <col min="7" max="7" width="3.140625" style="110" customWidth="1"/>
    <col min="8" max="8" width="62.5703125" style="110" customWidth="1"/>
    <col min="9" max="9" width="5.140625" style="109" customWidth="1"/>
    <col min="10" max="10" width="24" style="110" customWidth="1"/>
    <col min="11" max="11" width="11" style="110" customWidth="1"/>
    <col min="12" max="12" width="7.140625" style="110" customWidth="1"/>
    <col min="13" max="13" width="9.140625" style="110" customWidth="1"/>
    <col min="14" max="14" width="14" style="110" customWidth="1"/>
    <col min="15" max="15" width="13.42578125" style="110" customWidth="1"/>
    <col min="16" max="16384" width="9.140625" style="110"/>
  </cols>
  <sheetData>
    <row r="2" spans="1:11">
      <c r="B2" s="1322" t="s">
        <v>0</v>
      </c>
      <c r="C2" s="1322"/>
      <c r="D2" s="1322"/>
      <c r="E2" s="1322"/>
      <c r="F2" s="1322"/>
      <c r="G2" s="1322"/>
      <c r="H2" s="1322"/>
    </row>
    <row r="3" spans="1:11">
      <c r="B3" s="1322" t="s">
        <v>206</v>
      </c>
      <c r="C3" s="1322"/>
      <c r="D3" s="1322"/>
      <c r="E3" s="1322"/>
      <c r="F3" s="1322"/>
      <c r="G3" s="1322"/>
      <c r="H3" s="1322"/>
    </row>
    <row r="4" spans="1:11">
      <c r="B4" s="1322" t="s">
        <v>207</v>
      </c>
      <c r="C4" s="1322"/>
      <c r="D4" s="1322"/>
      <c r="E4" s="1322"/>
      <c r="F4" s="1322"/>
      <c r="G4" s="1322"/>
      <c r="H4" s="1322"/>
    </row>
    <row r="5" spans="1:11">
      <c r="B5" s="1322" t="str">
        <f>"BASE PERIOD / TRUE UP PERIOD - 12/31/"&amp;Automation!$B$3&amp;" PER BOOK"</f>
        <v>BASE PERIOD / TRUE UP PERIOD - 12/31/2025 PER BOOK</v>
      </c>
      <c r="C5" s="1322"/>
      <c r="D5" s="1322"/>
      <c r="E5" s="1322"/>
      <c r="F5" s="1322"/>
      <c r="G5" s="1322"/>
      <c r="H5" s="1322"/>
    </row>
    <row r="6" spans="1:11">
      <c r="B6" s="1326" t="s">
        <v>3</v>
      </c>
      <c r="C6" s="1326"/>
      <c r="D6" s="1326"/>
      <c r="E6" s="1326"/>
      <c r="F6" s="1326"/>
      <c r="G6" s="1326"/>
      <c r="H6" s="1326"/>
    </row>
    <row r="7" spans="1:11">
      <c r="B7" s="111"/>
      <c r="C7" s="112"/>
      <c r="D7" s="112"/>
      <c r="E7" s="113"/>
      <c r="F7" s="111"/>
      <c r="G7" s="111"/>
      <c r="H7" s="111"/>
    </row>
    <row r="8" spans="1:11">
      <c r="B8" s="1322" t="s">
        <v>208</v>
      </c>
      <c r="C8" s="1322"/>
      <c r="D8" s="1322"/>
      <c r="E8" s="1322"/>
      <c r="F8" s="1322"/>
      <c r="G8" s="1322"/>
      <c r="H8" s="1322"/>
    </row>
    <row r="10" spans="1:11">
      <c r="B10" s="856"/>
      <c r="C10" s="1282" t="s">
        <v>80</v>
      </c>
      <c r="D10" s="857"/>
      <c r="E10" s="858"/>
      <c r="F10" s="1282"/>
      <c r="G10" s="857"/>
      <c r="H10" s="858"/>
    </row>
    <row r="11" spans="1:11">
      <c r="B11" s="116"/>
      <c r="C11" s="109" t="s">
        <v>209</v>
      </c>
      <c r="D11" s="121"/>
      <c r="E11" s="116"/>
      <c r="F11" s="1081" t="s">
        <v>209</v>
      </c>
      <c r="G11" s="117"/>
      <c r="H11" s="118"/>
    </row>
    <row r="12" spans="1:11">
      <c r="A12" s="119" t="s">
        <v>4</v>
      </c>
      <c r="B12" s="120"/>
      <c r="C12" s="109" t="s">
        <v>210</v>
      </c>
      <c r="D12" s="121"/>
      <c r="E12" s="116"/>
      <c r="F12" s="109" t="s">
        <v>210</v>
      </c>
      <c r="G12" s="121"/>
      <c r="H12" s="118"/>
      <c r="I12" s="119" t="s">
        <v>4</v>
      </c>
    </row>
    <row r="13" spans="1:11" ht="18.75">
      <c r="A13" s="119" t="s">
        <v>5</v>
      </c>
      <c r="B13" s="1007" t="s">
        <v>123</v>
      </c>
      <c r="C13" s="1104" t="s">
        <v>211</v>
      </c>
      <c r="D13" s="1105"/>
      <c r="E13" s="1007" t="s">
        <v>8</v>
      </c>
      <c r="F13" s="1104" t="s">
        <v>212</v>
      </c>
      <c r="G13" s="1105"/>
      <c r="H13" s="1007" t="s">
        <v>8</v>
      </c>
      <c r="I13" s="119" t="s">
        <v>5</v>
      </c>
    </row>
    <row r="14" spans="1:11">
      <c r="A14" s="119">
        <v>1</v>
      </c>
      <c r="B14" s="122" t="str">
        <f>"Dec-"&amp;RIGHT(Automation!$B$3-1,2)</f>
        <v>Dec-24</v>
      </c>
      <c r="C14" s="348">
        <v>584632.43715000001</v>
      </c>
      <c r="D14" s="1241" t="s">
        <v>1027</v>
      </c>
      <c r="E14" s="124" t="s">
        <v>213</v>
      </c>
      <c r="F14" s="457">
        <v>600296.92223000003</v>
      </c>
      <c r="G14" s="1241" t="s">
        <v>1027</v>
      </c>
      <c r="H14" s="124" t="s">
        <v>918</v>
      </c>
      <c r="I14" s="119">
        <f>A14</f>
        <v>1</v>
      </c>
      <c r="J14" s="125"/>
      <c r="K14" s="125"/>
    </row>
    <row r="15" spans="1:11">
      <c r="A15" s="119">
        <f>A14+1</f>
        <v>2</v>
      </c>
      <c r="B15" s="122" t="str">
        <f>"Jan-"&amp;RIGHT(Automation!$B$3,2)</f>
        <v>Jan-25</v>
      </c>
      <c r="C15" s="144">
        <v>584715.23063999997</v>
      </c>
      <c r="D15" s="126"/>
      <c r="E15" s="127"/>
      <c r="F15" s="444">
        <v>600379.71571999998</v>
      </c>
      <c r="G15" s="128"/>
      <c r="H15" s="127"/>
      <c r="I15" s="119">
        <f>I14+1</f>
        <v>2</v>
      </c>
    </row>
    <row r="16" spans="1:11">
      <c r="A16" s="119">
        <f t="shared" ref="A16:A32" si="0">A15+1</f>
        <v>3</v>
      </c>
      <c r="B16" s="122" t="s">
        <v>214</v>
      </c>
      <c r="C16" s="144">
        <v>584827.73091000004</v>
      </c>
      <c r="D16" s="126"/>
      <c r="E16" s="127"/>
      <c r="F16" s="444">
        <v>600492.21599000006</v>
      </c>
      <c r="G16" s="128"/>
      <c r="H16" s="127"/>
      <c r="I16" s="119">
        <f t="shared" ref="I16:I32" si="1">I15+1</f>
        <v>3</v>
      </c>
    </row>
    <row r="17" spans="1:11">
      <c r="A17" s="119">
        <f t="shared" si="0"/>
        <v>4</v>
      </c>
      <c r="B17" s="122" t="s">
        <v>215</v>
      </c>
      <c r="C17" s="144">
        <v>590704.83398</v>
      </c>
      <c r="D17" s="126"/>
      <c r="E17" s="127"/>
      <c r="F17" s="444">
        <v>606369.31906000001</v>
      </c>
      <c r="G17" s="128"/>
      <c r="H17" s="127"/>
      <c r="I17" s="119">
        <f t="shared" si="1"/>
        <v>4</v>
      </c>
    </row>
    <row r="18" spans="1:11">
      <c r="A18" s="119">
        <f t="shared" si="0"/>
        <v>5</v>
      </c>
      <c r="B18" s="122" t="s">
        <v>216</v>
      </c>
      <c r="C18" s="144">
        <v>591400.51767999993</v>
      </c>
      <c r="D18" s="126"/>
      <c r="E18" s="127"/>
      <c r="F18" s="444">
        <v>607065.00275999994</v>
      </c>
      <c r="G18" s="128"/>
      <c r="H18" s="127"/>
      <c r="I18" s="119">
        <f t="shared" si="1"/>
        <v>5</v>
      </c>
    </row>
    <row r="19" spans="1:11">
      <c r="A19" s="119">
        <f t="shared" si="0"/>
        <v>6</v>
      </c>
      <c r="B19" s="122" t="s">
        <v>160</v>
      </c>
      <c r="C19" s="144">
        <v>591500.55914000003</v>
      </c>
      <c r="D19" s="126"/>
      <c r="E19" s="127"/>
      <c r="F19" s="444">
        <v>607165.04422000004</v>
      </c>
      <c r="G19" s="128"/>
      <c r="H19" s="127"/>
      <c r="I19" s="119">
        <f t="shared" si="1"/>
        <v>6</v>
      </c>
    </row>
    <row r="20" spans="1:11">
      <c r="A20" s="119">
        <f>A19+1</f>
        <v>7</v>
      </c>
      <c r="B20" s="122" t="s">
        <v>217</v>
      </c>
      <c r="C20" s="144">
        <v>591855.39881999989</v>
      </c>
      <c r="D20" s="126"/>
      <c r="E20" s="127"/>
      <c r="F20" s="444">
        <v>607519.8838999999</v>
      </c>
      <c r="G20" s="128"/>
      <c r="H20" s="127"/>
      <c r="I20" s="119">
        <f>I19+1</f>
        <v>7</v>
      </c>
    </row>
    <row r="21" spans="1:11">
      <c r="A21" s="119">
        <f t="shared" si="0"/>
        <v>8</v>
      </c>
      <c r="B21" s="122" t="s">
        <v>218</v>
      </c>
      <c r="C21" s="144">
        <v>591675.66486999986</v>
      </c>
      <c r="D21" s="126"/>
      <c r="E21" s="127"/>
      <c r="F21" s="444">
        <v>607340.14994999988</v>
      </c>
      <c r="G21" s="128"/>
      <c r="H21" s="127"/>
      <c r="I21" s="119">
        <f t="shared" si="1"/>
        <v>8</v>
      </c>
    </row>
    <row r="22" spans="1:11">
      <c r="A22" s="119">
        <f t="shared" si="0"/>
        <v>9</v>
      </c>
      <c r="B22" s="122" t="s">
        <v>219</v>
      </c>
      <c r="C22" s="144">
        <v>591675.80900999985</v>
      </c>
      <c r="D22" s="126"/>
      <c r="E22" s="127"/>
      <c r="F22" s="444">
        <v>607340.29408999986</v>
      </c>
      <c r="G22" s="128"/>
      <c r="H22" s="127"/>
      <c r="I22" s="119">
        <f t="shared" si="1"/>
        <v>9</v>
      </c>
    </row>
    <row r="23" spans="1:11">
      <c r="A23" s="119">
        <f t="shared" si="0"/>
        <v>10</v>
      </c>
      <c r="B23" s="122" t="s">
        <v>220</v>
      </c>
      <c r="C23" s="144">
        <v>591679.9927699999</v>
      </c>
      <c r="D23" s="126"/>
      <c r="E23" s="127"/>
      <c r="F23" s="444">
        <v>607344.47784999991</v>
      </c>
      <c r="G23" s="128"/>
      <c r="H23" s="127"/>
      <c r="I23" s="119">
        <f t="shared" si="1"/>
        <v>10</v>
      </c>
    </row>
    <row r="24" spans="1:11">
      <c r="A24" s="119">
        <f t="shared" si="0"/>
        <v>11</v>
      </c>
      <c r="B24" s="122" t="s">
        <v>221</v>
      </c>
      <c r="C24" s="144">
        <v>590073.96240000008</v>
      </c>
      <c r="D24" s="126"/>
      <c r="E24" s="127"/>
      <c r="F24" s="444">
        <v>605738.44748000009</v>
      </c>
      <c r="G24" s="128"/>
      <c r="H24" s="127"/>
      <c r="I24" s="119">
        <f t="shared" si="1"/>
        <v>11</v>
      </c>
    </row>
    <row r="25" spans="1:11">
      <c r="A25" s="119">
        <f t="shared" si="0"/>
        <v>12</v>
      </c>
      <c r="B25" s="122" t="s">
        <v>222</v>
      </c>
      <c r="C25" s="144">
        <v>591792.94709000003</v>
      </c>
      <c r="D25" s="126"/>
      <c r="E25" s="127"/>
      <c r="F25" s="444">
        <v>607457.43217000004</v>
      </c>
      <c r="G25" s="128"/>
      <c r="H25" s="127"/>
      <c r="I25" s="119">
        <f t="shared" si="1"/>
        <v>12</v>
      </c>
    </row>
    <row r="26" spans="1:11">
      <c r="A26" s="119">
        <f t="shared" si="0"/>
        <v>13</v>
      </c>
      <c r="B26" s="1024" t="str">
        <f>"Dec-"&amp;RIGHT(Automation!$B$3,2)</f>
        <v>Dec-25</v>
      </c>
      <c r="C26" s="1286">
        <v>590179.4145999999</v>
      </c>
      <c r="D26" s="126"/>
      <c r="E26" s="124" t="s">
        <v>213</v>
      </c>
      <c r="F26" s="1286">
        <v>605843.89967999991</v>
      </c>
      <c r="G26" s="1106"/>
      <c r="H26" s="124" t="s">
        <v>919</v>
      </c>
      <c r="I26" s="119">
        <f t="shared" si="1"/>
        <v>13</v>
      </c>
      <c r="K26" s="125"/>
    </row>
    <row r="27" spans="1:11">
      <c r="A27" s="119">
        <f t="shared" si="0"/>
        <v>14</v>
      </c>
      <c r="B27" s="129"/>
      <c r="C27" s="1287"/>
      <c r="D27" s="923"/>
      <c r="E27" s="856"/>
      <c r="G27" s="130"/>
      <c r="H27" s="856"/>
      <c r="I27" s="119">
        <f t="shared" si="1"/>
        <v>14</v>
      </c>
    </row>
    <row r="28" spans="1:11">
      <c r="A28" s="119">
        <f t="shared" si="0"/>
        <v>15</v>
      </c>
      <c r="B28" s="129" t="s">
        <v>223</v>
      </c>
      <c r="C28" s="440">
        <f>SUM(C14:C26)</f>
        <v>7666714.4990599994</v>
      </c>
      <c r="D28" s="131"/>
      <c r="E28" s="157" t="str">
        <f>"Sum Lines "&amp;A14&amp;" thru "&amp;A26</f>
        <v>Sum Lines 1 thru 13</v>
      </c>
      <c r="F28" s="440">
        <f>SUM(F14:F26)</f>
        <v>7870352.8050999995</v>
      </c>
      <c r="G28" s="131"/>
      <c r="H28" s="157" t="str">
        <f>"Sum Lines "&amp;A14&amp;" thru "&amp;A26</f>
        <v>Sum Lines 1 thru 13</v>
      </c>
      <c r="I28" s="119">
        <f t="shared" si="1"/>
        <v>15</v>
      </c>
    </row>
    <row r="29" spans="1:11">
      <c r="A29" s="119">
        <f t="shared" si="0"/>
        <v>16</v>
      </c>
      <c r="B29" s="1008"/>
      <c r="C29" s="1284"/>
      <c r="D29" s="1107"/>
      <c r="E29" s="1008"/>
      <c r="F29" s="1284"/>
      <c r="G29" s="1107"/>
      <c r="H29" s="1008"/>
      <c r="I29" s="119">
        <f t="shared" si="1"/>
        <v>16</v>
      </c>
    </row>
    <row r="30" spans="1:11">
      <c r="A30" s="119">
        <f t="shared" si="0"/>
        <v>17</v>
      </c>
      <c r="B30" s="129"/>
      <c r="C30" s="440"/>
      <c r="D30" s="131"/>
      <c r="E30" s="129"/>
      <c r="F30" s="440"/>
      <c r="G30" s="131"/>
      <c r="H30" s="129"/>
      <c r="I30" s="119">
        <f t="shared" si="1"/>
        <v>17</v>
      </c>
    </row>
    <row r="31" spans="1:11">
      <c r="A31" s="119">
        <f t="shared" si="0"/>
        <v>18</v>
      </c>
      <c r="B31" s="129" t="s">
        <v>224</v>
      </c>
      <c r="C31" s="440">
        <f>C28/13</f>
        <v>589747.26915846148</v>
      </c>
      <c r="D31" s="131"/>
      <c r="E31" s="157" t="str">
        <f>"Average of Lines "&amp;A14&amp;" thru "&amp;A26</f>
        <v>Average of Lines 1 thru 13</v>
      </c>
      <c r="F31" s="440">
        <f>F28/13</f>
        <v>605411.75423846149</v>
      </c>
      <c r="G31" s="1241" t="s">
        <v>1027</v>
      </c>
      <c r="H31" s="124" t="s">
        <v>920</v>
      </c>
      <c r="I31" s="119">
        <f t="shared" si="1"/>
        <v>18</v>
      </c>
      <c r="J31" s="125"/>
      <c r="K31" s="125"/>
    </row>
    <row r="32" spans="1:11">
      <c r="A32" s="119">
        <f t="shared" si="0"/>
        <v>19</v>
      </c>
      <c r="B32" s="1008"/>
      <c r="C32" s="1288"/>
      <c r="D32" s="1108"/>
      <c r="E32" s="1008"/>
      <c r="F32" s="1288"/>
      <c r="G32" s="1108"/>
      <c r="H32" s="1008"/>
      <c r="I32" s="119">
        <f t="shared" si="1"/>
        <v>19</v>
      </c>
    </row>
    <row r="33" spans="1:8">
      <c r="A33" s="119"/>
      <c r="C33" s="133"/>
      <c r="D33" s="133"/>
      <c r="E33" s="110"/>
      <c r="F33" s="133"/>
      <c r="G33" s="133"/>
    </row>
    <row r="34" spans="1:8">
      <c r="A34" s="119"/>
      <c r="C34" s="133"/>
      <c r="D34" s="133"/>
      <c r="E34" s="110"/>
      <c r="F34" s="133"/>
      <c r="G34" s="133"/>
    </row>
    <row r="35" spans="1:8">
      <c r="A35" s="1241" t="s">
        <v>1027</v>
      </c>
      <c r="B35" s="1321" t="s">
        <v>1028</v>
      </c>
      <c r="C35" s="1321"/>
      <c r="D35" s="1321"/>
      <c r="E35" s="1321"/>
      <c r="F35" s="1321"/>
      <c r="G35" s="1321"/>
      <c r="H35" s="1321"/>
    </row>
    <row r="36" spans="1:8">
      <c r="A36" s="119"/>
      <c r="B36" s="1321"/>
      <c r="C36" s="1321"/>
      <c r="D36" s="1321"/>
      <c r="E36" s="1321"/>
      <c r="F36" s="1321"/>
      <c r="G36" s="1321"/>
      <c r="H36" s="1321"/>
    </row>
    <row r="37" spans="1:8">
      <c r="A37" s="119"/>
      <c r="B37" s="1321"/>
      <c r="C37" s="1321"/>
      <c r="D37" s="1321"/>
      <c r="E37" s="1321"/>
      <c r="F37" s="1321"/>
      <c r="G37" s="1321"/>
      <c r="H37" s="1321"/>
    </row>
    <row r="38" spans="1:8" ht="6" customHeight="1">
      <c r="C38" s="133"/>
      <c r="D38" s="133"/>
      <c r="E38" s="110"/>
      <c r="F38" s="133"/>
      <c r="G38" s="133"/>
    </row>
    <row r="39" spans="1:8" ht="18.75">
      <c r="A39" s="134">
        <v>1</v>
      </c>
      <c r="B39" s="135" t="s">
        <v>225</v>
      </c>
      <c r="C39" s="133"/>
      <c r="D39" s="133"/>
      <c r="E39" s="110"/>
      <c r="F39" s="133"/>
      <c r="G39" s="133"/>
    </row>
    <row r="40" spans="1:8">
      <c r="B40" s="135" t="s">
        <v>226</v>
      </c>
      <c r="C40" s="133"/>
      <c r="D40" s="133"/>
      <c r="E40" s="110"/>
      <c r="F40" s="133"/>
      <c r="G40" s="133"/>
    </row>
    <row r="41" spans="1:8">
      <c r="C41" s="133"/>
      <c r="D41" s="133"/>
      <c r="E41" s="110"/>
      <c r="F41" s="133"/>
      <c r="G41" s="133"/>
    </row>
    <row r="42" spans="1:8">
      <c r="C42" s="133"/>
      <c r="D42" s="133"/>
      <c r="E42" s="110"/>
      <c r="F42" s="133"/>
      <c r="G42" s="133"/>
    </row>
    <row r="43" spans="1:8">
      <c r="C43" s="136"/>
      <c r="D43" s="136"/>
      <c r="F43" s="133"/>
      <c r="G43" s="133"/>
    </row>
    <row r="44" spans="1:8">
      <c r="C44" s="136"/>
      <c r="D44" s="136"/>
      <c r="F44" s="133"/>
      <c r="G44" s="133"/>
    </row>
    <row r="45" spans="1:8">
      <c r="C45" s="136"/>
      <c r="D45" s="136"/>
      <c r="F45" s="133"/>
      <c r="G45" s="133"/>
    </row>
    <row r="46" spans="1:8">
      <c r="C46" s="136"/>
      <c r="D46" s="136"/>
      <c r="F46" s="133"/>
      <c r="G46" s="133"/>
    </row>
    <row r="47" spans="1:8">
      <c r="C47" s="136"/>
      <c r="D47" s="136"/>
      <c r="F47" s="133"/>
      <c r="G47" s="133"/>
    </row>
    <row r="48" spans="1:8">
      <c r="C48" s="136"/>
      <c r="D48" s="136"/>
      <c r="F48" s="133"/>
      <c r="G48" s="133"/>
    </row>
    <row r="49" spans="3:7">
      <c r="C49" s="136"/>
      <c r="D49" s="136"/>
      <c r="F49" s="133"/>
      <c r="G49" s="133"/>
    </row>
    <row r="50" spans="3:7">
      <c r="C50" s="136"/>
      <c r="D50" s="136"/>
      <c r="F50" s="133"/>
      <c r="G50" s="133"/>
    </row>
    <row r="51" spans="3:7">
      <c r="C51" s="136"/>
      <c r="D51" s="136"/>
      <c r="F51" s="133"/>
      <c r="G51" s="133"/>
    </row>
  </sheetData>
  <mergeCells count="7">
    <mergeCell ref="B35:H37"/>
    <mergeCell ref="B8:H8"/>
    <mergeCell ref="B2:H2"/>
    <mergeCell ref="B3:H3"/>
    <mergeCell ref="B4:H4"/>
    <mergeCell ref="B5:H5"/>
    <mergeCell ref="B6:H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39"/>
  <sheetViews>
    <sheetView zoomScale="80" zoomScaleNormal="80" workbookViewId="0">
      <selection activeCell="F37" sqref="F37"/>
    </sheetView>
  </sheetViews>
  <sheetFormatPr defaultColWidth="9.140625" defaultRowHeight="15.75"/>
  <cols>
    <col min="1" max="1" width="5.140625" style="109" customWidth="1"/>
    <col min="2" max="2" width="35.140625" style="110" customWidth="1"/>
    <col min="3" max="3" width="18.5703125" style="114" customWidth="1"/>
    <col min="4" max="4" width="25.140625" style="115" customWidth="1"/>
    <col min="5" max="5" width="18.5703125" style="110" customWidth="1"/>
    <col min="6" max="6" width="62.5703125"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8">
      <c r="B2" s="1322" t="s">
        <v>0</v>
      </c>
      <c r="C2" s="1322"/>
      <c r="D2" s="1322"/>
      <c r="E2" s="1322"/>
      <c r="F2" s="1322"/>
    </row>
    <row r="3" spans="1:8">
      <c r="B3" s="1322" t="s">
        <v>206</v>
      </c>
      <c r="C3" s="1322"/>
      <c r="D3" s="1322"/>
      <c r="E3" s="1322"/>
      <c r="F3" s="1322"/>
    </row>
    <row r="4" spans="1:8">
      <c r="B4" s="1322" t="s">
        <v>207</v>
      </c>
      <c r="C4" s="1322"/>
      <c r="D4" s="1322"/>
      <c r="E4" s="1322"/>
      <c r="F4" s="1322"/>
    </row>
    <row r="5" spans="1:8">
      <c r="B5" s="1322" t="str">
        <f>"BASE PERIOD / TRUE UP PERIOD - 12/31/"&amp;Automation!$B$3&amp;" PER BOOK"</f>
        <v>BASE PERIOD / TRUE UP PERIOD - 12/31/2025 PER BOOK</v>
      </c>
      <c r="C5" s="1322"/>
      <c r="D5" s="1322"/>
      <c r="E5" s="1322"/>
      <c r="F5" s="1322"/>
    </row>
    <row r="6" spans="1:8">
      <c r="B6" s="1326" t="s">
        <v>3</v>
      </c>
      <c r="C6" s="1326"/>
      <c r="D6" s="1326"/>
      <c r="E6" s="1326"/>
      <c r="F6" s="1326"/>
    </row>
    <row r="7" spans="1:8">
      <c r="B7" s="111"/>
      <c r="C7" s="112"/>
      <c r="D7" s="113"/>
      <c r="E7" s="111"/>
      <c r="F7" s="111"/>
    </row>
    <row r="8" spans="1:8">
      <c r="B8" s="1322" t="s">
        <v>227</v>
      </c>
      <c r="C8" s="1322"/>
      <c r="D8" s="1322"/>
      <c r="E8" s="1322"/>
      <c r="F8" s="1322"/>
    </row>
    <row r="10" spans="1:8">
      <c r="B10" s="856"/>
      <c r="C10" s="857" t="s">
        <v>80</v>
      </c>
      <c r="D10" s="858"/>
      <c r="E10" s="857"/>
      <c r="F10" s="858"/>
    </row>
    <row r="11" spans="1:8">
      <c r="B11" s="116"/>
      <c r="C11" s="121" t="s">
        <v>228</v>
      </c>
      <c r="D11" s="116"/>
      <c r="E11" s="121" t="s">
        <v>228</v>
      </c>
      <c r="F11" s="116"/>
      <c r="H11" s="139"/>
    </row>
    <row r="12" spans="1:8">
      <c r="A12" s="119" t="s">
        <v>4</v>
      </c>
      <c r="B12" s="120"/>
      <c r="C12" s="109" t="s">
        <v>210</v>
      </c>
      <c r="D12" s="116"/>
      <c r="E12" s="121" t="s">
        <v>210</v>
      </c>
      <c r="F12" s="116"/>
      <c r="G12" s="119" t="s">
        <v>4</v>
      </c>
      <c r="H12" s="139"/>
    </row>
    <row r="13" spans="1:8" ht="18.75">
      <c r="A13" s="119" t="s">
        <v>5</v>
      </c>
      <c r="B13" s="1007" t="s">
        <v>123</v>
      </c>
      <c r="C13" s="1104" t="s">
        <v>211</v>
      </c>
      <c r="D13" s="1007" t="s">
        <v>8</v>
      </c>
      <c r="E13" s="1105" t="s">
        <v>212</v>
      </c>
      <c r="F13" s="1007" t="s">
        <v>8</v>
      </c>
      <c r="G13" s="119" t="s">
        <v>5</v>
      </c>
      <c r="H13" s="139"/>
    </row>
    <row r="14" spans="1:8">
      <c r="A14" s="119">
        <v>1</v>
      </c>
      <c r="B14" s="122" t="str">
        <f>"Dec-"&amp;RIGHT(Automation!$B$3-1,2)</f>
        <v>Dec-24</v>
      </c>
      <c r="C14" s="140">
        <v>0</v>
      </c>
      <c r="D14" s="124" t="s">
        <v>213</v>
      </c>
      <c r="E14" s="140">
        <v>0</v>
      </c>
      <c r="F14" s="124" t="s">
        <v>918</v>
      </c>
      <c r="G14" s="119">
        <f>A14</f>
        <v>1</v>
      </c>
      <c r="H14" s="125"/>
    </row>
    <row r="15" spans="1:8">
      <c r="A15" s="119">
        <f>A14+1</f>
        <v>2</v>
      </c>
      <c r="B15" s="122" t="str">
        <f>"Jan-"&amp;RIGHT(Automation!$B$3,2)</f>
        <v>Jan-25</v>
      </c>
      <c r="C15" s="141">
        <v>0</v>
      </c>
      <c r="D15" s="127"/>
      <c r="E15" s="141">
        <v>0</v>
      </c>
      <c r="F15" s="127"/>
      <c r="G15" s="119">
        <f>G14+1</f>
        <v>2</v>
      </c>
    </row>
    <row r="16" spans="1:8">
      <c r="A16" s="119">
        <f t="shared" ref="A16:A32" si="0">A15+1</f>
        <v>3</v>
      </c>
      <c r="B16" s="122" t="s">
        <v>214</v>
      </c>
      <c r="C16" s="141">
        <v>0</v>
      </c>
      <c r="D16" s="127"/>
      <c r="E16" s="141">
        <v>0</v>
      </c>
      <c r="F16" s="127"/>
      <c r="G16" s="119">
        <f t="shared" ref="G16:G32" si="1">G15+1</f>
        <v>3</v>
      </c>
    </row>
    <row r="17" spans="1:8">
      <c r="A17" s="119">
        <f t="shared" si="0"/>
        <v>4</v>
      </c>
      <c r="B17" s="122" t="s">
        <v>215</v>
      </c>
      <c r="C17" s="141">
        <v>0</v>
      </c>
      <c r="D17" s="127"/>
      <c r="E17" s="141">
        <v>0</v>
      </c>
      <c r="F17" s="127"/>
      <c r="G17" s="119">
        <f t="shared" si="1"/>
        <v>4</v>
      </c>
    </row>
    <row r="18" spans="1:8">
      <c r="A18" s="119">
        <f t="shared" si="0"/>
        <v>5</v>
      </c>
      <c r="B18" s="122" t="s">
        <v>216</v>
      </c>
      <c r="C18" s="141">
        <v>0</v>
      </c>
      <c r="D18" s="127"/>
      <c r="E18" s="141">
        <v>0</v>
      </c>
      <c r="F18" s="127"/>
      <c r="G18" s="119">
        <f t="shared" si="1"/>
        <v>5</v>
      </c>
    </row>
    <row r="19" spans="1:8">
      <c r="A19" s="119">
        <f t="shared" si="0"/>
        <v>6</v>
      </c>
      <c r="B19" s="122" t="s">
        <v>160</v>
      </c>
      <c r="C19" s="141">
        <v>0</v>
      </c>
      <c r="D19" s="127"/>
      <c r="E19" s="141">
        <v>0</v>
      </c>
      <c r="F19" s="127"/>
      <c r="G19" s="119">
        <f t="shared" si="1"/>
        <v>6</v>
      </c>
    </row>
    <row r="20" spans="1:8">
      <c r="A20" s="119">
        <f>A19+1</f>
        <v>7</v>
      </c>
      <c r="B20" s="122" t="s">
        <v>217</v>
      </c>
      <c r="C20" s="141">
        <v>0</v>
      </c>
      <c r="D20" s="127"/>
      <c r="E20" s="141">
        <v>0</v>
      </c>
      <c r="F20" s="127"/>
      <c r="G20" s="119">
        <f>G19+1</f>
        <v>7</v>
      </c>
    </row>
    <row r="21" spans="1:8">
      <c r="A21" s="119">
        <f t="shared" si="0"/>
        <v>8</v>
      </c>
      <c r="B21" s="122" t="s">
        <v>218</v>
      </c>
      <c r="C21" s="141">
        <v>0</v>
      </c>
      <c r="D21" s="127"/>
      <c r="E21" s="141">
        <v>0</v>
      </c>
      <c r="F21" s="127"/>
      <c r="G21" s="119">
        <f t="shared" si="1"/>
        <v>8</v>
      </c>
    </row>
    <row r="22" spans="1:8">
      <c r="A22" s="119">
        <f t="shared" si="0"/>
        <v>9</v>
      </c>
      <c r="B22" s="122" t="s">
        <v>219</v>
      </c>
      <c r="C22" s="141">
        <v>0</v>
      </c>
      <c r="D22" s="127"/>
      <c r="E22" s="141">
        <v>0</v>
      </c>
      <c r="F22" s="127"/>
      <c r="G22" s="119">
        <f t="shared" si="1"/>
        <v>9</v>
      </c>
    </row>
    <row r="23" spans="1:8">
      <c r="A23" s="119">
        <f t="shared" si="0"/>
        <v>10</v>
      </c>
      <c r="B23" s="122" t="s">
        <v>220</v>
      </c>
      <c r="C23" s="141">
        <v>0</v>
      </c>
      <c r="D23" s="127"/>
      <c r="E23" s="141">
        <v>0</v>
      </c>
      <c r="F23" s="127"/>
      <c r="G23" s="119">
        <f t="shared" si="1"/>
        <v>10</v>
      </c>
    </row>
    <row r="24" spans="1:8">
      <c r="A24" s="119">
        <f t="shared" si="0"/>
        <v>11</v>
      </c>
      <c r="B24" s="122" t="s">
        <v>221</v>
      </c>
      <c r="C24" s="141">
        <v>0</v>
      </c>
      <c r="D24" s="127"/>
      <c r="E24" s="141">
        <v>0</v>
      </c>
      <c r="F24" s="127"/>
      <c r="G24" s="119">
        <f t="shared" si="1"/>
        <v>11</v>
      </c>
    </row>
    <row r="25" spans="1:8">
      <c r="A25" s="119">
        <f t="shared" si="0"/>
        <v>12</v>
      </c>
      <c r="B25" s="122" t="s">
        <v>222</v>
      </c>
      <c r="C25" s="141">
        <v>0</v>
      </c>
      <c r="D25" s="127"/>
      <c r="E25" s="141">
        <v>0</v>
      </c>
      <c r="F25" s="127"/>
      <c r="G25" s="119">
        <f t="shared" si="1"/>
        <v>12</v>
      </c>
    </row>
    <row r="26" spans="1:8">
      <c r="A26" s="119">
        <f t="shared" si="0"/>
        <v>13</v>
      </c>
      <c r="B26" s="1024" t="str">
        <f>"Dec-"&amp;RIGHT(Automation!$B$3,2)</f>
        <v>Dec-25</v>
      </c>
      <c r="C26" s="141">
        <v>0</v>
      </c>
      <c r="D26" s="1109" t="s">
        <v>213</v>
      </c>
      <c r="E26" s="1110">
        <v>0</v>
      </c>
      <c r="F26" s="124" t="s">
        <v>919</v>
      </c>
      <c r="G26" s="119">
        <f t="shared" si="1"/>
        <v>13</v>
      </c>
      <c r="H26" s="125"/>
    </row>
    <row r="27" spans="1:8">
      <c r="A27" s="119">
        <f t="shared" si="0"/>
        <v>14</v>
      </c>
      <c r="B27" s="129"/>
      <c r="C27" s="861"/>
      <c r="D27" s="129"/>
      <c r="E27" s="142"/>
      <c r="F27" s="856"/>
      <c r="G27" s="119">
        <f t="shared" si="1"/>
        <v>14</v>
      </c>
    </row>
    <row r="28" spans="1:8">
      <c r="A28" s="119">
        <f t="shared" si="0"/>
        <v>15</v>
      </c>
      <c r="B28" s="129" t="s">
        <v>223</v>
      </c>
      <c r="C28" s="143">
        <f>SUM(C14:C26)</f>
        <v>0</v>
      </c>
      <c r="D28" s="157" t="str">
        <f>"Sum Lines "&amp;A14&amp;" thru "&amp;A26</f>
        <v>Sum Lines 1 thru 13</v>
      </c>
      <c r="E28" s="143">
        <f>SUM(E14:E26)</f>
        <v>0</v>
      </c>
      <c r="F28" s="157" t="str">
        <f>"Sum Lines "&amp;A14&amp;" thru "&amp;A26</f>
        <v>Sum Lines 1 thru 13</v>
      </c>
      <c r="G28" s="119">
        <f t="shared" si="1"/>
        <v>15</v>
      </c>
    </row>
    <row r="29" spans="1:8">
      <c r="A29" s="119">
        <f t="shared" si="0"/>
        <v>16</v>
      </c>
      <c r="B29" s="1008"/>
      <c r="C29" s="1107"/>
      <c r="D29" s="1008"/>
      <c r="E29" s="1107"/>
      <c r="F29" s="1008"/>
      <c r="G29" s="119">
        <f t="shared" si="1"/>
        <v>16</v>
      </c>
    </row>
    <row r="30" spans="1:8">
      <c r="A30" s="119">
        <f t="shared" si="0"/>
        <v>17</v>
      </c>
      <c r="B30" s="129"/>
      <c r="C30" s="142"/>
      <c r="D30" s="129"/>
      <c r="E30" s="142"/>
      <c r="F30" s="129"/>
      <c r="G30" s="119">
        <f t="shared" si="1"/>
        <v>17</v>
      </c>
    </row>
    <row r="31" spans="1:8">
      <c r="A31" s="119">
        <f t="shared" si="0"/>
        <v>18</v>
      </c>
      <c r="B31" s="129" t="s">
        <v>224</v>
      </c>
      <c r="C31" s="143">
        <f>C28/13</f>
        <v>0</v>
      </c>
      <c r="D31" s="157" t="str">
        <f>"Average of Lines "&amp;A14&amp;" thru "&amp;A26</f>
        <v>Average of Lines 1 thru 13</v>
      </c>
      <c r="E31" s="143">
        <f>E28/13</f>
        <v>0</v>
      </c>
      <c r="F31" s="124" t="s">
        <v>920</v>
      </c>
      <c r="G31" s="119">
        <f t="shared" si="1"/>
        <v>18</v>
      </c>
      <c r="H31" s="125"/>
    </row>
    <row r="32" spans="1:8">
      <c r="A32" s="119">
        <f t="shared" si="0"/>
        <v>19</v>
      </c>
      <c r="B32" s="1008"/>
      <c r="C32" s="1111"/>
      <c r="D32" s="1008"/>
      <c r="E32" s="1111"/>
      <c r="F32" s="1008"/>
      <c r="G32" s="119">
        <f t="shared" si="1"/>
        <v>19</v>
      </c>
    </row>
    <row r="33" spans="1:7">
      <c r="B33" s="135"/>
      <c r="C33" s="144"/>
      <c r="D33" s="135"/>
      <c r="E33" s="144"/>
      <c r="F33" s="135"/>
      <c r="G33" s="574"/>
    </row>
    <row r="34" spans="1:7">
      <c r="C34" s="144"/>
      <c r="D34" s="135"/>
      <c r="E34" s="144"/>
      <c r="F34" s="135"/>
      <c r="G34" s="574"/>
    </row>
    <row r="35" spans="1:7" ht="18.75">
      <c r="A35" s="134">
        <v>1</v>
      </c>
      <c r="B35" s="135" t="s">
        <v>225</v>
      </c>
      <c r="C35" s="145"/>
      <c r="D35" s="135"/>
      <c r="E35" s="145"/>
      <c r="F35" s="135"/>
      <c r="G35" s="574"/>
    </row>
    <row r="36" spans="1:7">
      <c r="B36" s="135" t="s">
        <v>226</v>
      </c>
      <c r="C36" s="145"/>
      <c r="D36" s="135"/>
      <c r="E36" s="145"/>
      <c r="F36" s="135"/>
      <c r="G36" s="574"/>
    </row>
    <row r="37" spans="1:7">
      <c r="C37" s="145"/>
      <c r="D37" s="135"/>
      <c r="E37" s="145"/>
      <c r="F37" s="135"/>
      <c r="G37" s="574"/>
    </row>
    <row r="38" spans="1:7">
      <c r="C38" s="145"/>
      <c r="D38" s="135"/>
      <c r="E38" s="145"/>
      <c r="F38" s="135"/>
      <c r="G38" s="574"/>
    </row>
    <row r="39" spans="1:7">
      <c r="C39" s="146"/>
      <c r="E39" s="139"/>
      <c r="G39" s="574"/>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I38"/>
  <sheetViews>
    <sheetView zoomScale="80" zoomScaleNormal="80" workbookViewId="0">
      <selection activeCell="F39" sqref="F39"/>
    </sheetView>
  </sheetViews>
  <sheetFormatPr defaultColWidth="9.140625" defaultRowHeight="15.75"/>
  <cols>
    <col min="1" max="1" width="5.140625" style="109" customWidth="1"/>
    <col min="2" max="2" width="35.140625" style="110" customWidth="1"/>
    <col min="3" max="3" width="18.5703125" style="114" customWidth="1"/>
    <col min="4" max="4" width="25.140625" style="114" customWidth="1"/>
    <col min="5" max="5" width="18.5703125" style="110" customWidth="1"/>
    <col min="6" max="6" width="62.5703125"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9">
      <c r="B2" s="1322" t="s">
        <v>0</v>
      </c>
      <c r="C2" s="1322"/>
      <c r="D2" s="1322"/>
      <c r="E2" s="1322"/>
      <c r="F2" s="1322"/>
    </row>
    <row r="3" spans="1:9">
      <c r="B3" s="1322" t="s">
        <v>206</v>
      </c>
      <c r="C3" s="1322"/>
      <c r="D3" s="1322"/>
      <c r="E3" s="1322"/>
      <c r="F3" s="1322"/>
    </row>
    <row r="4" spans="1:9">
      <c r="B4" s="1322" t="s">
        <v>207</v>
      </c>
      <c r="C4" s="1322"/>
      <c r="D4" s="1322"/>
      <c r="E4" s="1322"/>
      <c r="F4" s="1322"/>
    </row>
    <row r="5" spans="1:9">
      <c r="B5" s="1322" t="str">
        <f>"BASE PERIOD / TRUE UP PERIOD - 12/31/"&amp;Automation!$B$3&amp;" PER BOOK"</f>
        <v>BASE PERIOD / TRUE UP PERIOD - 12/31/2025 PER BOOK</v>
      </c>
      <c r="C5" s="1322"/>
      <c r="D5" s="1322"/>
      <c r="E5" s="1322"/>
      <c r="F5" s="1322"/>
    </row>
    <row r="6" spans="1:9">
      <c r="B6" s="1326" t="s">
        <v>3</v>
      </c>
      <c r="C6" s="1326"/>
      <c r="D6" s="1326"/>
      <c r="E6" s="1326"/>
      <c r="F6" s="1326"/>
    </row>
    <row r="7" spans="1:9">
      <c r="B7" s="111"/>
      <c r="C7" s="112"/>
      <c r="D7" s="112"/>
      <c r="E7" s="111"/>
      <c r="F7" s="111"/>
    </row>
    <row r="8" spans="1:9">
      <c r="B8" s="1322" t="s">
        <v>229</v>
      </c>
      <c r="C8" s="1322"/>
      <c r="D8" s="1322"/>
      <c r="E8" s="1322"/>
      <c r="F8" s="1322"/>
    </row>
    <row r="10" spans="1:9">
      <c r="B10" s="856"/>
      <c r="C10" s="857" t="s">
        <v>80</v>
      </c>
      <c r="D10" s="858"/>
      <c r="E10" s="857"/>
      <c r="F10" s="858"/>
    </row>
    <row r="11" spans="1:9">
      <c r="B11" s="116"/>
      <c r="C11" s="121" t="s">
        <v>230</v>
      </c>
      <c r="D11" s="116"/>
      <c r="E11" s="121" t="s">
        <v>230</v>
      </c>
      <c r="F11" s="116"/>
    </row>
    <row r="12" spans="1:9">
      <c r="A12" s="119" t="s">
        <v>4</v>
      </c>
      <c r="B12" s="120"/>
      <c r="C12" s="109" t="s">
        <v>210</v>
      </c>
      <c r="D12" s="116"/>
      <c r="E12" s="121" t="s">
        <v>210</v>
      </c>
      <c r="F12" s="116"/>
      <c r="G12" s="119" t="s">
        <v>4</v>
      </c>
    </row>
    <row r="13" spans="1:9" ht="18.75">
      <c r="A13" s="119" t="s">
        <v>5</v>
      </c>
      <c r="B13" s="1007" t="s">
        <v>123</v>
      </c>
      <c r="C13" s="1104" t="s">
        <v>211</v>
      </c>
      <c r="D13" s="1007" t="s">
        <v>8</v>
      </c>
      <c r="E13" s="1105" t="s">
        <v>212</v>
      </c>
      <c r="F13" s="1007" t="s">
        <v>8</v>
      </c>
      <c r="G13" s="119" t="s">
        <v>5</v>
      </c>
      <c r="H13" s="139"/>
    </row>
    <row r="14" spans="1:9">
      <c r="A14" s="119">
        <v>1</v>
      </c>
      <c r="B14" s="122" t="str">
        <f>"Dec-"&amp;RIGHT(Automation!$B$3-1,2)</f>
        <v>Dec-24</v>
      </c>
      <c r="C14" s="140">
        <v>0</v>
      </c>
      <c r="D14" s="124" t="s">
        <v>213</v>
      </c>
      <c r="E14" s="140">
        <v>0</v>
      </c>
      <c r="F14" s="124" t="s">
        <v>213</v>
      </c>
      <c r="G14" s="119">
        <f>A14</f>
        <v>1</v>
      </c>
      <c r="H14" s="139"/>
      <c r="I14" s="139"/>
    </row>
    <row r="15" spans="1:9">
      <c r="A15" s="119">
        <f>A14+1</f>
        <v>2</v>
      </c>
      <c r="B15" s="122" t="str">
        <f>"Jan-"&amp;RIGHT(Automation!$B$3,2)</f>
        <v>Jan-25</v>
      </c>
      <c r="C15" s="141">
        <v>0</v>
      </c>
      <c r="D15" s="127"/>
      <c r="E15" s="141">
        <v>0</v>
      </c>
      <c r="F15" s="127"/>
      <c r="G15" s="119">
        <f>G14+1</f>
        <v>2</v>
      </c>
      <c r="H15" s="139"/>
    </row>
    <row r="16" spans="1:9">
      <c r="A16" s="119">
        <f t="shared" ref="A16:A32" si="0">A15+1</f>
        <v>3</v>
      </c>
      <c r="B16" s="122" t="s">
        <v>214</v>
      </c>
      <c r="C16" s="141">
        <v>0</v>
      </c>
      <c r="D16" s="127"/>
      <c r="E16" s="141">
        <v>0</v>
      </c>
      <c r="F16" s="127"/>
      <c r="G16" s="119">
        <f t="shared" ref="G16:G32" si="1">G15+1</f>
        <v>3</v>
      </c>
      <c r="H16" s="139"/>
    </row>
    <row r="17" spans="1:9">
      <c r="A17" s="119">
        <f t="shared" si="0"/>
        <v>4</v>
      </c>
      <c r="B17" s="122" t="s">
        <v>215</v>
      </c>
      <c r="C17" s="141">
        <v>0</v>
      </c>
      <c r="D17" s="127"/>
      <c r="E17" s="141">
        <v>0</v>
      </c>
      <c r="F17" s="127"/>
      <c r="G17" s="119">
        <f t="shared" si="1"/>
        <v>4</v>
      </c>
      <c r="H17" s="139"/>
    </row>
    <row r="18" spans="1:9">
      <c r="A18" s="119">
        <f t="shared" si="0"/>
        <v>5</v>
      </c>
      <c r="B18" s="122" t="s">
        <v>216</v>
      </c>
      <c r="C18" s="141">
        <v>0</v>
      </c>
      <c r="D18" s="127"/>
      <c r="E18" s="141">
        <v>0</v>
      </c>
      <c r="F18" s="127"/>
      <c r="G18" s="119">
        <f t="shared" si="1"/>
        <v>5</v>
      </c>
      <c r="H18" s="139"/>
    </row>
    <row r="19" spans="1:9">
      <c r="A19" s="119">
        <f t="shared" si="0"/>
        <v>6</v>
      </c>
      <c r="B19" s="122" t="s">
        <v>160</v>
      </c>
      <c r="C19" s="141">
        <v>0</v>
      </c>
      <c r="D19" s="127"/>
      <c r="E19" s="141">
        <v>0</v>
      </c>
      <c r="F19" s="127"/>
      <c r="G19" s="119">
        <f t="shared" si="1"/>
        <v>6</v>
      </c>
      <c r="H19" s="139"/>
    </row>
    <row r="20" spans="1:9">
      <c r="A20" s="119">
        <f>A19+1</f>
        <v>7</v>
      </c>
      <c r="B20" s="122" t="s">
        <v>217</v>
      </c>
      <c r="C20" s="141">
        <v>0</v>
      </c>
      <c r="D20" s="127"/>
      <c r="E20" s="141">
        <v>0</v>
      </c>
      <c r="F20" s="127"/>
      <c r="G20" s="119">
        <f>G19+1</f>
        <v>7</v>
      </c>
      <c r="H20" s="139"/>
    </row>
    <row r="21" spans="1:9">
      <c r="A21" s="119">
        <f t="shared" si="0"/>
        <v>8</v>
      </c>
      <c r="B21" s="122" t="s">
        <v>218</v>
      </c>
      <c r="C21" s="141">
        <v>0</v>
      </c>
      <c r="D21" s="127"/>
      <c r="E21" s="141">
        <v>0</v>
      </c>
      <c r="F21" s="127"/>
      <c r="G21" s="119">
        <f t="shared" si="1"/>
        <v>8</v>
      </c>
    </row>
    <row r="22" spans="1:9">
      <c r="A22" s="119">
        <f t="shared" si="0"/>
        <v>9</v>
      </c>
      <c r="B22" s="122" t="s">
        <v>219</v>
      </c>
      <c r="C22" s="141">
        <v>0</v>
      </c>
      <c r="D22" s="127"/>
      <c r="E22" s="141">
        <v>0</v>
      </c>
      <c r="F22" s="127"/>
      <c r="G22" s="119">
        <f t="shared" si="1"/>
        <v>9</v>
      </c>
    </row>
    <row r="23" spans="1:9">
      <c r="A23" s="119">
        <f t="shared" si="0"/>
        <v>10</v>
      </c>
      <c r="B23" s="122" t="s">
        <v>220</v>
      </c>
      <c r="C23" s="141">
        <v>0</v>
      </c>
      <c r="D23" s="127"/>
      <c r="E23" s="141">
        <v>0</v>
      </c>
      <c r="F23" s="127"/>
      <c r="G23" s="119">
        <f t="shared" si="1"/>
        <v>10</v>
      </c>
    </row>
    <row r="24" spans="1:9">
      <c r="A24" s="119">
        <f t="shared" si="0"/>
        <v>11</v>
      </c>
      <c r="B24" s="122" t="s">
        <v>221</v>
      </c>
      <c r="C24" s="141">
        <v>0</v>
      </c>
      <c r="D24" s="127"/>
      <c r="E24" s="141">
        <v>0</v>
      </c>
      <c r="F24" s="127"/>
      <c r="G24" s="119">
        <f t="shared" si="1"/>
        <v>11</v>
      </c>
    </row>
    <row r="25" spans="1:9">
      <c r="A25" s="119">
        <f t="shared" si="0"/>
        <v>12</v>
      </c>
      <c r="B25" s="122" t="s">
        <v>222</v>
      </c>
      <c r="C25" s="141">
        <v>0</v>
      </c>
      <c r="D25" s="127"/>
      <c r="E25" s="141">
        <v>0</v>
      </c>
      <c r="F25" s="127"/>
      <c r="G25" s="119">
        <f t="shared" si="1"/>
        <v>12</v>
      </c>
    </row>
    <row r="26" spans="1:9">
      <c r="A26" s="119">
        <f t="shared" si="0"/>
        <v>13</v>
      </c>
      <c r="B26" s="1024" t="str">
        <f>"Dec-"&amp;RIGHT(Automation!$B$3,2)</f>
        <v>Dec-25</v>
      </c>
      <c r="C26" s="141">
        <v>0</v>
      </c>
      <c r="D26" s="1109" t="s">
        <v>213</v>
      </c>
      <c r="E26" s="1110">
        <v>0</v>
      </c>
      <c r="F26" s="1109" t="s">
        <v>213</v>
      </c>
      <c r="G26" s="119">
        <f t="shared" si="1"/>
        <v>13</v>
      </c>
      <c r="I26" s="139"/>
    </row>
    <row r="27" spans="1:9">
      <c r="A27" s="119">
        <f t="shared" si="0"/>
        <v>14</v>
      </c>
      <c r="B27" s="129"/>
      <c r="C27" s="861"/>
      <c r="D27" s="147"/>
      <c r="E27" s="142"/>
      <c r="F27" s="862"/>
      <c r="G27" s="119">
        <f t="shared" si="1"/>
        <v>14</v>
      </c>
    </row>
    <row r="28" spans="1:9">
      <c r="A28" s="119">
        <f t="shared" si="0"/>
        <v>15</v>
      </c>
      <c r="B28" s="129" t="s">
        <v>223</v>
      </c>
      <c r="C28" s="143">
        <f>SUM(C14:C26)</f>
        <v>0</v>
      </c>
      <c r="D28" s="335" t="str">
        <f>"Sum Lines "&amp;A14&amp;" thru "&amp;A26</f>
        <v>Sum Lines 1 thru 13</v>
      </c>
      <c r="E28" s="143">
        <f>SUM(E14:E26)</f>
        <v>0</v>
      </c>
      <c r="F28" s="519" t="str">
        <f>"Sum Lines "&amp;A14&amp;" thru "&amp;A26</f>
        <v>Sum Lines 1 thru 13</v>
      </c>
      <c r="G28" s="119">
        <f t="shared" si="1"/>
        <v>15</v>
      </c>
    </row>
    <row r="29" spans="1:9">
      <c r="A29" s="119">
        <f t="shared" si="0"/>
        <v>16</v>
      </c>
      <c r="B29" s="1008"/>
      <c r="C29" s="1111"/>
      <c r="D29" s="1112"/>
      <c r="E29" s="1111"/>
      <c r="F29" s="1113"/>
      <c r="G29" s="119">
        <f t="shared" si="1"/>
        <v>16</v>
      </c>
    </row>
    <row r="30" spans="1:9">
      <c r="A30" s="119">
        <f t="shared" si="0"/>
        <v>17</v>
      </c>
      <c r="B30" s="129"/>
      <c r="C30" s="142"/>
      <c r="D30" s="148"/>
      <c r="E30" s="142"/>
      <c r="F30" s="149"/>
      <c r="G30" s="119">
        <f t="shared" si="1"/>
        <v>17</v>
      </c>
    </row>
    <row r="31" spans="1:9">
      <c r="A31" s="119">
        <f t="shared" si="0"/>
        <v>18</v>
      </c>
      <c r="B31" s="129" t="s">
        <v>224</v>
      </c>
      <c r="C31" s="150">
        <f>C28/13</f>
        <v>0</v>
      </c>
      <c r="D31" s="335" t="str">
        <f>"Average of Lines "&amp;A14&amp;" thru "&amp;A26</f>
        <v>Average of Lines 1 thru 13</v>
      </c>
      <c r="E31" s="150">
        <f>E28/13</f>
        <v>0</v>
      </c>
      <c r="F31" s="519" t="str">
        <f>"Average of Lines "&amp;A14&amp;" thru "&amp;A26</f>
        <v>Average of Lines 1 thru 13</v>
      </c>
      <c r="G31" s="119">
        <f t="shared" si="1"/>
        <v>18</v>
      </c>
      <c r="I31" s="139"/>
    </row>
    <row r="32" spans="1:9">
      <c r="A32" s="119">
        <f t="shared" si="0"/>
        <v>19</v>
      </c>
      <c r="B32" s="1008"/>
      <c r="C32" s="1111"/>
      <c r="D32" s="1009"/>
      <c r="E32" s="1111"/>
      <c r="F32" s="1113"/>
      <c r="G32" s="119">
        <f t="shared" si="1"/>
        <v>19</v>
      </c>
    </row>
    <row r="33" spans="1:7">
      <c r="A33" s="119"/>
      <c r="B33" s="135"/>
      <c r="C33" s="144"/>
      <c r="D33" s="144"/>
      <c r="E33" s="144"/>
      <c r="F33" s="145"/>
      <c r="G33" s="574"/>
    </row>
    <row r="34" spans="1:7">
      <c r="A34" s="119"/>
      <c r="C34" s="145"/>
      <c r="D34" s="145"/>
      <c r="E34" s="145"/>
      <c r="F34" s="145"/>
      <c r="G34" s="574"/>
    </row>
    <row r="35" spans="1:7" ht="18.75">
      <c r="A35" s="134">
        <v>1</v>
      </c>
      <c r="B35" s="135" t="s">
        <v>225</v>
      </c>
      <c r="C35" s="145"/>
      <c r="D35" s="145"/>
      <c r="E35" s="145"/>
      <c r="F35" s="145"/>
      <c r="G35" s="574"/>
    </row>
    <row r="36" spans="1:7">
      <c r="B36" s="135" t="s">
        <v>226</v>
      </c>
      <c r="C36" s="145"/>
      <c r="D36" s="145"/>
      <c r="E36" s="145"/>
      <c r="F36" s="145"/>
      <c r="G36" s="574"/>
    </row>
    <row r="37" spans="1:7">
      <c r="C37" s="145"/>
      <c r="D37" s="145"/>
      <c r="E37" s="145"/>
      <c r="F37" s="145"/>
      <c r="G37" s="574"/>
    </row>
    <row r="38" spans="1:7">
      <c r="C38" s="146"/>
      <c r="D38" s="146"/>
      <c r="E38" s="139"/>
      <c r="F38" s="139"/>
      <c r="G38" s="574"/>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J49"/>
  <sheetViews>
    <sheetView zoomScale="80" zoomScaleNormal="80" workbookViewId="0">
      <selection activeCell="B35" sqref="B35:H37"/>
    </sheetView>
  </sheetViews>
  <sheetFormatPr defaultColWidth="9.140625" defaultRowHeight="15.75"/>
  <cols>
    <col min="1" max="1" width="5.140625" style="109" customWidth="1"/>
    <col min="2" max="2" width="35.140625" style="110" customWidth="1"/>
    <col min="3" max="3" width="18.5703125" style="114" customWidth="1"/>
    <col min="4" max="4" width="3.7109375" style="114" customWidth="1"/>
    <col min="5" max="5" width="25.85546875" style="152" customWidth="1"/>
    <col min="6" max="6" width="18.5703125" style="110" customWidth="1"/>
    <col min="7" max="7" width="3.7109375" style="110" customWidth="1"/>
    <col min="8" max="8" width="62.5703125" style="110" customWidth="1"/>
    <col min="9" max="9" width="5.140625" style="109" customWidth="1"/>
    <col min="10" max="10" width="24" style="110" customWidth="1"/>
    <col min="11" max="11" width="11" style="110" customWidth="1"/>
    <col min="12" max="12" width="7.140625" style="110" customWidth="1"/>
    <col min="13" max="13" width="9.140625" style="110" customWidth="1"/>
    <col min="14" max="14" width="14" style="110" customWidth="1"/>
    <col min="15" max="15" width="13.42578125" style="110" customWidth="1"/>
    <col min="16" max="16384" width="9.140625" style="110"/>
  </cols>
  <sheetData>
    <row r="2" spans="1:10">
      <c r="B2" s="1322" t="s">
        <v>0</v>
      </c>
      <c r="C2" s="1322"/>
      <c r="D2" s="1322"/>
      <c r="E2" s="1322"/>
      <c r="F2" s="1322"/>
      <c r="G2" s="1322"/>
      <c r="H2" s="1322"/>
    </row>
    <row r="3" spans="1:10">
      <c r="B3" s="1322" t="s">
        <v>206</v>
      </c>
      <c r="C3" s="1322"/>
      <c r="D3" s="1322"/>
      <c r="E3" s="1322"/>
      <c r="F3" s="1322"/>
      <c r="G3" s="1322"/>
      <c r="H3" s="1322"/>
    </row>
    <row r="4" spans="1:10">
      <c r="B4" s="1322" t="s">
        <v>207</v>
      </c>
      <c r="C4" s="1322"/>
      <c r="D4" s="1322"/>
      <c r="E4" s="1322"/>
      <c r="F4" s="1322"/>
      <c r="G4" s="1322"/>
      <c r="H4" s="1322"/>
    </row>
    <row r="5" spans="1:10">
      <c r="B5" s="1322" t="str">
        <f>"BASE PERIOD / TRUE UP PERIOD - 12/31/"&amp;Automation!$B$3&amp;" PER BOOK"</f>
        <v>BASE PERIOD / TRUE UP PERIOD - 12/31/2025 PER BOOK</v>
      </c>
      <c r="C5" s="1322"/>
      <c r="D5" s="1322"/>
      <c r="E5" s="1322"/>
      <c r="F5" s="1322"/>
      <c r="G5" s="1322"/>
      <c r="H5" s="1322"/>
    </row>
    <row r="6" spans="1:10">
      <c r="B6" s="1326" t="s">
        <v>3</v>
      </c>
      <c r="C6" s="1326"/>
      <c r="D6" s="1326"/>
      <c r="E6" s="1326"/>
      <c r="F6" s="1326"/>
      <c r="G6" s="1326"/>
      <c r="H6" s="1326"/>
    </row>
    <row r="7" spans="1:10">
      <c r="B7" s="111"/>
      <c r="C7" s="112"/>
      <c r="D7" s="112"/>
      <c r="E7" s="151"/>
      <c r="F7" s="111"/>
      <c r="G7" s="111"/>
      <c r="H7" s="111"/>
    </row>
    <row r="8" spans="1:10">
      <c r="B8" s="1322" t="s">
        <v>231</v>
      </c>
      <c r="C8" s="1322"/>
      <c r="D8" s="1322"/>
      <c r="E8" s="1322"/>
      <c r="F8" s="1322"/>
      <c r="G8" s="1322"/>
      <c r="H8" s="1322"/>
    </row>
    <row r="10" spans="1:10">
      <c r="B10" s="856"/>
      <c r="C10" s="1282" t="s">
        <v>80</v>
      </c>
      <c r="D10" s="857"/>
      <c r="E10" s="858"/>
      <c r="F10" s="1282"/>
      <c r="G10" s="857"/>
      <c r="H10" s="858"/>
    </row>
    <row r="11" spans="1:10">
      <c r="A11" s="119"/>
      <c r="B11" s="116"/>
      <c r="C11" s="109" t="s">
        <v>232</v>
      </c>
      <c r="D11" s="121"/>
      <c r="E11" s="116"/>
      <c r="F11" s="109" t="s">
        <v>232</v>
      </c>
      <c r="G11" s="121"/>
      <c r="H11" s="116"/>
    </row>
    <row r="12" spans="1:10">
      <c r="A12" s="119" t="s">
        <v>4</v>
      </c>
      <c r="B12" s="120"/>
      <c r="C12" s="109" t="s">
        <v>210</v>
      </c>
      <c r="D12" s="121"/>
      <c r="E12" s="116"/>
      <c r="F12" s="109" t="s">
        <v>210</v>
      </c>
      <c r="G12" s="121"/>
      <c r="H12" s="116"/>
      <c r="I12" s="119" t="s">
        <v>4</v>
      </c>
    </row>
    <row r="13" spans="1:10" ht="18.75">
      <c r="A13" s="119" t="s">
        <v>5</v>
      </c>
      <c r="B13" s="1007" t="s">
        <v>123</v>
      </c>
      <c r="C13" s="1104" t="s">
        <v>1021</v>
      </c>
      <c r="D13" s="1105"/>
      <c r="E13" s="1007" t="s">
        <v>8</v>
      </c>
      <c r="F13" s="1104" t="s">
        <v>1022</v>
      </c>
      <c r="G13" s="1105"/>
      <c r="H13" s="1007" t="s">
        <v>8</v>
      </c>
      <c r="I13" s="119" t="s">
        <v>5</v>
      </c>
    </row>
    <row r="14" spans="1:10">
      <c r="A14" s="119">
        <v>1</v>
      </c>
      <c r="B14" s="122" t="str">
        <f>"Dec-"&amp;RIGHT(Automation!$B$3-1,2)</f>
        <v>Dec-24</v>
      </c>
      <c r="C14" s="348">
        <v>625992.21535000019</v>
      </c>
      <c r="D14" s="123"/>
      <c r="E14" s="124" t="s">
        <v>213</v>
      </c>
      <c r="F14" s="348">
        <v>584174.15165000025</v>
      </c>
      <c r="G14" s="123"/>
      <c r="H14" s="124" t="s">
        <v>918</v>
      </c>
      <c r="I14" s="119">
        <f>A14</f>
        <v>1</v>
      </c>
      <c r="J14" s="125"/>
    </row>
    <row r="15" spans="1:10">
      <c r="A15" s="119">
        <f>A14+1</f>
        <v>2</v>
      </c>
      <c r="B15" s="122" t="str">
        <f>"Jan-"&amp;RIGHT(Automation!$B$3,2)</f>
        <v>Jan-25</v>
      </c>
      <c r="C15" s="144">
        <v>626210.60103000014</v>
      </c>
      <c r="D15" s="126"/>
      <c r="E15" s="127"/>
      <c r="F15" s="144">
        <v>584392.5373300002</v>
      </c>
      <c r="G15" s="126"/>
      <c r="H15" s="127"/>
      <c r="I15" s="119">
        <f>I14+1</f>
        <v>2</v>
      </c>
    </row>
    <row r="16" spans="1:10">
      <c r="A16" s="119">
        <f t="shared" ref="A16:A32" si="0">A15+1</f>
        <v>3</v>
      </c>
      <c r="B16" s="122" t="s">
        <v>214</v>
      </c>
      <c r="C16" s="144">
        <v>626462.88268000016</v>
      </c>
      <c r="D16" s="126"/>
      <c r="E16" s="127"/>
      <c r="F16" s="144">
        <v>585243.26674000022</v>
      </c>
      <c r="G16" s="126"/>
      <c r="H16" s="127"/>
      <c r="I16" s="119">
        <f t="shared" ref="I16:I32" si="1">I15+1</f>
        <v>3</v>
      </c>
    </row>
    <row r="17" spans="1:10">
      <c r="A17" s="119">
        <f t="shared" si="0"/>
        <v>4</v>
      </c>
      <c r="B17" s="122" t="s">
        <v>215</v>
      </c>
      <c r="C17" s="144">
        <v>626480.64502000005</v>
      </c>
      <c r="D17" s="126"/>
      <c r="E17" s="127"/>
      <c r="F17" s="144">
        <v>623694.16374000022</v>
      </c>
      <c r="G17" s="126"/>
      <c r="H17" s="127"/>
      <c r="I17" s="119">
        <f t="shared" si="1"/>
        <v>4</v>
      </c>
    </row>
    <row r="18" spans="1:10">
      <c r="A18" s="119">
        <f t="shared" si="0"/>
        <v>5</v>
      </c>
      <c r="B18" s="122" t="s">
        <v>216</v>
      </c>
      <c r="C18" s="144">
        <v>629752.26980999997</v>
      </c>
      <c r="D18" s="126"/>
      <c r="E18" s="127"/>
      <c r="F18" s="144">
        <v>626965.78853000014</v>
      </c>
      <c r="G18" s="126"/>
      <c r="H18" s="127"/>
      <c r="I18" s="119">
        <f t="shared" si="1"/>
        <v>5</v>
      </c>
    </row>
    <row r="19" spans="1:10">
      <c r="A19" s="119">
        <f t="shared" si="0"/>
        <v>6</v>
      </c>
      <c r="B19" s="122" t="s">
        <v>160</v>
      </c>
      <c r="C19" s="144">
        <v>633127.48439999996</v>
      </c>
      <c r="D19" s="126"/>
      <c r="E19" s="127"/>
      <c r="F19" s="144">
        <v>630341.00312000012</v>
      </c>
      <c r="G19" s="126"/>
      <c r="H19" s="127"/>
      <c r="I19" s="119">
        <f t="shared" si="1"/>
        <v>6</v>
      </c>
    </row>
    <row r="20" spans="1:10">
      <c r="A20" s="119">
        <f>A19+1</f>
        <v>7</v>
      </c>
      <c r="B20" s="122" t="s">
        <v>217</v>
      </c>
      <c r="C20" s="144">
        <v>633617.83773999999</v>
      </c>
      <c r="D20" s="126"/>
      <c r="E20" s="127"/>
      <c r="F20" s="144">
        <v>630831.35646000016</v>
      </c>
      <c r="G20" s="126"/>
      <c r="H20" s="127"/>
      <c r="I20" s="119">
        <f>I19+1</f>
        <v>7</v>
      </c>
    </row>
    <row r="21" spans="1:10">
      <c r="A21" s="119">
        <f t="shared" si="0"/>
        <v>8</v>
      </c>
      <c r="B21" s="122" t="s">
        <v>218</v>
      </c>
      <c r="C21" s="144">
        <v>634171.14549999987</v>
      </c>
      <c r="D21" s="126"/>
      <c r="E21" s="127"/>
      <c r="F21" s="144">
        <v>631384.66422000004</v>
      </c>
      <c r="G21" s="126"/>
      <c r="H21" s="127"/>
      <c r="I21" s="119">
        <f t="shared" si="1"/>
        <v>8</v>
      </c>
    </row>
    <row r="22" spans="1:10">
      <c r="A22" s="119">
        <f t="shared" si="0"/>
        <v>9</v>
      </c>
      <c r="B22" s="122" t="s">
        <v>219</v>
      </c>
      <c r="C22" s="144">
        <v>634349.17737000005</v>
      </c>
      <c r="D22" s="126"/>
      <c r="E22" s="127"/>
      <c r="F22" s="144">
        <v>631562.69609000022</v>
      </c>
      <c r="G22" s="126"/>
      <c r="H22" s="127"/>
      <c r="I22" s="119">
        <f t="shared" si="1"/>
        <v>9</v>
      </c>
    </row>
    <row r="23" spans="1:10">
      <c r="A23" s="119">
        <f t="shared" si="0"/>
        <v>10</v>
      </c>
      <c r="B23" s="122" t="s">
        <v>220</v>
      </c>
      <c r="C23" s="144">
        <v>634536.36501999968</v>
      </c>
      <c r="D23" s="126"/>
      <c r="E23" s="127"/>
      <c r="F23" s="144">
        <v>631749.88373999984</v>
      </c>
      <c r="G23" s="126"/>
      <c r="H23" s="127"/>
      <c r="I23" s="119">
        <f t="shared" si="1"/>
        <v>10</v>
      </c>
    </row>
    <row r="24" spans="1:10">
      <c r="A24" s="119">
        <f t="shared" si="0"/>
        <v>11</v>
      </c>
      <c r="B24" s="122" t="s">
        <v>221</v>
      </c>
      <c r="C24" s="144">
        <v>634598.69329999993</v>
      </c>
      <c r="D24" s="126"/>
      <c r="E24" s="127"/>
      <c r="F24" s="144">
        <v>631812.21202000009</v>
      </c>
      <c r="G24" s="126"/>
      <c r="H24" s="127"/>
      <c r="I24" s="119">
        <f t="shared" si="1"/>
        <v>11</v>
      </c>
    </row>
    <row r="25" spans="1:10">
      <c r="A25" s="119">
        <f t="shared" si="0"/>
        <v>12</v>
      </c>
      <c r="B25" s="122" t="s">
        <v>222</v>
      </c>
      <c r="C25" s="144">
        <v>635024.46032999991</v>
      </c>
      <c r="D25" s="126"/>
      <c r="E25" s="127"/>
      <c r="F25" s="144">
        <v>632237.97905000008</v>
      </c>
      <c r="G25" s="126"/>
      <c r="H25" s="127"/>
      <c r="I25" s="119">
        <f t="shared" si="1"/>
        <v>12</v>
      </c>
    </row>
    <row r="26" spans="1:10">
      <c r="A26" s="119">
        <f t="shared" si="0"/>
        <v>13</v>
      </c>
      <c r="B26" s="1024" t="str">
        <f>"Dec-"&amp;RIGHT(Automation!$B$3,2)</f>
        <v>Dec-25</v>
      </c>
      <c r="C26" s="144">
        <v>636417.56411000015</v>
      </c>
      <c r="D26" s="1106"/>
      <c r="E26" s="1109" t="s">
        <v>213</v>
      </c>
      <c r="F26" s="1271">
        <v>633631.08283000032</v>
      </c>
      <c r="G26" s="1106"/>
      <c r="H26" s="124" t="s">
        <v>919</v>
      </c>
      <c r="I26" s="119">
        <f t="shared" si="1"/>
        <v>13</v>
      </c>
      <c r="J26" s="125"/>
    </row>
    <row r="27" spans="1:10">
      <c r="A27" s="119">
        <f>A26+1</f>
        <v>14</v>
      </c>
      <c r="B27" s="129"/>
      <c r="C27" s="1285"/>
      <c r="D27" s="142"/>
      <c r="E27" s="129"/>
      <c r="F27" s="154"/>
      <c r="G27" s="142"/>
      <c r="H27" s="856"/>
      <c r="I27" s="119">
        <f>I26+1</f>
        <v>14</v>
      </c>
    </row>
    <row r="28" spans="1:10">
      <c r="A28" s="119">
        <f t="shared" si="0"/>
        <v>15</v>
      </c>
      <c r="B28" s="129" t="s">
        <v>223</v>
      </c>
      <c r="C28" s="440">
        <f>SUM(C14:C26)</f>
        <v>8210741.3416599985</v>
      </c>
      <c r="D28" s="131"/>
      <c r="E28" s="157" t="str">
        <f>"Sum Lines "&amp;A14&amp;" thru "&amp;A26</f>
        <v>Sum Lines 1 thru 13</v>
      </c>
      <c r="F28" s="440">
        <f>SUM(F14:F26)</f>
        <v>8058020.7855200022</v>
      </c>
      <c r="G28" s="131"/>
      <c r="H28" s="157" t="str">
        <f>"Sum Lines "&amp;A14&amp;" thru "&amp;A26</f>
        <v>Sum Lines 1 thru 13</v>
      </c>
      <c r="I28" s="119">
        <f t="shared" si="1"/>
        <v>15</v>
      </c>
    </row>
    <row r="29" spans="1:10">
      <c r="A29" s="119">
        <f t="shared" si="0"/>
        <v>16</v>
      </c>
      <c r="B29" s="1008"/>
      <c r="C29" s="1284"/>
      <c r="D29" s="1107"/>
      <c r="E29" s="1114"/>
      <c r="F29" s="1284"/>
      <c r="G29" s="1107"/>
      <c r="H29" s="1114"/>
      <c r="I29" s="119">
        <f t="shared" si="1"/>
        <v>16</v>
      </c>
    </row>
    <row r="30" spans="1:10">
      <c r="A30" s="119">
        <f t="shared" si="0"/>
        <v>17</v>
      </c>
      <c r="B30" s="129"/>
      <c r="C30" s="440"/>
      <c r="D30" s="131"/>
      <c r="E30" s="132"/>
      <c r="F30" s="440"/>
      <c r="G30" s="131"/>
      <c r="H30" s="132"/>
      <c r="I30" s="119">
        <f t="shared" si="1"/>
        <v>17</v>
      </c>
    </row>
    <row r="31" spans="1:10">
      <c r="A31" s="119">
        <f t="shared" si="0"/>
        <v>18</v>
      </c>
      <c r="B31" s="129" t="s">
        <v>224</v>
      </c>
      <c r="C31" s="440">
        <f>C28/13</f>
        <v>631595.48781999992</v>
      </c>
      <c r="D31" s="131"/>
      <c r="E31" s="157" t="str">
        <f>"Average of Lines "&amp;A14&amp;" thru "&amp;A26</f>
        <v>Average of Lines 1 thru 13</v>
      </c>
      <c r="F31" s="440">
        <f>F28/13</f>
        <v>619847.75273230788</v>
      </c>
      <c r="G31" s="1241" t="s">
        <v>1027</v>
      </c>
      <c r="H31" s="124" t="s">
        <v>920</v>
      </c>
      <c r="I31" s="119">
        <f t="shared" si="1"/>
        <v>18</v>
      </c>
      <c r="J31" s="125"/>
    </row>
    <row r="32" spans="1:10">
      <c r="A32" s="119">
        <f t="shared" si="0"/>
        <v>19</v>
      </c>
      <c r="B32" s="1008"/>
      <c r="C32" s="1283"/>
      <c r="D32" s="1111"/>
      <c r="E32" s="1008"/>
      <c r="F32" s="1283"/>
      <c r="G32" s="1111"/>
      <c r="H32" s="1008"/>
      <c r="I32" s="119">
        <f t="shared" si="1"/>
        <v>19</v>
      </c>
    </row>
    <row r="33" spans="1:9">
      <c r="B33" s="135"/>
      <c r="C33" s="144"/>
      <c r="D33" s="144"/>
      <c r="E33" s="135"/>
      <c r="F33" s="144"/>
      <c r="G33" s="144"/>
      <c r="H33" s="135"/>
    </row>
    <row r="34" spans="1:9">
      <c r="B34" s="135"/>
      <c r="C34" s="144"/>
      <c r="D34" s="144"/>
      <c r="E34" s="135"/>
      <c r="F34" s="144"/>
      <c r="G34" s="144"/>
      <c r="H34" s="135"/>
    </row>
    <row r="35" spans="1:9">
      <c r="A35" s="1241" t="s">
        <v>1027</v>
      </c>
      <c r="B35" s="1321" t="s">
        <v>1028</v>
      </c>
      <c r="C35" s="1321"/>
      <c r="D35" s="1321"/>
      <c r="E35" s="1321"/>
      <c r="F35" s="1321"/>
      <c r="G35" s="1321"/>
      <c r="H35" s="1321"/>
    </row>
    <row r="36" spans="1:9">
      <c r="B36" s="1321"/>
      <c r="C36" s="1321"/>
      <c r="D36" s="1321"/>
      <c r="E36" s="1321"/>
      <c r="F36" s="1321"/>
      <c r="G36" s="1321"/>
      <c r="H36" s="1321"/>
    </row>
    <row r="37" spans="1:9">
      <c r="B37" s="1321"/>
      <c r="C37" s="1321"/>
      <c r="D37" s="1321"/>
      <c r="E37" s="1321"/>
      <c r="F37" s="1321"/>
      <c r="G37" s="1321"/>
      <c r="H37" s="1321"/>
    </row>
    <row r="38" spans="1:9" ht="6" customHeight="1">
      <c r="C38" s="144"/>
      <c r="D38" s="144"/>
      <c r="E38" s="135"/>
      <c r="F38" s="144"/>
      <c r="G38" s="144"/>
      <c r="H38" s="135"/>
    </row>
    <row r="39" spans="1:9" ht="18.75">
      <c r="A39" s="134">
        <v>1</v>
      </c>
      <c r="B39" s="135" t="s">
        <v>1020</v>
      </c>
      <c r="C39" s="144"/>
      <c r="D39" s="144"/>
      <c r="E39" s="135"/>
      <c r="F39" s="144"/>
      <c r="G39" s="144"/>
      <c r="H39" s="135"/>
    </row>
    <row r="40" spans="1:9" ht="18.75">
      <c r="A40" s="134">
        <v>2</v>
      </c>
      <c r="B40" s="135" t="s">
        <v>225</v>
      </c>
      <c r="C40" s="144"/>
      <c r="D40" s="144"/>
      <c r="E40" s="135"/>
      <c r="F40" s="144"/>
      <c r="G40" s="144"/>
      <c r="H40" s="135"/>
    </row>
    <row r="41" spans="1:9">
      <c r="B41" s="135" t="s">
        <v>226</v>
      </c>
      <c r="C41" s="144"/>
      <c r="D41" s="144"/>
      <c r="E41" s="135"/>
      <c r="F41" s="144"/>
      <c r="G41" s="144"/>
      <c r="H41" s="135"/>
    </row>
    <row r="42" spans="1:9">
      <c r="C42" s="144"/>
      <c r="D42" s="144"/>
      <c r="E42" s="135"/>
      <c r="F42" s="144"/>
      <c r="G42" s="144"/>
      <c r="H42" s="135"/>
    </row>
    <row r="43" spans="1:9">
      <c r="C43" s="144"/>
      <c r="D43" s="144"/>
      <c r="E43" s="135"/>
      <c r="F43" s="144"/>
      <c r="G43" s="144"/>
      <c r="H43" s="135"/>
    </row>
    <row r="44" spans="1:9">
      <c r="C44" s="153"/>
      <c r="D44" s="153"/>
      <c r="E44" s="153"/>
      <c r="F44" s="153"/>
      <c r="G44" s="153"/>
      <c r="H44" s="153"/>
      <c r="I44" s="575"/>
    </row>
    <row r="45" spans="1:9">
      <c r="F45" s="154"/>
      <c r="G45" s="154"/>
    </row>
    <row r="46" spans="1:9">
      <c r="F46" s="154"/>
      <c r="G46" s="154"/>
    </row>
    <row r="47" spans="1:9">
      <c r="F47" s="154"/>
      <c r="G47" s="154"/>
    </row>
    <row r="48" spans="1:9">
      <c r="F48" s="154"/>
      <c r="G48" s="154"/>
    </row>
    <row r="49" spans="6:7">
      <c r="F49" s="154"/>
      <c r="G49" s="154"/>
    </row>
  </sheetData>
  <mergeCells count="7">
    <mergeCell ref="B35:H37"/>
    <mergeCell ref="B8:H8"/>
    <mergeCell ref="B2:H2"/>
    <mergeCell ref="B3:H3"/>
    <mergeCell ref="B4:H4"/>
    <mergeCell ref="B5:H5"/>
    <mergeCell ref="B6:H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K36"/>
  <sheetViews>
    <sheetView zoomScale="80" zoomScaleNormal="80" workbookViewId="0">
      <selection activeCell="F36" sqref="F36"/>
    </sheetView>
  </sheetViews>
  <sheetFormatPr defaultColWidth="9.140625" defaultRowHeight="15.75"/>
  <cols>
    <col min="1" max="1" width="5.140625" style="109" customWidth="1"/>
    <col min="2" max="2" width="35.140625" style="110" customWidth="1"/>
    <col min="3" max="3" width="18.5703125" style="114" customWidth="1"/>
    <col min="4" max="4" width="4.28515625" style="114" customWidth="1"/>
    <col min="5" max="5" width="29.140625" style="114" bestFit="1" customWidth="1"/>
    <col min="6" max="6" width="18.5703125" style="110" customWidth="1"/>
    <col min="7" max="7" width="4.28515625" style="110" customWidth="1"/>
    <col min="8" max="8" width="60.42578125" style="110" customWidth="1"/>
    <col min="9" max="9" width="5.140625" style="109" customWidth="1"/>
    <col min="10" max="10" width="24" style="110" customWidth="1"/>
    <col min="11" max="11" width="11" style="110" customWidth="1"/>
    <col min="12" max="12" width="7.140625" style="110" customWidth="1"/>
    <col min="13" max="13" width="9.140625" style="110" customWidth="1"/>
    <col min="14" max="14" width="14" style="110" customWidth="1"/>
    <col min="15" max="15" width="13.42578125" style="110" customWidth="1"/>
    <col min="16" max="16384" width="9.140625" style="110"/>
  </cols>
  <sheetData>
    <row r="2" spans="1:11">
      <c r="B2" s="1322" t="s">
        <v>0</v>
      </c>
      <c r="C2" s="1322"/>
      <c r="D2" s="1322"/>
      <c r="E2" s="1322"/>
      <c r="F2" s="1322"/>
      <c r="G2" s="1322"/>
      <c r="H2" s="1322"/>
    </row>
    <row r="3" spans="1:11">
      <c r="B3" s="1322" t="s">
        <v>206</v>
      </c>
      <c r="C3" s="1322"/>
      <c r="D3" s="1322"/>
      <c r="E3" s="1322"/>
      <c r="F3" s="1322"/>
      <c r="G3" s="1322"/>
      <c r="H3" s="1322"/>
    </row>
    <row r="4" spans="1:11">
      <c r="B4" s="1322" t="s">
        <v>207</v>
      </c>
      <c r="C4" s="1322"/>
      <c r="D4" s="1322"/>
      <c r="E4" s="1322"/>
      <c r="F4" s="1322"/>
      <c r="G4" s="1322"/>
      <c r="H4" s="1322"/>
    </row>
    <row r="5" spans="1:11">
      <c r="B5" s="1322" t="str">
        <f>"BASE PERIOD / TRUE UP PERIOD - 12/31/"&amp;Automation!$B$3&amp;" PER BOOK"</f>
        <v>BASE PERIOD / TRUE UP PERIOD - 12/31/2025 PER BOOK</v>
      </c>
      <c r="C5" s="1322"/>
      <c r="D5" s="1322"/>
      <c r="E5" s="1322"/>
      <c r="F5" s="1322"/>
      <c r="G5" s="1322"/>
      <c r="H5" s="1322"/>
    </row>
    <row r="6" spans="1:11">
      <c r="B6" s="1326" t="s">
        <v>3</v>
      </c>
      <c r="C6" s="1326"/>
      <c r="D6" s="1326"/>
      <c r="E6" s="1326"/>
      <c r="F6" s="1326"/>
      <c r="G6" s="1326"/>
      <c r="H6" s="1326"/>
    </row>
    <row r="7" spans="1:11">
      <c r="B7" s="111"/>
      <c r="C7" s="112"/>
      <c r="D7" s="112"/>
      <c r="E7" s="112"/>
      <c r="F7" s="111"/>
      <c r="G7" s="111"/>
      <c r="H7" s="111"/>
    </row>
    <row r="8" spans="1:11">
      <c r="B8" s="1322" t="s">
        <v>233</v>
      </c>
      <c r="C8" s="1322"/>
      <c r="D8" s="1322"/>
      <c r="E8" s="1322"/>
      <c r="F8" s="1322"/>
      <c r="G8" s="1322"/>
      <c r="H8" s="1322"/>
    </row>
    <row r="9" spans="1:11">
      <c r="I9" s="119"/>
    </row>
    <row r="10" spans="1:11">
      <c r="B10" s="856"/>
      <c r="C10" s="1282" t="s">
        <v>80</v>
      </c>
      <c r="D10" s="857"/>
      <c r="E10" s="858"/>
      <c r="F10" s="1282"/>
      <c r="G10" s="857"/>
      <c r="H10" s="858"/>
      <c r="I10" s="119"/>
    </row>
    <row r="11" spans="1:11">
      <c r="B11" s="116"/>
      <c r="C11" s="109" t="s">
        <v>234</v>
      </c>
      <c r="D11" s="121"/>
      <c r="E11" s="116"/>
      <c r="F11" s="109" t="s">
        <v>234</v>
      </c>
      <c r="G11" s="121"/>
      <c r="H11" s="116"/>
      <c r="I11" s="119"/>
    </row>
    <row r="12" spans="1:11">
      <c r="A12" s="119" t="s">
        <v>4</v>
      </c>
      <c r="B12" s="120"/>
      <c r="C12" s="109" t="s">
        <v>235</v>
      </c>
      <c r="D12" s="121"/>
      <c r="E12" s="116"/>
      <c r="F12" s="109" t="s">
        <v>235</v>
      </c>
      <c r="G12" s="121"/>
      <c r="H12" s="116"/>
      <c r="I12" s="119" t="s">
        <v>4</v>
      </c>
    </row>
    <row r="13" spans="1:11" ht="18.75">
      <c r="A13" s="119" t="s">
        <v>5</v>
      </c>
      <c r="B13" s="1007" t="s">
        <v>123</v>
      </c>
      <c r="C13" s="1104" t="s">
        <v>1021</v>
      </c>
      <c r="D13" s="1105"/>
      <c r="E13" s="1007" t="s">
        <v>8</v>
      </c>
      <c r="F13" s="1104" t="s">
        <v>1022</v>
      </c>
      <c r="G13" s="1105"/>
      <c r="H13" s="1007" t="s">
        <v>8</v>
      </c>
      <c r="I13" s="119" t="s">
        <v>5</v>
      </c>
    </row>
    <row r="14" spans="1:11">
      <c r="A14" s="119"/>
      <c r="B14" s="155"/>
      <c r="C14" s="804"/>
      <c r="D14" s="121"/>
      <c r="E14" s="116"/>
      <c r="F14" s="109"/>
      <c r="G14" s="121"/>
      <c r="H14" s="116"/>
      <c r="I14" s="119"/>
    </row>
    <row r="15" spans="1:11">
      <c r="A15" s="119">
        <v>1</v>
      </c>
      <c r="B15" s="122" t="str">
        <f>"Dec-"&amp;RIGHT(Automation!$B$3-1,2)</f>
        <v>Dec-24</v>
      </c>
      <c r="C15" s="348">
        <v>12812601.24348997</v>
      </c>
      <c r="D15" s="1241" t="s">
        <v>1027</v>
      </c>
      <c r="E15" s="156" t="s">
        <v>213</v>
      </c>
      <c r="F15" s="457">
        <v>13028441.029023826</v>
      </c>
      <c r="G15" s="1241" t="s">
        <v>1027</v>
      </c>
      <c r="H15" s="156" t="s">
        <v>918</v>
      </c>
      <c r="I15" s="119">
        <f>A15</f>
        <v>1</v>
      </c>
      <c r="J15" s="628"/>
      <c r="K15" s="1192"/>
    </row>
    <row r="16" spans="1:11">
      <c r="A16" s="119">
        <f>A15+1</f>
        <v>2</v>
      </c>
      <c r="B16" s="122"/>
      <c r="C16" s="144"/>
      <c r="D16" s="126"/>
      <c r="E16" s="156"/>
      <c r="F16" s="444"/>
      <c r="G16" s="128"/>
      <c r="H16" s="156"/>
      <c r="I16" s="119">
        <f>I15+1</f>
        <v>2</v>
      </c>
    </row>
    <row r="17" spans="1:11" ht="15.75" customHeight="1">
      <c r="A17" s="119">
        <f t="shared" ref="A17:A21" si="0">A16+1</f>
        <v>3</v>
      </c>
      <c r="B17" s="122" t="str">
        <f>"Dec-"&amp;RIGHT(Automation!$B$3,2)</f>
        <v>Dec-25</v>
      </c>
      <c r="C17" s="144">
        <v>13065009.55110997</v>
      </c>
      <c r="D17" s="126"/>
      <c r="E17" s="156" t="s">
        <v>213</v>
      </c>
      <c r="F17" s="144">
        <v>13259817.22608323</v>
      </c>
      <c r="G17" s="1241" t="s">
        <v>1027</v>
      </c>
      <c r="H17" s="156" t="s">
        <v>919</v>
      </c>
      <c r="I17" s="119">
        <f t="shared" ref="I17:I21" si="1">I16+1</f>
        <v>3</v>
      </c>
      <c r="K17" s="125"/>
    </row>
    <row r="18" spans="1:11">
      <c r="A18" s="119">
        <f t="shared" si="0"/>
        <v>4</v>
      </c>
      <c r="B18" s="1115"/>
      <c r="C18" s="1283"/>
      <c r="D18" s="1111"/>
      <c r="E18" s="1116"/>
      <c r="F18" s="1283"/>
      <c r="G18" s="1111"/>
      <c r="H18" s="1116"/>
      <c r="I18" s="119">
        <f t="shared" si="1"/>
        <v>4</v>
      </c>
    </row>
    <row r="19" spans="1:11">
      <c r="A19" s="119">
        <f>A18+1</f>
        <v>5</v>
      </c>
      <c r="B19" s="129"/>
      <c r="C19" s="154"/>
      <c r="D19" s="142"/>
      <c r="E19" s="129"/>
      <c r="F19" s="154"/>
      <c r="G19" s="142"/>
      <c r="H19" s="129"/>
      <c r="I19" s="119">
        <f>I18+1</f>
        <v>5</v>
      </c>
    </row>
    <row r="20" spans="1:11">
      <c r="A20" s="119">
        <f t="shared" si="0"/>
        <v>6</v>
      </c>
      <c r="B20" s="129" t="s">
        <v>236</v>
      </c>
      <c r="C20" s="440">
        <f>(C15+C17)/2</f>
        <v>12938805.39729997</v>
      </c>
      <c r="D20" s="131"/>
      <c r="E20" s="206" t="str">
        <f>"Average of Line "&amp;A15&amp;" and Line "&amp;A17</f>
        <v>Average of Line 1 and Line 3</v>
      </c>
      <c r="F20" s="440">
        <f>(F15+F17)/2</f>
        <v>13144129.127553528</v>
      </c>
      <c r="G20" s="131"/>
      <c r="H20" s="157" t="str">
        <f>"Average of Line "&amp;A15&amp;" and Line "&amp;A17</f>
        <v>Average of Line 1 and Line 3</v>
      </c>
      <c r="I20" s="119">
        <f t="shared" si="1"/>
        <v>6</v>
      </c>
    </row>
    <row r="21" spans="1:11">
      <c r="A21" s="119">
        <f t="shared" si="0"/>
        <v>7</v>
      </c>
      <c r="B21" s="1008"/>
      <c r="C21" s="1284"/>
      <c r="D21" s="1107"/>
      <c r="E21" s="1030"/>
      <c r="F21" s="1284"/>
      <c r="G21" s="1107"/>
      <c r="H21" s="1117"/>
      <c r="I21" s="119">
        <f t="shared" si="1"/>
        <v>7</v>
      </c>
    </row>
    <row r="22" spans="1:11">
      <c r="B22" s="135"/>
      <c r="C22" s="135"/>
      <c r="D22" s="135"/>
      <c r="E22" s="135"/>
      <c r="F22" s="135"/>
      <c r="G22" s="135"/>
      <c r="H22" s="135"/>
    </row>
    <row r="23" spans="1:11">
      <c r="B23" s="135"/>
      <c r="C23" s="135"/>
      <c r="D23" s="135"/>
      <c r="E23" s="135"/>
      <c r="F23" s="135"/>
      <c r="G23" s="135"/>
      <c r="H23" s="135"/>
    </row>
    <row r="24" spans="1:11">
      <c r="A24" s="1241" t="s">
        <v>1027</v>
      </c>
      <c r="B24" s="1321" t="s">
        <v>1028</v>
      </c>
      <c r="C24" s="1321"/>
      <c r="D24" s="1321"/>
      <c r="E24" s="1321"/>
      <c r="F24" s="1321"/>
      <c r="G24" s="1321"/>
      <c r="H24" s="1321"/>
    </row>
    <row r="25" spans="1:11">
      <c r="B25" s="1321"/>
      <c r="C25" s="1321"/>
      <c r="D25" s="1321"/>
      <c r="E25" s="1321"/>
      <c r="F25" s="1321"/>
      <c r="G25" s="1321"/>
      <c r="H25" s="1321"/>
    </row>
    <row r="26" spans="1:11">
      <c r="B26" s="1321"/>
      <c r="C26" s="1321"/>
      <c r="D26" s="1321"/>
      <c r="E26" s="1321"/>
      <c r="F26" s="1321"/>
      <c r="G26" s="1321"/>
      <c r="H26" s="1321"/>
    </row>
    <row r="27" spans="1:11" ht="6" customHeight="1">
      <c r="B27" s="135"/>
      <c r="C27" s="135"/>
      <c r="D27" s="135"/>
      <c r="E27" s="135"/>
      <c r="F27" s="135"/>
      <c r="G27" s="135"/>
      <c r="H27" s="135"/>
    </row>
    <row r="28" spans="1:11" ht="18.75">
      <c r="A28" s="134">
        <v>1</v>
      </c>
      <c r="B28" s="135" t="s">
        <v>1023</v>
      </c>
      <c r="C28" s="135"/>
      <c r="D28" s="135"/>
      <c r="E28" s="135"/>
      <c r="F28" s="158"/>
      <c r="G28" s="158"/>
      <c r="H28" s="135"/>
    </row>
    <row r="29" spans="1:11" ht="18.75">
      <c r="A29" s="134">
        <v>2</v>
      </c>
      <c r="B29" s="135" t="s">
        <v>225</v>
      </c>
      <c r="C29" s="135"/>
      <c r="D29" s="135"/>
      <c r="E29" s="135"/>
      <c r="F29" s="135"/>
      <c r="G29" s="135"/>
      <c r="H29" s="135"/>
    </row>
    <row r="30" spans="1:11">
      <c r="B30" s="135" t="s">
        <v>226</v>
      </c>
      <c r="C30" s="135"/>
      <c r="D30" s="135"/>
      <c r="E30" s="135"/>
      <c r="F30" s="135"/>
      <c r="G30" s="135"/>
      <c r="H30" s="135"/>
    </row>
    <row r="31" spans="1:11">
      <c r="C31" s="135"/>
      <c r="D31" s="135"/>
      <c r="E31" s="135"/>
      <c r="F31" s="135"/>
      <c r="G31" s="135"/>
      <c r="H31" s="135"/>
    </row>
    <row r="32" spans="1:11" ht="18.75">
      <c r="A32" s="134"/>
      <c r="B32" s="135"/>
      <c r="C32" s="135"/>
      <c r="D32" s="135"/>
      <c r="E32" s="135"/>
      <c r="F32" s="135"/>
      <c r="G32" s="135"/>
      <c r="H32" s="135"/>
    </row>
    <row r="33" spans="1:10">
      <c r="A33" s="119"/>
      <c r="B33" s="135"/>
    </row>
    <row r="34" spans="1:10">
      <c r="A34" s="119"/>
      <c r="B34" s="135"/>
      <c r="J34" s="192"/>
    </row>
    <row r="35" spans="1:10">
      <c r="B35" s="135"/>
    </row>
    <row r="36" spans="1:10">
      <c r="B36" s="135"/>
    </row>
  </sheetData>
  <mergeCells count="7">
    <mergeCell ref="B24:H26"/>
    <mergeCell ref="B8:H8"/>
    <mergeCell ref="B2:H2"/>
    <mergeCell ref="B3:H3"/>
    <mergeCell ref="B4:H4"/>
    <mergeCell ref="B5:H5"/>
    <mergeCell ref="B6:H6"/>
  </mergeCells>
  <printOptions horizontalCentered="1"/>
  <pageMargins left="0.5" right="0.5" top="0.5" bottom="0.5" header="0.25" footer="0.25"/>
  <pageSetup scale="74" orientation="landscape" r:id="rId1"/>
  <headerFooter scaleWithDoc="0">
    <oddFooter>&amp;C&amp;"Times New Roman,Regular"&amp;10&amp;A</oddFoot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M51"/>
  <sheetViews>
    <sheetView zoomScale="80" zoomScaleNormal="80" workbookViewId="0">
      <selection activeCell="H49" sqref="H49"/>
    </sheetView>
  </sheetViews>
  <sheetFormatPr defaultColWidth="9.140625" defaultRowHeight="15.75"/>
  <cols>
    <col min="1" max="1" width="5.140625" style="109" customWidth="1"/>
    <col min="2" max="2" width="35.140625" style="110" customWidth="1"/>
    <col min="3" max="3" width="18.5703125" style="114" customWidth="1"/>
    <col min="4" max="4" width="3.7109375" style="114" customWidth="1"/>
    <col min="5" max="5" width="25.85546875" style="114" customWidth="1"/>
    <col min="6" max="6" width="18.5703125" style="110" customWidth="1"/>
    <col min="7" max="7" width="3.140625" style="110" customWidth="1"/>
    <col min="8" max="8" width="62.5703125" style="110" customWidth="1"/>
    <col min="9" max="9" width="5.140625" style="109" customWidth="1"/>
    <col min="10" max="10" width="24" style="110" customWidth="1"/>
    <col min="11" max="11" width="11" style="110" customWidth="1"/>
    <col min="12" max="12" width="9.5703125" style="110" customWidth="1"/>
    <col min="13" max="13" width="9.140625" style="110" customWidth="1"/>
    <col min="14" max="14" width="14" style="110" customWidth="1"/>
    <col min="15" max="15" width="13.42578125" style="110" customWidth="1"/>
    <col min="16" max="16384" width="9.140625" style="110"/>
  </cols>
  <sheetData>
    <row r="2" spans="1:13">
      <c r="B2" s="1322" t="s">
        <v>0</v>
      </c>
      <c r="C2" s="1322"/>
      <c r="D2" s="1322"/>
      <c r="E2" s="1322"/>
      <c r="F2" s="1322"/>
      <c r="G2" s="1322"/>
      <c r="H2" s="1322"/>
    </row>
    <row r="3" spans="1:13">
      <c r="B3" s="1322" t="s">
        <v>206</v>
      </c>
      <c r="C3" s="1322"/>
      <c r="D3" s="1322"/>
      <c r="E3" s="1322"/>
      <c r="F3" s="1322"/>
      <c r="G3" s="1322"/>
      <c r="H3" s="1322"/>
    </row>
    <row r="4" spans="1:13">
      <c r="B4" s="1322" t="s">
        <v>207</v>
      </c>
      <c r="C4" s="1322"/>
      <c r="D4" s="1322"/>
      <c r="E4" s="1322"/>
      <c r="F4" s="1322"/>
      <c r="G4" s="1322"/>
      <c r="H4" s="1322"/>
    </row>
    <row r="5" spans="1:13">
      <c r="B5" s="1322" t="str">
        <f>"BASE PERIOD / TRUE UP PERIOD - 12/31/"&amp;Automation!$B$3&amp;" PER BOOK"</f>
        <v>BASE PERIOD / TRUE UP PERIOD - 12/31/2025 PER BOOK</v>
      </c>
      <c r="C5" s="1322"/>
      <c r="D5" s="1322"/>
      <c r="E5" s="1322"/>
      <c r="F5" s="1322"/>
      <c r="G5" s="1322"/>
      <c r="H5" s="1322"/>
    </row>
    <row r="6" spans="1:13">
      <c r="B6" s="1326" t="s">
        <v>3</v>
      </c>
      <c r="C6" s="1326"/>
      <c r="D6" s="1326"/>
      <c r="E6" s="1326"/>
      <c r="F6" s="1326"/>
      <c r="G6" s="1326"/>
      <c r="H6" s="1326"/>
    </row>
    <row r="7" spans="1:13">
      <c r="B7" s="111"/>
      <c r="C7" s="112"/>
      <c r="D7" s="112"/>
      <c r="E7" s="112"/>
      <c r="F7" s="111"/>
      <c r="G7" s="111"/>
      <c r="H7" s="111"/>
    </row>
    <row r="8" spans="1:13">
      <c r="B8" s="1322" t="s">
        <v>237</v>
      </c>
      <c r="C8" s="1322"/>
      <c r="D8" s="1322"/>
      <c r="E8" s="1322"/>
      <c r="F8" s="1322"/>
      <c r="G8" s="1322"/>
      <c r="H8" s="1322"/>
    </row>
    <row r="10" spans="1:13">
      <c r="B10" s="856"/>
      <c r="C10" s="1268" t="s">
        <v>80</v>
      </c>
      <c r="D10" s="857"/>
      <c r="E10" s="857"/>
      <c r="F10" s="1268"/>
      <c r="G10" s="857"/>
      <c r="H10" s="857"/>
    </row>
    <row r="11" spans="1:13">
      <c r="B11" s="116"/>
      <c r="C11" s="1256" t="s">
        <v>238</v>
      </c>
      <c r="D11" s="121"/>
      <c r="E11" s="121"/>
      <c r="F11" s="1256" t="s">
        <v>238</v>
      </c>
      <c r="G11" s="121"/>
      <c r="H11" s="121"/>
      <c r="I11" s="119"/>
    </row>
    <row r="12" spans="1:13">
      <c r="A12" s="119" t="s">
        <v>4</v>
      </c>
      <c r="B12" s="120"/>
      <c r="C12" s="1256" t="s">
        <v>235</v>
      </c>
      <c r="D12" s="121"/>
      <c r="E12" s="121"/>
      <c r="F12" s="1256" t="s">
        <v>235</v>
      </c>
      <c r="G12" s="121"/>
      <c r="H12" s="121"/>
      <c r="I12" s="119" t="s">
        <v>4</v>
      </c>
    </row>
    <row r="13" spans="1:13" ht="18.75">
      <c r="A13" s="119" t="s">
        <v>5</v>
      </c>
      <c r="B13" s="1007" t="s">
        <v>123</v>
      </c>
      <c r="C13" s="1010" t="s">
        <v>211</v>
      </c>
      <c r="D13" s="1105"/>
      <c r="E13" s="1105" t="s">
        <v>8</v>
      </c>
      <c r="F13" s="1010" t="s">
        <v>212</v>
      </c>
      <c r="G13" s="1105"/>
      <c r="H13" s="1105" t="s">
        <v>8</v>
      </c>
      <c r="I13" s="119" t="s">
        <v>5</v>
      </c>
    </row>
    <row r="14" spans="1:13">
      <c r="A14" s="119">
        <v>1</v>
      </c>
      <c r="B14" s="122" t="str">
        <f>"Dec-"&amp;RIGHT(Automation!$B$3-1,2)</f>
        <v>Dec-24</v>
      </c>
      <c r="C14" s="1269">
        <v>8967652.0871585738</v>
      </c>
      <c r="D14" s="1281" t="s">
        <v>1027</v>
      </c>
      <c r="E14" s="1226" t="s">
        <v>213</v>
      </c>
      <c r="F14" s="1277">
        <v>8778188.7216047179</v>
      </c>
      <c r="G14" s="1281" t="s">
        <v>1027</v>
      </c>
      <c r="H14" s="1226" t="s">
        <v>918</v>
      </c>
      <c r="I14" s="119">
        <f>A14</f>
        <v>1</v>
      </c>
      <c r="J14" s="125"/>
      <c r="M14" s="154"/>
    </row>
    <row r="15" spans="1:13">
      <c r="A15" s="119">
        <f>A14+1</f>
        <v>2</v>
      </c>
      <c r="B15" s="122" t="str">
        <f>"Jan-"&amp;RIGHT(Automation!$B$3,2)</f>
        <v>Jan-25</v>
      </c>
      <c r="C15" s="1270">
        <v>8986373.25251556</v>
      </c>
      <c r="D15" s="126"/>
      <c r="E15" s="1242"/>
      <c r="F15" s="1278">
        <v>8796909.535689801</v>
      </c>
      <c r="G15" s="128"/>
      <c r="H15" s="1242"/>
      <c r="I15" s="119">
        <f>I14+1</f>
        <v>2</v>
      </c>
      <c r="J15" s="154"/>
      <c r="M15" s="154"/>
    </row>
    <row r="16" spans="1:13">
      <c r="A16" s="119">
        <f t="shared" ref="A16:A36" si="0">A15+1</f>
        <v>3</v>
      </c>
      <c r="B16" s="122" t="s">
        <v>214</v>
      </c>
      <c r="C16" s="1270">
        <v>8995966.9872445595</v>
      </c>
      <c r="D16" s="126"/>
      <c r="E16" s="1242"/>
      <c r="F16" s="1278">
        <v>8804980.4732437991</v>
      </c>
      <c r="G16" s="128"/>
      <c r="H16" s="1242"/>
      <c r="I16" s="119">
        <f t="shared" ref="I16:I36" si="1">I15+1</f>
        <v>3</v>
      </c>
      <c r="J16" s="154"/>
      <c r="M16" s="154"/>
    </row>
    <row r="17" spans="1:13">
      <c r="A17" s="119">
        <f t="shared" si="0"/>
        <v>4</v>
      </c>
      <c r="B17" s="122" t="s">
        <v>215</v>
      </c>
      <c r="C17" s="1270">
        <v>8975621.2587322686</v>
      </c>
      <c r="D17" s="126"/>
      <c r="E17" s="1242"/>
      <c r="F17" s="1278">
        <v>8784615.7643215079</v>
      </c>
      <c r="G17" s="128"/>
      <c r="H17" s="1242"/>
      <c r="I17" s="119">
        <f t="shared" si="1"/>
        <v>4</v>
      </c>
      <c r="J17" s="154"/>
      <c r="M17" s="154"/>
    </row>
    <row r="18" spans="1:13">
      <c r="A18" s="119">
        <f t="shared" si="0"/>
        <v>5</v>
      </c>
      <c r="B18" s="122" t="s">
        <v>216</v>
      </c>
      <c r="C18" s="1270">
        <v>9002017.9334193114</v>
      </c>
      <c r="D18" s="126"/>
      <c r="E18" s="1242"/>
      <c r="F18" s="1278">
        <v>8811033.8896585517</v>
      </c>
      <c r="G18" s="128"/>
      <c r="H18" s="1242"/>
      <c r="I18" s="119">
        <f t="shared" si="1"/>
        <v>5</v>
      </c>
      <c r="J18" s="154"/>
      <c r="M18" s="154"/>
    </row>
    <row r="19" spans="1:13">
      <c r="A19" s="119">
        <f t="shared" si="0"/>
        <v>6</v>
      </c>
      <c r="B19" s="122" t="s">
        <v>160</v>
      </c>
      <c r="C19" s="1270">
        <v>9046732.6262946203</v>
      </c>
      <c r="D19" s="126"/>
      <c r="E19" s="1242"/>
      <c r="F19" s="1278">
        <v>8855771.5991013609</v>
      </c>
      <c r="G19" s="128"/>
      <c r="H19" s="1242"/>
      <c r="I19" s="119">
        <f t="shared" si="1"/>
        <v>6</v>
      </c>
      <c r="J19" s="154"/>
      <c r="M19" s="154"/>
    </row>
    <row r="20" spans="1:13">
      <c r="A20" s="119">
        <f>A19+1</f>
        <v>7</v>
      </c>
      <c r="B20" s="122" t="s">
        <v>217</v>
      </c>
      <c r="C20" s="1270">
        <v>9075024.9880726971</v>
      </c>
      <c r="D20" s="126"/>
      <c r="E20" s="1242"/>
      <c r="F20" s="1278">
        <v>8884063.9608794376</v>
      </c>
      <c r="G20" s="128"/>
      <c r="H20" s="1242"/>
      <c r="I20" s="119">
        <f>I19+1</f>
        <v>7</v>
      </c>
      <c r="J20" s="154"/>
      <c r="M20" s="154"/>
    </row>
    <row r="21" spans="1:13">
      <c r="A21" s="119">
        <f t="shared" si="0"/>
        <v>8</v>
      </c>
      <c r="B21" s="122" t="s">
        <v>218</v>
      </c>
      <c r="C21" s="1270">
        <v>9205191.9451088347</v>
      </c>
      <c r="D21" s="126"/>
      <c r="E21" s="1242"/>
      <c r="F21" s="1278">
        <v>9014230.9179155752</v>
      </c>
      <c r="G21" s="128"/>
      <c r="H21" s="1242"/>
      <c r="I21" s="119">
        <f t="shared" si="1"/>
        <v>8</v>
      </c>
      <c r="J21" s="154"/>
      <c r="M21" s="154"/>
    </row>
    <row r="22" spans="1:13">
      <c r="A22" s="119">
        <f t="shared" si="0"/>
        <v>9</v>
      </c>
      <c r="B22" s="122" t="s">
        <v>219</v>
      </c>
      <c r="C22" s="1270">
        <v>9247270.2286414932</v>
      </c>
      <c r="D22" s="126"/>
      <c r="E22" s="1242"/>
      <c r="F22" s="1278">
        <v>9056309.2014482338</v>
      </c>
      <c r="G22" s="128"/>
      <c r="H22" s="1242"/>
      <c r="I22" s="119">
        <f t="shared" si="1"/>
        <v>9</v>
      </c>
      <c r="J22" s="154"/>
      <c r="M22" s="154"/>
    </row>
    <row r="23" spans="1:13">
      <c r="A23" s="119">
        <f t="shared" si="0"/>
        <v>10</v>
      </c>
      <c r="B23" s="122" t="s">
        <v>220</v>
      </c>
      <c r="C23" s="1270">
        <v>9255279.0790717714</v>
      </c>
      <c r="D23" s="126"/>
      <c r="E23" s="1242"/>
      <c r="F23" s="1278">
        <v>9064318.0518785119</v>
      </c>
      <c r="G23" s="128"/>
      <c r="H23" s="1242"/>
      <c r="I23" s="119">
        <f t="shared" si="1"/>
        <v>10</v>
      </c>
      <c r="J23" s="154"/>
      <c r="M23" s="154"/>
    </row>
    <row r="24" spans="1:13">
      <c r="A24" s="119">
        <f t="shared" si="0"/>
        <v>11</v>
      </c>
      <c r="B24" s="122" t="s">
        <v>221</v>
      </c>
      <c r="C24" s="1270">
        <v>9290251.9533099588</v>
      </c>
      <c r="D24" s="126"/>
      <c r="E24" s="1242"/>
      <c r="F24" s="1278">
        <v>9099290.9261166994</v>
      </c>
      <c r="G24" s="128"/>
      <c r="H24" s="1242"/>
      <c r="I24" s="119">
        <f t="shared" si="1"/>
        <v>11</v>
      </c>
      <c r="J24" s="154"/>
      <c r="M24" s="154"/>
    </row>
    <row r="25" spans="1:13">
      <c r="A25" s="119">
        <f t="shared" si="0"/>
        <v>12</v>
      </c>
      <c r="B25" s="122" t="s">
        <v>222</v>
      </c>
      <c r="C25" s="1270">
        <v>9351396.3893400077</v>
      </c>
      <c r="D25" s="126"/>
      <c r="E25" s="1242"/>
      <c r="F25" s="1278">
        <v>9160619.4547667466</v>
      </c>
      <c r="G25" s="128"/>
      <c r="H25" s="1242"/>
      <c r="I25" s="119">
        <f t="shared" si="1"/>
        <v>12</v>
      </c>
      <c r="J25" s="154"/>
      <c r="M25" s="154"/>
    </row>
    <row r="26" spans="1:13">
      <c r="A26" s="119">
        <f t="shared" si="0"/>
        <v>13</v>
      </c>
      <c r="B26" s="1024" t="str">
        <f>"Dec-"&amp;RIGHT(Automation!$B$3,2)</f>
        <v>Dec-25</v>
      </c>
      <c r="C26" s="1271">
        <v>9389168.0250800084</v>
      </c>
      <c r="D26" s="1106"/>
      <c r="E26" s="1243" t="s">
        <v>213</v>
      </c>
      <c r="F26" s="1279">
        <v>9219832.7923967484</v>
      </c>
      <c r="G26" s="1280"/>
      <c r="H26" s="1226" t="s">
        <v>919</v>
      </c>
      <c r="I26" s="119">
        <f t="shared" si="1"/>
        <v>13</v>
      </c>
      <c r="J26" s="125"/>
      <c r="M26" s="154"/>
    </row>
    <row r="27" spans="1:13">
      <c r="A27" s="119">
        <f t="shared" si="0"/>
        <v>14</v>
      </c>
      <c r="B27" s="129"/>
      <c r="C27" s="1272"/>
      <c r="D27" s="861"/>
      <c r="E27" s="1244"/>
      <c r="F27" s="1275"/>
      <c r="G27" s="142"/>
      <c r="H27" s="923"/>
      <c r="I27" s="119">
        <f t="shared" si="1"/>
        <v>14</v>
      </c>
    </row>
    <row r="28" spans="1:13">
      <c r="A28" s="119">
        <f t="shared" si="0"/>
        <v>15</v>
      </c>
      <c r="B28" s="129" t="s">
        <v>223</v>
      </c>
      <c r="C28" s="1273">
        <f>SUM(C14:C26)</f>
        <v>118787946.75398967</v>
      </c>
      <c r="D28" s="131"/>
      <c r="E28" s="202" t="str">
        <f>"Sum Lines "&amp;A14&amp;" thru "&amp;A26</f>
        <v>Sum Lines 1 thru 13</v>
      </c>
      <c r="F28" s="1273">
        <f>SUM(F14:F26)</f>
        <v>116330165.28902172</v>
      </c>
      <c r="G28" s="131"/>
      <c r="H28" s="202" t="str">
        <f>"Sum Lines "&amp;A14&amp;" thru "&amp;A26</f>
        <v>Sum Lines 1 thru 13</v>
      </c>
      <c r="I28" s="119">
        <f t="shared" si="1"/>
        <v>15</v>
      </c>
    </row>
    <row r="29" spans="1:13">
      <c r="A29" s="119">
        <f t="shared" si="0"/>
        <v>16</v>
      </c>
      <c r="B29" s="1008"/>
      <c r="C29" s="1274"/>
      <c r="D29" s="1107"/>
      <c r="E29" s="1245"/>
      <c r="F29" s="1274"/>
      <c r="G29" s="1107"/>
      <c r="H29" s="1245"/>
      <c r="I29" s="119">
        <f t="shared" si="1"/>
        <v>16</v>
      </c>
    </row>
    <row r="30" spans="1:13">
      <c r="A30" s="119">
        <f t="shared" si="0"/>
        <v>17</v>
      </c>
      <c r="B30" s="129"/>
      <c r="C30" s="1275"/>
      <c r="D30" s="142"/>
      <c r="E30" s="1227"/>
      <c r="F30" s="1275"/>
      <c r="G30" s="142"/>
      <c r="H30" s="1227"/>
      <c r="I30" s="119">
        <f t="shared" si="1"/>
        <v>17</v>
      </c>
    </row>
    <row r="31" spans="1:13">
      <c r="A31" s="119">
        <f t="shared" si="0"/>
        <v>18</v>
      </c>
      <c r="B31" s="129" t="s">
        <v>224</v>
      </c>
      <c r="C31" s="1273">
        <f>C28/13</f>
        <v>9137534.3656915128</v>
      </c>
      <c r="D31" s="131"/>
      <c r="E31" s="202" t="str">
        <f>"Average of Lines "&amp;A14&amp;" thru "&amp;A26</f>
        <v>Average of Lines 1 thru 13</v>
      </c>
      <c r="F31" s="1273">
        <f>F28/13</f>
        <v>8948474.2530016713</v>
      </c>
      <c r="G31" s="1281" t="s">
        <v>1027</v>
      </c>
      <c r="H31" s="1226" t="s">
        <v>920</v>
      </c>
      <c r="I31" s="119">
        <f t="shared" si="1"/>
        <v>18</v>
      </c>
      <c r="J31" s="125"/>
    </row>
    <row r="32" spans="1:13">
      <c r="A32" s="119">
        <f t="shared" si="0"/>
        <v>19</v>
      </c>
      <c r="B32" s="1008"/>
      <c r="C32" s="1276"/>
      <c r="D32" s="1108"/>
      <c r="E32" s="1108"/>
      <c r="F32" s="1276"/>
      <c r="G32" s="1108"/>
      <c r="H32" s="1108"/>
      <c r="I32" s="119">
        <f t="shared" si="1"/>
        <v>19</v>
      </c>
    </row>
    <row r="33" spans="1:9">
      <c r="A33" s="119">
        <f t="shared" si="0"/>
        <v>20</v>
      </c>
      <c r="B33" s="135"/>
      <c r="C33" s="135"/>
      <c r="D33" s="135"/>
      <c r="E33" s="135"/>
      <c r="F33" s="135"/>
      <c r="G33" s="135"/>
      <c r="H33" s="135"/>
      <c r="I33" s="119">
        <f t="shared" si="1"/>
        <v>20</v>
      </c>
    </row>
    <row r="34" spans="1:9" ht="18.75">
      <c r="A34" s="119">
        <f t="shared" si="0"/>
        <v>21</v>
      </c>
      <c r="B34" s="135" t="s">
        <v>239</v>
      </c>
      <c r="C34" s="135"/>
      <c r="D34" s="135"/>
      <c r="E34" s="135"/>
      <c r="F34" s="1120">
        <f>'AD-6A'!E31</f>
        <v>27000</v>
      </c>
      <c r="G34" s="587"/>
      <c r="H34" s="119" t="s">
        <v>47</v>
      </c>
      <c r="I34" s="119">
        <f t="shared" si="1"/>
        <v>21</v>
      </c>
    </row>
    <row r="35" spans="1:9">
      <c r="A35" s="119">
        <f t="shared" si="0"/>
        <v>22</v>
      </c>
      <c r="B35" s="135"/>
      <c r="C35" s="135"/>
      <c r="D35" s="135"/>
      <c r="E35" s="135"/>
      <c r="F35" s="135"/>
      <c r="G35" s="135"/>
      <c r="H35" s="135"/>
      <c r="I35" s="119">
        <f t="shared" si="1"/>
        <v>22</v>
      </c>
    </row>
    <row r="36" spans="1:9" ht="16.5" thickBot="1">
      <c r="A36" s="119">
        <f t="shared" si="0"/>
        <v>23</v>
      </c>
      <c r="B36" s="110" t="s">
        <v>240</v>
      </c>
      <c r="C36" s="135"/>
      <c r="D36" s="135"/>
      <c r="E36" s="135"/>
      <c r="F36" s="321">
        <f>F31+F34</f>
        <v>8975474.2530016713</v>
      </c>
      <c r="G36" s="322"/>
      <c r="H36" s="119" t="str">
        <f>"Line "&amp;A31&amp;" + Line "&amp;A34</f>
        <v>Line 18 + Line 21</v>
      </c>
      <c r="I36" s="119">
        <f t="shared" si="1"/>
        <v>23</v>
      </c>
    </row>
    <row r="37" spans="1:9" ht="16.5" thickTop="1">
      <c r="A37" s="119"/>
      <c r="B37" s="135"/>
      <c r="C37" s="135"/>
      <c r="D37" s="135"/>
      <c r="E37" s="135"/>
      <c r="F37" s="135"/>
      <c r="G37" s="135"/>
      <c r="H37" s="135"/>
    </row>
    <row r="38" spans="1:9">
      <c r="A38" s="119"/>
      <c r="B38" s="135"/>
      <c r="C38" s="135"/>
      <c r="D38" s="135"/>
      <c r="E38" s="135"/>
      <c r="F38" s="135"/>
      <c r="G38" s="135"/>
      <c r="H38" s="135"/>
    </row>
    <row r="39" spans="1:9">
      <c r="A39" s="1241" t="s">
        <v>1027</v>
      </c>
      <c r="B39" s="1321" t="s">
        <v>1028</v>
      </c>
      <c r="C39" s="1321"/>
      <c r="D39" s="1321"/>
      <c r="E39" s="1321"/>
      <c r="F39" s="1321"/>
      <c r="G39" s="1321"/>
      <c r="H39" s="1321"/>
    </row>
    <row r="40" spans="1:9">
      <c r="A40" s="119"/>
      <c r="B40" s="1321"/>
      <c r="C40" s="1321"/>
      <c r="D40" s="1321"/>
      <c r="E40" s="1321"/>
      <c r="F40" s="1321"/>
      <c r="G40" s="1321"/>
      <c r="H40" s="1321"/>
    </row>
    <row r="41" spans="1:9">
      <c r="A41" s="119"/>
      <c r="B41" s="1321"/>
      <c r="C41" s="1321"/>
      <c r="D41" s="1321"/>
      <c r="E41" s="1321"/>
      <c r="F41" s="1321"/>
      <c r="G41" s="1321"/>
      <c r="H41" s="1321"/>
    </row>
    <row r="42" spans="1:9">
      <c r="E42" s="135"/>
      <c r="F42" s="158"/>
      <c r="G42" s="158"/>
      <c r="H42" s="135"/>
    </row>
    <row r="43" spans="1:9" ht="18.75">
      <c r="A43" s="134">
        <v>1</v>
      </c>
      <c r="B43" s="135" t="s">
        <v>225</v>
      </c>
      <c r="C43" s="135"/>
      <c r="D43" s="135"/>
      <c r="E43" s="135"/>
      <c r="F43" s="135"/>
      <c r="G43" s="135"/>
      <c r="H43" s="135"/>
    </row>
    <row r="44" spans="1:9">
      <c r="B44" s="135" t="s">
        <v>226</v>
      </c>
      <c r="C44" s="160"/>
      <c r="D44" s="160"/>
      <c r="E44" s="135"/>
      <c r="F44" s="135"/>
      <c r="G44" s="135"/>
      <c r="H44" s="135"/>
    </row>
    <row r="45" spans="1:9">
      <c r="B45" s="135"/>
      <c r="C45" s="160"/>
      <c r="D45" s="160"/>
      <c r="E45" s="135"/>
      <c r="F45" s="135"/>
      <c r="G45" s="135"/>
      <c r="H45" s="135"/>
    </row>
    <row r="46" spans="1:9" ht="18.75">
      <c r="A46" s="134">
        <v>2</v>
      </c>
      <c r="B46" s="135" t="s">
        <v>241</v>
      </c>
      <c r="C46" s="135"/>
      <c r="D46" s="135"/>
      <c r="E46" s="135"/>
      <c r="F46" s="135"/>
      <c r="G46" s="135"/>
      <c r="H46" s="135"/>
    </row>
    <row r="47" spans="1:9">
      <c r="B47" s="135"/>
      <c r="C47" s="135"/>
      <c r="D47" s="135"/>
      <c r="E47" s="135"/>
      <c r="F47" s="135"/>
      <c r="G47" s="135"/>
      <c r="H47" s="135"/>
    </row>
    <row r="48" spans="1:9" ht="18.75">
      <c r="A48" s="134"/>
      <c r="B48" s="215"/>
      <c r="C48" s="135"/>
      <c r="D48" s="135"/>
      <c r="E48" s="110"/>
    </row>
    <row r="49" spans="1:2">
      <c r="B49" s="215"/>
    </row>
    <row r="51" spans="1:2">
      <c r="A51" s="1081"/>
    </row>
  </sheetData>
  <mergeCells count="7">
    <mergeCell ref="B39:H41"/>
    <mergeCell ref="B8:H8"/>
    <mergeCell ref="B2:H2"/>
    <mergeCell ref="B3:H3"/>
    <mergeCell ref="B4:H4"/>
    <mergeCell ref="B5:H5"/>
    <mergeCell ref="B6:H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F8D0-702E-479C-91B7-24EB0EF37AA6}">
  <sheetPr>
    <pageSetUpPr fitToPage="1"/>
  </sheetPr>
  <dimension ref="A2:I47"/>
  <sheetViews>
    <sheetView zoomScale="80" zoomScaleNormal="80" workbookViewId="0">
      <selection activeCell="F37" sqref="F37"/>
    </sheetView>
  </sheetViews>
  <sheetFormatPr defaultColWidth="9.140625" defaultRowHeight="15.75"/>
  <cols>
    <col min="1" max="1" width="5.140625" style="109" customWidth="1"/>
    <col min="2" max="2" width="35.140625" style="110" customWidth="1"/>
    <col min="3" max="3" width="18.5703125" style="114" customWidth="1"/>
    <col min="4" max="4" width="25.140625" style="115" customWidth="1"/>
    <col min="5" max="5" width="18.5703125" style="110" customWidth="1"/>
    <col min="6" max="6" width="57.5703125"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9">
      <c r="B2" s="1322" t="s">
        <v>0</v>
      </c>
      <c r="C2" s="1322"/>
      <c r="D2" s="1322"/>
      <c r="E2" s="1322"/>
      <c r="F2" s="1322"/>
    </row>
    <row r="3" spans="1:9">
      <c r="B3" s="1322" t="s">
        <v>206</v>
      </c>
      <c r="C3" s="1322"/>
      <c r="D3" s="1322"/>
      <c r="E3" s="1322"/>
      <c r="F3" s="1322"/>
    </row>
    <row r="4" spans="1:9">
      <c r="B4" s="1322" t="s">
        <v>207</v>
      </c>
      <c r="C4" s="1322"/>
      <c r="D4" s="1322"/>
      <c r="E4" s="1322"/>
      <c r="F4" s="1322"/>
    </row>
    <row r="5" spans="1:9">
      <c r="B5" s="1322" t="str">
        <f>"BASE PERIOD / TRUE UP PERIOD - 12/31/"&amp;Automation!$B$3&amp;" PER BOOK"</f>
        <v>BASE PERIOD / TRUE UP PERIOD - 12/31/2025 PER BOOK</v>
      </c>
      <c r="C5" s="1322"/>
      <c r="D5" s="1322"/>
      <c r="E5" s="1322"/>
      <c r="F5" s="1322"/>
    </row>
    <row r="6" spans="1:9">
      <c r="B6" s="1326" t="s">
        <v>3</v>
      </c>
      <c r="C6" s="1326"/>
      <c r="D6" s="1326"/>
      <c r="E6" s="1326"/>
      <c r="F6" s="1326"/>
    </row>
    <row r="7" spans="1:9">
      <c r="B7" s="111"/>
      <c r="C7" s="112"/>
      <c r="D7" s="113"/>
      <c r="E7" s="111"/>
      <c r="F7" s="111"/>
    </row>
    <row r="8" spans="1:9">
      <c r="B8" s="1322" t="s">
        <v>237</v>
      </c>
      <c r="C8" s="1322"/>
      <c r="D8" s="1322"/>
      <c r="E8" s="1322"/>
      <c r="F8" s="1322"/>
    </row>
    <row r="10" spans="1:9">
      <c r="B10" s="856"/>
      <c r="C10" s="857" t="s">
        <v>80</v>
      </c>
      <c r="D10" s="858"/>
      <c r="E10" s="857"/>
      <c r="F10" s="858"/>
    </row>
    <row r="11" spans="1:9">
      <c r="B11" s="116"/>
      <c r="C11" s="109" t="s">
        <v>238</v>
      </c>
      <c r="D11" s="116"/>
      <c r="E11" s="117" t="s">
        <v>238</v>
      </c>
      <c r="F11" s="118"/>
    </row>
    <row r="12" spans="1:9">
      <c r="A12" s="119" t="s">
        <v>4</v>
      </c>
      <c r="B12" s="120"/>
      <c r="C12" s="109" t="s">
        <v>235</v>
      </c>
      <c r="D12" s="116"/>
      <c r="E12" s="121" t="s">
        <v>235</v>
      </c>
      <c r="F12" s="118"/>
      <c r="G12" s="119" t="s">
        <v>4</v>
      </c>
    </row>
    <row r="13" spans="1:9" ht="18.75">
      <c r="A13" s="119" t="s">
        <v>5</v>
      </c>
      <c r="B13" s="1007" t="s">
        <v>123</v>
      </c>
      <c r="C13" s="1104" t="s">
        <v>211</v>
      </c>
      <c r="D13" s="1007" t="s">
        <v>8</v>
      </c>
      <c r="E13" s="1105" t="s">
        <v>242</v>
      </c>
      <c r="F13" s="1007" t="s">
        <v>8</v>
      </c>
      <c r="G13" s="119" t="s">
        <v>5</v>
      </c>
    </row>
    <row r="14" spans="1:9">
      <c r="A14" s="119">
        <v>1</v>
      </c>
      <c r="B14" s="122" t="str">
        <f>"Dec-"&amp;RIGHT(Automation!$B$3-1,2)</f>
        <v>Dec-24</v>
      </c>
      <c r="C14" s="123">
        <v>0</v>
      </c>
      <c r="D14" s="156" t="s">
        <v>213</v>
      </c>
      <c r="E14" s="128">
        <v>27000</v>
      </c>
      <c r="F14" s="156" t="s">
        <v>213</v>
      </c>
      <c r="G14" s="119">
        <f>A14</f>
        <v>1</v>
      </c>
      <c r="I14" s="125"/>
    </row>
    <row r="15" spans="1:9">
      <c r="A15" s="119">
        <f>A14+1</f>
        <v>2</v>
      </c>
      <c r="B15" s="122" t="str">
        <f>"Jan-"&amp;RIGHT(Automation!$B$3,2)</f>
        <v>Jan-25</v>
      </c>
      <c r="C15" s="126">
        <v>0</v>
      </c>
      <c r="D15" s="127"/>
      <c r="E15" s="128">
        <v>27000</v>
      </c>
      <c r="F15" s="127"/>
      <c r="G15" s="119">
        <f>G14+1</f>
        <v>2</v>
      </c>
    </row>
    <row r="16" spans="1:9">
      <c r="A16" s="119">
        <f t="shared" ref="A16:A32" si="0">A15+1</f>
        <v>3</v>
      </c>
      <c r="B16" s="122" t="s">
        <v>214</v>
      </c>
      <c r="C16" s="126">
        <v>0</v>
      </c>
      <c r="D16" s="127"/>
      <c r="E16" s="128">
        <v>27000</v>
      </c>
      <c r="F16" s="127"/>
      <c r="G16" s="119">
        <f t="shared" ref="G16:G32" si="1">G15+1</f>
        <v>3</v>
      </c>
    </row>
    <row r="17" spans="1:9">
      <c r="A17" s="119">
        <f t="shared" si="0"/>
        <v>4</v>
      </c>
      <c r="B17" s="122" t="s">
        <v>215</v>
      </c>
      <c r="C17" s="126">
        <v>0</v>
      </c>
      <c r="D17" s="127"/>
      <c r="E17" s="128">
        <v>27000</v>
      </c>
      <c r="F17" s="127"/>
      <c r="G17" s="119">
        <f t="shared" si="1"/>
        <v>4</v>
      </c>
    </row>
    <row r="18" spans="1:9">
      <c r="A18" s="119">
        <f t="shared" si="0"/>
        <v>5</v>
      </c>
      <c r="B18" s="122" t="s">
        <v>216</v>
      </c>
      <c r="C18" s="126">
        <v>0</v>
      </c>
      <c r="D18" s="127"/>
      <c r="E18" s="128">
        <v>27000</v>
      </c>
      <c r="F18" s="127"/>
      <c r="G18" s="119">
        <f t="shared" si="1"/>
        <v>5</v>
      </c>
    </row>
    <row r="19" spans="1:9">
      <c r="A19" s="119">
        <f t="shared" si="0"/>
        <v>6</v>
      </c>
      <c r="B19" s="122" t="s">
        <v>160</v>
      </c>
      <c r="C19" s="126">
        <v>0</v>
      </c>
      <c r="D19" s="127"/>
      <c r="E19" s="128">
        <v>27000</v>
      </c>
      <c r="F19" s="127"/>
      <c r="G19" s="119">
        <f t="shared" si="1"/>
        <v>6</v>
      </c>
    </row>
    <row r="20" spans="1:9">
      <c r="A20" s="119">
        <f>A19+1</f>
        <v>7</v>
      </c>
      <c r="B20" s="122" t="s">
        <v>217</v>
      </c>
      <c r="C20" s="126">
        <v>0</v>
      </c>
      <c r="D20" s="127"/>
      <c r="E20" s="128">
        <v>27000</v>
      </c>
      <c r="F20" s="127"/>
      <c r="G20" s="119">
        <f>G19+1</f>
        <v>7</v>
      </c>
    </row>
    <row r="21" spans="1:9">
      <c r="A21" s="119">
        <f t="shared" si="0"/>
        <v>8</v>
      </c>
      <c r="B21" s="122" t="s">
        <v>218</v>
      </c>
      <c r="C21" s="126">
        <v>0</v>
      </c>
      <c r="D21" s="127"/>
      <c r="E21" s="128">
        <v>27000</v>
      </c>
      <c r="F21" s="127"/>
      <c r="G21" s="119">
        <f t="shared" si="1"/>
        <v>8</v>
      </c>
    </row>
    <row r="22" spans="1:9">
      <c r="A22" s="119">
        <f t="shared" si="0"/>
        <v>9</v>
      </c>
      <c r="B22" s="122" t="s">
        <v>219</v>
      </c>
      <c r="C22" s="126">
        <v>0</v>
      </c>
      <c r="D22" s="127"/>
      <c r="E22" s="128">
        <v>27000</v>
      </c>
      <c r="F22" s="127"/>
      <c r="G22" s="119">
        <f t="shared" si="1"/>
        <v>9</v>
      </c>
    </row>
    <row r="23" spans="1:9">
      <c r="A23" s="119">
        <f t="shared" si="0"/>
        <v>10</v>
      </c>
      <c r="B23" s="122" t="s">
        <v>220</v>
      </c>
      <c r="C23" s="126">
        <v>0</v>
      </c>
      <c r="D23" s="127"/>
      <c r="E23" s="128">
        <v>27000</v>
      </c>
      <c r="F23" s="127"/>
      <c r="G23" s="119">
        <f t="shared" si="1"/>
        <v>10</v>
      </c>
    </row>
    <row r="24" spans="1:9">
      <c r="A24" s="119">
        <f t="shared" si="0"/>
        <v>11</v>
      </c>
      <c r="B24" s="122" t="s">
        <v>221</v>
      </c>
      <c r="C24" s="126">
        <v>0</v>
      </c>
      <c r="D24" s="127"/>
      <c r="E24" s="128">
        <v>27000</v>
      </c>
      <c r="F24" s="127"/>
      <c r="G24" s="119">
        <f t="shared" si="1"/>
        <v>11</v>
      </c>
    </row>
    <row r="25" spans="1:9">
      <c r="A25" s="119">
        <f t="shared" si="0"/>
        <v>12</v>
      </c>
      <c r="B25" s="122" t="s">
        <v>222</v>
      </c>
      <c r="C25" s="126">
        <v>0</v>
      </c>
      <c r="D25" s="127"/>
      <c r="E25" s="128">
        <v>27000</v>
      </c>
      <c r="F25" s="127"/>
      <c r="G25" s="119">
        <f t="shared" si="1"/>
        <v>12</v>
      </c>
    </row>
    <row r="26" spans="1:9">
      <c r="A26" s="119">
        <f t="shared" si="0"/>
        <v>13</v>
      </c>
      <c r="B26" s="1024" t="str">
        <f>"Dec-"&amp;RIGHT(Automation!$B$3,2)</f>
        <v>Dec-25</v>
      </c>
      <c r="C26" s="1106">
        <v>0</v>
      </c>
      <c r="D26" s="1013" t="s">
        <v>213</v>
      </c>
      <c r="E26" s="1118">
        <v>27000</v>
      </c>
      <c r="F26" s="157" t="str">
        <f>Automation!B3&amp;" Form 1; Page 213; Line 2; Col. f"</f>
        <v>2025 Form 1; Page 213; Line 2; Col. f</v>
      </c>
      <c r="G26" s="119">
        <f t="shared" si="1"/>
        <v>13</v>
      </c>
      <c r="I26" s="125"/>
    </row>
    <row r="27" spans="1:9">
      <c r="A27" s="119">
        <f t="shared" si="0"/>
        <v>14</v>
      </c>
      <c r="B27" s="129"/>
      <c r="C27" s="923"/>
      <c r="D27" s="856"/>
      <c r="E27" s="130"/>
      <c r="F27" s="856"/>
      <c r="G27" s="119">
        <f t="shared" si="1"/>
        <v>14</v>
      </c>
    </row>
    <row r="28" spans="1:9">
      <c r="A28" s="119">
        <f t="shared" si="0"/>
        <v>15</v>
      </c>
      <c r="B28" s="129" t="s">
        <v>223</v>
      </c>
      <c r="C28" s="131">
        <f>SUM(C14:C26)</f>
        <v>0</v>
      </c>
      <c r="D28" s="157" t="str">
        <f>"Sum Lines "&amp;A14&amp;" thru "&amp;A26</f>
        <v>Sum Lines 1 thru 13</v>
      </c>
      <c r="E28" s="131">
        <f>SUM(E14:E26)</f>
        <v>351000</v>
      </c>
      <c r="F28" s="157" t="str">
        <f>"Sum Lines "&amp;A14&amp;" thru "&amp;A26</f>
        <v>Sum Lines 1 thru 13</v>
      </c>
      <c r="G28" s="119">
        <f t="shared" si="1"/>
        <v>15</v>
      </c>
    </row>
    <row r="29" spans="1:9">
      <c r="A29" s="119">
        <f t="shared" si="0"/>
        <v>16</v>
      </c>
      <c r="B29" s="1008"/>
      <c r="C29" s="1107"/>
      <c r="D29" s="1008"/>
      <c r="E29" s="1107"/>
      <c r="F29" s="1008"/>
      <c r="G29" s="119">
        <f t="shared" si="1"/>
        <v>16</v>
      </c>
    </row>
    <row r="30" spans="1:9">
      <c r="A30" s="119">
        <f t="shared" si="0"/>
        <v>17</v>
      </c>
      <c r="B30" s="129"/>
      <c r="C30" s="131"/>
      <c r="D30" s="129"/>
      <c r="E30" s="131"/>
      <c r="F30" s="129"/>
      <c r="G30" s="119">
        <f t="shared" si="1"/>
        <v>17</v>
      </c>
    </row>
    <row r="31" spans="1:9">
      <c r="A31" s="119">
        <f t="shared" si="0"/>
        <v>18</v>
      </c>
      <c r="B31" s="129" t="s">
        <v>224</v>
      </c>
      <c r="C31" s="131">
        <f>C28/13</f>
        <v>0</v>
      </c>
      <c r="D31" s="157" t="str">
        <f>"Average of Lines "&amp;A14&amp;" thru "&amp;A26</f>
        <v>Average of Lines 1 thru 13</v>
      </c>
      <c r="E31" s="131">
        <f>E28/13</f>
        <v>27000</v>
      </c>
      <c r="F31" s="157" t="str">
        <f>"Average of Lines "&amp;A14&amp;" thru "&amp;A26</f>
        <v>Average of Lines 1 thru 13</v>
      </c>
      <c r="G31" s="119">
        <f t="shared" si="1"/>
        <v>18</v>
      </c>
      <c r="H31" s="125"/>
      <c r="I31" s="125"/>
    </row>
    <row r="32" spans="1:9">
      <c r="A32" s="119">
        <f t="shared" si="0"/>
        <v>19</v>
      </c>
      <c r="B32" s="1008"/>
      <c r="C32" s="1108"/>
      <c r="D32" s="1008"/>
      <c r="E32" s="1108"/>
      <c r="F32" s="1008"/>
      <c r="G32" s="119">
        <f t="shared" si="1"/>
        <v>19</v>
      </c>
    </row>
    <row r="33" spans="1:5">
      <c r="A33" s="119"/>
      <c r="C33" s="133"/>
      <c r="D33" s="110"/>
      <c r="E33" s="133"/>
    </row>
    <row r="34" spans="1:5">
      <c r="C34" s="133"/>
      <c r="D34" s="110"/>
      <c r="E34" s="133"/>
    </row>
    <row r="35" spans="1:5" ht="18.75">
      <c r="A35" s="134">
        <v>1</v>
      </c>
      <c r="B35" s="135" t="s">
        <v>243</v>
      </c>
      <c r="C35" s="133"/>
      <c r="D35" s="110"/>
      <c r="E35" s="133"/>
    </row>
    <row r="36" spans="1:5">
      <c r="B36" s="135"/>
      <c r="C36" s="133"/>
      <c r="D36" s="110"/>
      <c r="E36" s="133"/>
    </row>
    <row r="37" spans="1:5">
      <c r="B37" s="135"/>
      <c r="C37" s="133"/>
      <c r="D37" s="110"/>
      <c r="E37" s="133"/>
    </row>
    <row r="38" spans="1:5">
      <c r="B38" s="135"/>
      <c r="C38" s="133"/>
      <c r="D38" s="110"/>
      <c r="E38" s="133"/>
    </row>
    <row r="39" spans="1:5">
      <c r="C39" s="136"/>
      <c r="E39" s="133"/>
    </row>
    <row r="40" spans="1:5">
      <c r="C40" s="136"/>
      <c r="E40" s="133"/>
    </row>
    <row r="41" spans="1:5">
      <c r="C41" s="136"/>
      <c r="E41" s="133"/>
    </row>
    <row r="42" spans="1:5">
      <c r="C42" s="136"/>
      <c r="E42" s="133"/>
    </row>
    <row r="43" spans="1:5">
      <c r="C43" s="136"/>
      <c r="E43" s="133"/>
    </row>
    <row r="44" spans="1:5">
      <c r="C44" s="136"/>
      <c r="E44" s="133"/>
    </row>
    <row r="45" spans="1:5">
      <c r="C45" s="136"/>
      <c r="E45" s="133"/>
    </row>
    <row r="46" spans="1:5">
      <c r="C46" s="136"/>
      <c r="E46" s="133"/>
    </row>
    <row r="47" spans="1:5">
      <c r="C47" s="136"/>
      <c r="E47" s="133"/>
    </row>
  </sheetData>
  <mergeCells count="6">
    <mergeCell ref="B8:F8"/>
    <mergeCell ref="B2:F2"/>
    <mergeCell ref="B3:F3"/>
    <mergeCell ref="B4:F4"/>
    <mergeCell ref="B5:F5"/>
    <mergeCell ref="B6:F6"/>
  </mergeCells>
  <printOptions horizontalCentered="1"/>
  <pageMargins left="0.5" right="0.5" top="0.5" bottom="0.5" header="0.25" footer="0.25"/>
  <pageSetup scale="77" orientation="landscape" r:id="rId1"/>
  <headerFooter scaleWithDoc="0">
    <oddFooter>&amp;C&amp;"Times New Roman,Regular"&amp;10&amp;A</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173"/>
  <sheetViews>
    <sheetView zoomScale="80" zoomScaleNormal="80" workbookViewId="0">
      <selection activeCell="O30" sqref="O30"/>
    </sheetView>
  </sheetViews>
  <sheetFormatPr defaultColWidth="9.140625" defaultRowHeight="15.75"/>
  <cols>
    <col min="1" max="1" width="5.140625" style="119" customWidth="1"/>
    <col min="2" max="2" width="11.140625" style="119" customWidth="1"/>
    <col min="3" max="3" width="32.42578125" style="135" customWidth="1"/>
    <col min="4" max="10" width="18.5703125" style="188" customWidth="1"/>
    <col min="11" max="11" width="18.5703125" style="135" customWidth="1"/>
    <col min="12" max="12" width="24" style="135" customWidth="1"/>
    <col min="13" max="13" width="5.140625" style="119" customWidth="1"/>
    <col min="14" max="14" width="11.5703125" style="135" bestFit="1" customWidth="1"/>
    <col min="15" max="15" width="13.140625" style="135" customWidth="1"/>
    <col min="16" max="16384" width="9.140625" style="135"/>
  </cols>
  <sheetData>
    <row r="1" spans="1:13">
      <c r="C1" s="119"/>
    </row>
    <row r="2" spans="1:13" s="110" customFormat="1">
      <c r="A2" s="109"/>
      <c r="B2" s="1322" t="s">
        <v>0</v>
      </c>
      <c r="C2" s="1322"/>
      <c r="D2" s="1322"/>
      <c r="E2" s="1322"/>
      <c r="F2" s="1322"/>
      <c r="G2" s="1322"/>
      <c r="H2" s="1322"/>
      <c r="I2" s="1322"/>
      <c r="J2" s="1322"/>
      <c r="K2" s="1322"/>
      <c r="L2" s="1322"/>
      <c r="M2" s="109"/>
    </row>
    <row r="3" spans="1:13" s="110" customFormat="1">
      <c r="A3" s="109"/>
      <c r="B3" s="1322" t="s">
        <v>244</v>
      </c>
      <c r="C3" s="1322"/>
      <c r="D3" s="1322"/>
      <c r="E3" s="1322"/>
      <c r="F3" s="1322"/>
      <c r="G3" s="1322"/>
      <c r="H3" s="1322"/>
      <c r="I3" s="1322"/>
      <c r="J3" s="1322"/>
      <c r="K3" s="1322"/>
      <c r="L3" s="1322"/>
      <c r="M3" s="109"/>
    </row>
    <row r="4" spans="1:13">
      <c r="B4" s="1322" t="s">
        <v>245</v>
      </c>
      <c r="C4" s="1322"/>
      <c r="D4" s="1322"/>
      <c r="E4" s="1322"/>
      <c r="F4" s="1322"/>
      <c r="G4" s="1322"/>
      <c r="H4" s="1322"/>
      <c r="I4" s="1322"/>
      <c r="J4" s="1322"/>
      <c r="K4" s="1322"/>
      <c r="L4" s="1322"/>
    </row>
    <row r="5" spans="1:13">
      <c r="B5" s="1326" t="str">
        <f>"BALANCES AS OF 12/31/"&amp;Automation!$B$3-1</f>
        <v>BALANCES AS OF 12/31/2024</v>
      </c>
      <c r="C5" s="1326"/>
      <c r="D5" s="1326"/>
      <c r="E5" s="1326"/>
      <c r="F5" s="1326"/>
      <c r="G5" s="1326"/>
      <c r="H5" s="1326"/>
      <c r="I5" s="1326"/>
      <c r="J5" s="1326"/>
      <c r="K5" s="1326"/>
      <c r="L5" s="1326"/>
    </row>
    <row r="6" spans="1:13">
      <c r="B6" s="1326" t="s">
        <v>3</v>
      </c>
      <c r="C6" s="1322"/>
      <c r="D6" s="1322"/>
      <c r="E6" s="1322"/>
      <c r="F6" s="1322"/>
      <c r="G6" s="1322"/>
      <c r="H6" s="1322"/>
      <c r="I6" s="1322"/>
      <c r="J6" s="1322"/>
      <c r="K6" s="1322"/>
      <c r="L6" s="1322"/>
    </row>
    <row r="7" spans="1:13">
      <c r="C7" s="111"/>
      <c r="D7" s="112"/>
      <c r="E7" s="164"/>
      <c r="F7" s="164"/>
      <c r="G7" s="164"/>
      <c r="H7" s="164"/>
      <c r="I7" s="164"/>
      <c r="J7" s="164"/>
    </row>
    <row r="8" spans="1:13" s="109" customFormat="1">
      <c r="B8" s="858"/>
      <c r="C8" s="953"/>
      <c r="D8" s="954" t="s">
        <v>246</v>
      </c>
      <c r="E8" s="955" t="s">
        <v>247</v>
      </c>
      <c r="F8" s="955" t="s">
        <v>248</v>
      </c>
      <c r="G8" s="955" t="s">
        <v>249</v>
      </c>
      <c r="H8" s="955" t="s">
        <v>250</v>
      </c>
      <c r="I8" s="955" t="s">
        <v>251</v>
      </c>
      <c r="J8" s="955" t="s">
        <v>252</v>
      </c>
      <c r="K8" s="955" t="s">
        <v>253</v>
      </c>
      <c r="L8" s="858"/>
      <c r="M8" s="109" t="s">
        <v>185</v>
      </c>
    </row>
    <row r="9" spans="1:13">
      <c r="B9" s="165"/>
      <c r="C9" s="118"/>
      <c r="D9" s="166"/>
      <c r="E9" s="167"/>
      <c r="F9" s="167"/>
      <c r="G9" s="167"/>
      <c r="H9" s="167"/>
      <c r="I9" s="167"/>
      <c r="J9" s="167"/>
      <c r="K9" s="168" t="s">
        <v>80</v>
      </c>
      <c r="L9" s="165"/>
      <c r="M9" s="119" t="s">
        <v>185</v>
      </c>
    </row>
    <row r="10" spans="1:13">
      <c r="B10" s="169"/>
      <c r="C10" s="132"/>
      <c r="D10" s="166"/>
      <c r="E10" s="167" t="s">
        <v>254</v>
      </c>
      <c r="F10" s="167" t="s">
        <v>234</v>
      </c>
      <c r="G10" s="167" t="s">
        <v>238</v>
      </c>
      <c r="H10" s="167" t="s">
        <v>238</v>
      </c>
      <c r="I10" s="167" t="s">
        <v>238</v>
      </c>
      <c r="J10" s="167" t="s">
        <v>238</v>
      </c>
      <c r="K10" s="167" t="s">
        <v>238</v>
      </c>
      <c r="L10" s="157"/>
      <c r="M10" s="119" t="s">
        <v>185</v>
      </c>
    </row>
    <row r="11" spans="1:13">
      <c r="B11" s="170"/>
      <c r="C11" s="129"/>
      <c r="D11" s="171" t="s">
        <v>80</v>
      </c>
      <c r="E11" s="167" t="s">
        <v>255</v>
      </c>
      <c r="F11" s="167" t="s">
        <v>255</v>
      </c>
      <c r="G11" s="167" t="s">
        <v>255</v>
      </c>
      <c r="H11" s="167" t="s">
        <v>255</v>
      </c>
      <c r="I11" s="167" t="s">
        <v>255</v>
      </c>
      <c r="J11" s="167" t="s">
        <v>255</v>
      </c>
      <c r="K11" s="167" t="s">
        <v>235</v>
      </c>
      <c r="L11" s="116"/>
    </row>
    <row r="12" spans="1:13">
      <c r="A12" s="119" t="s">
        <v>4</v>
      </c>
      <c r="B12" s="170"/>
      <c r="C12" s="116"/>
      <c r="D12" s="171" t="s">
        <v>238</v>
      </c>
      <c r="E12" s="167" t="s">
        <v>256</v>
      </c>
      <c r="F12" s="172" t="s">
        <v>256</v>
      </c>
      <c r="G12" s="167" t="s">
        <v>256</v>
      </c>
      <c r="H12" s="167" t="s">
        <v>256</v>
      </c>
      <c r="I12" s="167" t="s">
        <v>256</v>
      </c>
      <c r="J12" s="167" t="s">
        <v>256</v>
      </c>
      <c r="K12" s="167" t="s">
        <v>257</v>
      </c>
      <c r="L12" s="116"/>
      <c r="M12" s="119" t="s">
        <v>4</v>
      </c>
    </row>
    <row r="13" spans="1:13">
      <c r="A13" s="119" t="s">
        <v>5</v>
      </c>
      <c r="B13" s="1007" t="s">
        <v>258</v>
      </c>
      <c r="C13" s="1007" t="s">
        <v>259</v>
      </c>
      <c r="D13" s="1121" t="s">
        <v>255</v>
      </c>
      <c r="E13" s="1122" t="s">
        <v>260</v>
      </c>
      <c r="F13" s="1122" t="s">
        <v>261</v>
      </c>
      <c r="G13" s="1122" t="s">
        <v>262</v>
      </c>
      <c r="H13" s="1122" t="s">
        <v>263</v>
      </c>
      <c r="I13" s="1122" t="s">
        <v>228</v>
      </c>
      <c r="J13" s="1123" t="s">
        <v>264</v>
      </c>
      <c r="K13" s="1007" t="s">
        <v>265</v>
      </c>
      <c r="L13" s="1007" t="s">
        <v>8</v>
      </c>
      <c r="M13" s="119" t="s">
        <v>5</v>
      </c>
    </row>
    <row r="14" spans="1:13">
      <c r="B14" s="157"/>
      <c r="C14" s="132" t="s">
        <v>266</v>
      </c>
      <c r="D14" s="132"/>
      <c r="E14" s="132"/>
      <c r="F14" s="132"/>
      <c r="G14" s="132"/>
      <c r="H14" s="132"/>
      <c r="I14" s="132"/>
      <c r="J14" s="132"/>
      <c r="K14" s="173"/>
      <c r="L14" s="157"/>
    </row>
    <row r="15" spans="1:13">
      <c r="A15" s="119">
        <v>1</v>
      </c>
      <c r="B15" s="189">
        <v>303</v>
      </c>
      <c r="C15" s="62" t="s">
        <v>267</v>
      </c>
      <c r="D15" s="175">
        <v>0</v>
      </c>
      <c r="E15" s="175">
        <v>0</v>
      </c>
      <c r="F15" s="176">
        <v>0</v>
      </c>
      <c r="G15" s="176">
        <v>0</v>
      </c>
      <c r="H15" s="176">
        <v>0</v>
      </c>
      <c r="I15" s="176">
        <v>0</v>
      </c>
      <c r="J15" s="176">
        <v>0</v>
      </c>
      <c r="K15" s="140">
        <f>SUM(D15:J15)</f>
        <v>0</v>
      </c>
      <c r="L15" s="157" t="s">
        <v>213</v>
      </c>
      <c r="M15" s="119">
        <f>A15</f>
        <v>1</v>
      </c>
    </row>
    <row r="16" spans="1:13">
      <c r="A16" s="119">
        <f>A15+1</f>
        <v>2</v>
      </c>
      <c r="B16" s="190">
        <v>310.10000000000002</v>
      </c>
      <c r="C16" s="62" t="s">
        <v>268</v>
      </c>
      <c r="D16" s="177">
        <v>0</v>
      </c>
      <c r="E16" s="177">
        <v>0</v>
      </c>
      <c r="F16" s="178">
        <v>0</v>
      </c>
      <c r="G16" s="178">
        <v>0</v>
      </c>
      <c r="H16" s="178">
        <v>0</v>
      </c>
      <c r="I16" s="178">
        <v>0</v>
      </c>
      <c r="J16" s="178">
        <v>0</v>
      </c>
      <c r="K16" s="141">
        <f>SUM(D16:J16)</f>
        <v>0</v>
      </c>
      <c r="L16" s="157" t="s">
        <v>213</v>
      </c>
      <c r="M16" s="119">
        <f>M15+1</f>
        <v>2</v>
      </c>
    </row>
    <row r="17" spans="1:13">
      <c r="A17" s="119">
        <f t="shared" ref="A17:A38" si="0">A16+1</f>
        <v>3</v>
      </c>
      <c r="B17" s="189">
        <v>340</v>
      </c>
      <c r="C17" s="191" t="s">
        <v>269</v>
      </c>
      <c r="D17" s="177">
        <v>0</v>
      </c>
      <c r="E17" s="177">
        <v>4.5108853959999999</v>
      </c>
      <c r="F17" s="178">
        <v>0</v>
      </c>
      <c r="G17" s="178">
        <v>0</v>
      </c>
      <c r="H17" s="178">
        <v>0</v>
      </c>
      <c r="I17" s="178">
        <v>0</v>
      </c>
      <c r="J17" s="178">
        <v>0</v>
      </c>
      <c r="K17" s="179">
        <f>SUM(D17:J17)</f>
        <v>4.5108853959999999</v>
      </c>
      <c r="L17" s="157" t="s">
        <v>213</v>
      </c>
      <c r="M17" s="119">
        <f t="shared" ref="M17:M38" si="1">M16+1</f>
        <v>3</v>
      </c>
    </row>
    <row r="18" spans="1:13">
      <c r="A18" s="119">
        <f t="shared" si="0"/>
        <v>4</v>
      </c>
      <c r="B18" s="189">
        <v>360</v>
      </c>
      <c r="C18" s="191" t="s">
        <v>269</v>
      </c>
      <c r="D18" s="177">
        <v>0</v>
      </c>
      <c r="E18" s="177">
        <v>0</v>
      </c>
      <c r="F18" s="178">
        <v>3615.5538399999973</v>
      </c>
      <c r="G18" s="178">
        <v>0</v>
      </c>
      <c r="H18" s="178">
        <v>0</v>
      </c>
      <c r="I18" s="178">
        <v>0</v>
      </c>
      <c r="J18" s="178">
        <v>0</v>
      </c>
      <c r="K18" s="179">
        <f>SUM(D18:J18)</f>
        <v>3615.5538399999973</v>
      </c>
      <c r="L18" s="157" t="s">
        <v>213</v>
      </c>
      <c r="M18" s="119">
        <f t="shared" si="1"/>
        <v>4</v>
      </c>
    </row>
    <row r="19" spans="1:13">
      <c r="A19" s="119">
        <f t="shared" si="0"/>
        <v>5</v>
      </c>
      <c r="B19" s="189">
        <v>361</v>
      </c>
      <c r="C19" s="62" t="s">
        <v>270</v>
      </c>
      <c r="D19" s="177">
        <v>0</v>
      </c>
      <c r="E19" s="177">
        <v>0</v>
      </c>
      <c r="F19" s="178">
        <v>1576.7471199999993</v>
      </c>
      <c r="G19" s="178">
        <v>0</v>
      </c>
      <c r="H19" s="178">
        <v>0</v>
      </c>
      <c r="I19" s="178">
        <v>0</v>
      </c>
      <c r="J19" s="178">
        <v>0</v>
      </c>
      <c r="K19" s="179">
        <f>SUM(D19:J19)</f>
        <v>1576.7471199999993</v>
      </c>
      <c r="L19" s="157" t="s">
        <v>213</v>
      </c>
      <c r="M19" s="119">
        <f t="shared" si="1"/>
        <v>5</v>
      </c>
    </row>
    <row r="20" spans="1:13">
      <c r="A20" s="119">
        <f t="shared" si="0"/>
        <v>6</v>
      </c>
      <c r="B20" s="157"/>
      <c r="C20" s="132"/>
      <c r="D20" s="132"/>
      <c r="E20" s="132"/>
      <c r="F20" s="132"/>
      <c r="G20" s="132"/>
      <c r="H20" s="132"/>
      <c r="I20" s="132"/>
      <c r="J20" s="132"/>
      <c r="K20" s="173"/>
      <c r="L20" s="157"/>
      <c r="M20" s="119">
        <f t="shared" si="1"/>
        <v>6</v>
      </c>
    </row>
    <row r="21" spans="1:13" s="110" customFormat="1">
      <c r="A21" s="119">
        <f t="shared" si="0"/>
        <v>7</v>
      </c>
      <c r="B21" s="1171" t="s">
        <v>271</v>
      </c>
      <c r="C21" s="1172" t="s">
        <v>272</v>
      </c>
      <c r="D21" s="1173">
        <f>SUM(D15:D20)</f>
        <v>0</v>
      </c>
      <c r="E21" s="1173">
        <f t="shared" ref="E21:I21" si="2">SUM(E15:E20)</f>
        <v>4.5108853959999999</v>
      </c>
      <c r="F21" s="1173">
        <f t="shared" si="2"/>
        <v>5192.3009599999968</v>
      </c>
      <c r="G21" s="1173">
        <f t="shared" si="2"/>
        <v>0</v>
      </c>
      <c r="H21" s="1173">
        <f t="shared" si="2"/>
        <v>0</v>
      </c>
      <c r="I21" s="1173">
        <f t="shared" si="2"/>
        <v>0</v>
      </c>
      <c r="J21" s="1173">
        <f>SUM(J15:J20)</f>
        <v>0</v>
      </c>
      <c r="K21" s="956">
        <f>SUM(K15:K20)</f>
        <v>5196.8118453959969</v>
      </c>
      <c r="L21" s="1174" t="str">
        <f>"Sum Lines "&amp;A15&amp;" thru "&amp;A19</f>
        <v>Sum Lines 1 thru 5</v>
      </c>
      <c r="M21" s="119">
        <f t="shared" si="1"/>
        <v>7</v>
      </c>
    </row>
    <row r="22" spans="1:13">
      <c r="A22" s="119">
        <f t="shared" si="0"/>
        <v>8</v>
      </c>
      <c r="B22" s="157"/>
      <c r="C22" s="132"/>
      <c r="D22" s="180"/>
      <c r="E22" s="181"/>
      <c r="F22" s="181"/>
      <c r="G22" s="181"/>
      <c r="H22" s="181"/>
      <c r="I22" s="181"/>
      <c r="J22" s="181"/>
      <c r="K22" s="173"/>
      <c r="L22" s="157"/>
      <c r="M22" s="119">
        <f t="shared" si="1"/>
        <v>8</v>
      </c>
    </row>
    <row r="23" spans="1:13">
      <c r="A23" s="119">
        <f t="shared" si="0"/>
        <v>9</v>
      </c>
      <c r="B23" s="189">
        <v>350</v>
      </c>
      <c r="C23" s="62" t="s">
        <v>269</v>
      </c>
      <c r="D23" s="183">
        <v>261778.19866000011</v>
      </c>
      <c r="E23" s="175">
        <v>0</v>
      </c>
      <c r="F23" s="176">
        <v>0</v>
      </c>
      <c r="G23" s="175">
        <v>0</v>
      </c>
      <c r="H23" s="175">
        <v>0</v>
      </c>
      <c r="I23" s="175">
        <v>0</v>
      </c>
      <c r="J23" s="175">
        <v>-13557.506586751999</v>
      </c>
      <c r="K23" s="184">
        <f t="shared" ref="K23:K34" si="3">SUM(D23:J23)</f>
        <v>248220.69207324812</v>
      </c>
      <c r="L23" s="157" t="s">
        <v>213</v>
      </c>
      <c r="M23" s="119">
        <f t="shared" si="1"/>
        <v>9</v>
      </c>
    </row>
    <row r="24" spans="1:13">
      <c r="A24" s="119">
        <f t="shared" si="0"/>
        <v>10</v>
      </c>
      <c r="B24" s="189">
        <v>351.1</v>
      </c>
      <c r="C24" s="62" t="s">
        <v>1029</v>
      </c>
      <c r="D24" s="185">
        <v>0</v>
      </c>
      <c r="E24" s="178">
        <v>0</v>
      </c>
      <c r="F24" s="178">
        <v>0</v>
      </c>
      <c r="G24" s="180">
        <v>0</v>
      </c>
      <c r="H24" s="178">
        <v>0</v>
      </c>
      <c r="I24" s="178">
        <v>0</v>
      </c>
      <c r="J24" s="181">
        <v>0</v>
      </c>
      <c r="K24" s="186">
        <f t="shared" si="3"/>
        <v>0</v>
      </c>
      <c r="L24" s="157" t="s">
        <v>213</v>
      </c>
      <c r="M24" s="119">
        <f t="shared" si="1"/>
        <v>10</v>
      </c>
    </row>
    <row r="25" spans="1:13">
      <c r="A25" s="119">
        <f t="shared" si="0"/>
        <v>11</v>
      </c>
      <c r="B25" s="189">
        <v>351.2</v>
      </c>
      <c r="C25" s="62" t="s">
        <v>1030</v>
      </c>
      <c r="D25" s="185">
        <v>720.58299999999997</v>
      </c>
      <c r="E25" s="178">
        <v>0</v>
      </c>
      <c r="F25" s="178">
        <v>0</v>
      </c>
      <c r="G25" s="180">
        <v>0</v>
      </c>
      <c r="H25" s="178">
        <v>0</v>
      </c>
      <c r="I25" s="178">
        <v>0</v>
      </c>
      <c r="J25" s="181">
        <v>0</v>
      </c>
      <c r="K25" s="186">
        <f t="shared" si="3"/>
        <v>720.58299999999997</v>
      </c>
      <c r="L25" s="157" t="s">
        <v>213</v>
      </c>
      <c r="M25" s="119">
        <f t="shared" si="1"/>
        <v>11</v>
      </c>
    </row>
    <row r="26" spans="1:13">
      <c r="A26" s="119">
        <f t="shared" si="0"/>
        <v>12</v>
      </c>
      <c r="B26" s="189">
        <v>351.3</v>
      </c>
      <c r="C26" s="62" t="s">
        <v>1031</v>
      </c>
      <c r="D26" s="185">
        <v>233167.7458</v>
      </c>
      <c r="E26" s="178">
        <v>0</v>
      </c>
      <c r="F26" s="178">
        <v>0</v>
      </c>
      <c r="G26" s="180">
        <v>0</v>
      </c>
      <c r="H26" s="178">
        <v>0</v>
      </c>
      <c r="I26" s="178">
        <v>0</v>
      </c>
      <c r="J26" s="181">
        <v>0</v>
      </c>
      <c r="K26" s="186">
        <f t="shared" si="3"/>
        <v>233167.7458</v>
      </c>
      <c r="L26" s="157" t="s">
        <v>213</v>
      </c>
      <c r="M26" s="119">
        <f t="shared" si="1"/>
        <v>12</v>
      </c>
    </row>
    <row r="27" spans="1:13">
      <c r="A27" s="119">
        <f t="shared" si="0"/>
        <v>13</v>
      </c>
      <c r="B27" s="189">
        <v>352</v>
      </c>
      <c r="C27" s="62" t="s">
        <v>270</v>
      </c>
      <c r="D27" s="185">
        <v>986629.87052999914</v>
      </c>
      <c r="E27" s="178">
        <v>0</v>
      </c>
      <c r="F27" s="178">
        <v>0</v>
      </c>
      <c r="G27" s="180">
        <v>-1928.2778199999998</v>
      </c>
      <c r="H27" s="178">
        <v>0</v>
      </c>
      <c r="I27" s="178">
        <v>0</v>
      </c>
      <c r="J27" s="181">
        <v>-161599.73698249995</v>
      </c>
      <c r="K27" s="186">
        <f t="shared" si="3"/>
        <v>823101.85572749923</v>
      </c>
      <c r="L27" s="157" t="s">
        <v>213</v>
      </c>
      <c r="M27" s="119">
        <f t="shared" si="1"/>
        <v>13</v>
      </c>
    </row>
    <row r="28" spans="1:13">
      <c r="A28" s="119">
        <f t="shared" si="0"/>
        <v>14</v>
      </c>
      <c r="B28" s="189">
        <v>353</v>
      </c>
      <c r="C28" s="62" t="s">
        <v>273</v>
      </c>
      <c r="D28" s="185">
        <v>2424472.8794399956</v>
      </c>
      <c r="E28" s="178">
        <v>0</v>
      </c>
      <c r="F28" s="178">
        <v>0</v>
      </c>
      <c r="G28" s="180">
        <v>-12009.827289999999</v>
      </c>
      <c r="H28" s="178">
        <v>-1420.3928799999999</v>
      </c>
      <c r="I28" s="178">
        <v>0</v>
      </c>
      <c r="J28" s="181">
        <v>-2418.0558699999997</v>
      </c>
      <c r="K28" s="186">
        <f t="shared" si="3"/>
        <v>2408624.6033999957</v>
      </c>
      <c r="L28" s="157" t="s">
        <v>213</v>
      </c>
      <c r="M28" s="119">
        <f t="shared" si="1"/>
        <v>14</v>
      </c>
    </row>
    <row r="29" spans="1:13">
      <c r="A29" s="119">
        <f t="shared" si="0"/>
        <v>15</v>
      </c>
      <c r="B29" s="189">
        <v>354</v>
      </c>
      <c r="C29" s="62" t="s">
        <v>274</v>
      </c>
      <c r="D29" s="185">
        <v>927128.63933999697</v>
      </c>
      <c r="E29" s="178">
        <v>0</v>
      </c>
      <c r="F29" s="178">
        <v>0</v>
      </c>
      <c r="G29" s="180">
        <v>0</v>
      </c>
      <c r="H29" s="178">
        <v>0</v>
      </c>
      <c r="I29" s="178">
        <v>0</v>
      </c>
      <c r="J29" s="181">
        <v>0</v>
      </c>
      <c r="K29" s="186">
        <f t="shared" si="3"/>
        <v>927128.63933999697</v>
      </c>
      <c r="L29" s="157" t="s">
        <v>213</v>
      </c>
      <c r="M29" s="119">
        <f t="shared" si="1"/>
        <v>15</v>
      </c>
    </row>
    <row r="30" spans="1:13">
      <c r="A30" s="119">
        <f t="shared" si="0"/>
        <v>16</v>
      </c>
      <c r="B30" s="189">
        <v>355</v>
      </c>
      <c r="C30" s="62" t="s">
        <v>275</v>
      </c>
      <c r="D30" s="185">
        <v>1321574.098740001</v>
      </c>
      <c r="E30" s="178">
        <v>0</v>
      </c>
      <c r="F30" s="178">
        <v>0</v>
      </c>
      <c r="G30" s="180">
        <v>0</v>
      </c>
      <c r="H30" s="178">
        <v>0</v>
      </c>
      <c r="I30" s="178">
        <v>0</v>
      </c>
      <c r="J30" s="181">
        <v>0</v>
      </c>
      <c r="K30" s="186">
        <f t="shared" si="3"/>
        <v>1321574.098740001</v>
      </c>
      <c r="L30" s="157" t="s">
        <v>213</v>
      </c>
      <c r="M30" s="119">
        <f t="shared" si="1"/>
        <v>16</v>
      </c>
    </row>
    <row r="31" spans="1:13">
      <c r="A31" s="119">
        <f t="shared" si="0"/>
        <v>17</v>
      </c>
      <c r="B31" s="189">
        <v>356</v>
      </c>
      <c r="C31" s="62" t="s">
        <v>276</v>
      </c>
      <c r="D31" s="185">
        <v>1072380.8811299999</v>
      </c>
      <c r="E31" s="178">
        <v>0</v>
      </c>
      <c r="F31" s="178">
        <v>0</v>
      </c>
      <c r="G31" s="180">
        <v>0</v>
      </c>
      <c r="H31" s="178">
        <v>0</v>
      </c>
      <c r="I31" s="178">
        <v>0</v>
      </c>
      <c r="J31" s="181">
        <v>0</v>
      </c>
      <c r="K31" s="186">
        <f t="shared" si="3"/>
        <v>1072380.8811299999</v>
      </c>
      <c r="L31" s="157" t="s">
        <v>213</v>
      </c>
      <c r="M31" s="119">
        <f t="shared" si="1"/>
        <v>17</v>
      </c>
    </row>
    <row r="32" spans="1:13">
      <c r="A32" s="119">
        <f t="shared" si="0"/>
        <v>18</v>
      </c>
      <c r="B32" s="189">
        <v>357</v>
      </c>
      <c r="C32" s="62" t="s">
        <v>277</v>
      </c>
      <c r="D32" s="185">
        <v>676525.20945999993</v>
      </c>
      <c r="E32" s="178">
        <v>0</v>
      </c>
      <c r="F32" s="178">
        <v>0</v>
      </c>
      <c r="G32" s="180">
        <v>0</v>
      </c>
      <c r="H32" s="178">
        <v>0</v>
      </c>
      <c r="I32" s="178">
        <v>0</v>
      </c>
      <c r="J32" s="181">
        <v>0</v>
      </c>
      <c r="K32" s="186">
        <f t="shared" si="3"/>
        <v>676525.20945999993</v>
      </c>
      <c r="L32" s="157" t="s">
        <v>213</v>
      </c>
      <c r="M32" s="119">
        <f t="shared" si="1"/>
        <v>18</v>
      </c>
    </row>
    <row r="33" spans="1:13">
      <c r="A33" s="119">
        <f t="shared" si="0"/>
        <v>19</v>
      </c>
      <c r="B33" s="189">
        <v>358</v>
      </c>
      <c r="C33" s="62" t="s">
        <v>278</v>
      </c>
      <c r="D33" s="185">
        <v>662349.41055999987</v>
      </c>
      <c r="E33" s="178">
        <v>0</v>
      </c>
      <c r="F33" s="178">
        <v>0</v>
      </c>
      <c r="G33" s="180">
        <v>-1726.37997</v>
      </c>
      <c r="H33" s="178">
        <v>0</v>
      </c>
      <c r="I33" s="178">
        <v>0</v>
      </c>
      <c r="J33" s="181">
        <v>0</v>
      </c>
      <c r="K33" s="186">
        <f t="shared" si="3"/>
        <v>660623.03058999986</v>
      </c>
      <c r="L33" s="157" t="s">
        <v>213</v>
      </c>
      <c r="M33" s="119">
        <f t="shared" si="1"/>
        <v>19</v>
      </c>
    </row>
    <row r="34" spans="1:13">
      <c r="A34" s="119">
        <f t="shared" si="0"/>
        <v>20</v>
      </c>
      <c r="B34" s="189">
        <v>359</v>
      </c>
      <c r="C34" s="62" t="s">
        <v>279</v>
      </c>
      <c r="D34" s="185">
        <v>400924.57051999983</v>
      </c>
      <c r="E34" s="178">
        <v>0</v>
      </c>
      <c r="F34" s="178">
        <v>0</v>
      </c>
      <c r="G34" s="180">
        <v>0</v>
      </c>
      <c r="H34" s="178">
        <v>0</v>
      </c>
      <c r="I34" s="178">
        <v>0</v>
      </c>
      <c r="J34" s="181">
        <v>0</v>
      </c>
      <c r="K34" s="186">
        <f t="shared" si="3"/>
        <v>400924.57051999983</v>
      </c>
      <c r="L34" s="157" t="s">
        <v>213</v>
      </c>
      <c r="M34" s="119">
        <f t="shared" si="1"/>
        <v>20</v>
      </c>
    </row>
    <row r="35" spans="1:13">
      <c r="A35" s="119">
        <f t="shared" si="0"/>
        <v>21</v>
      </c>
      <c r="B35" s="174"/>
      <c r="C35" s="132"/>
      <c r="D35" s="180"/>
      <c r="F35" s="1025"/>
      <c r="G35" s="1025"/>
      <c r="H35" s="1025"/>
      <c r="I35" s="1025"/>
      <c r="J35" s="181"/>
      <c r="K35" s="1124"/>
      <c r="L35" s="174"/>
      <c r="M35" s="119">
        <f t="shared" si="1"/>
        <v>21</v>
      </c>
    </row>
    <row r="36" spans="1:13">
      <c r="A36" s="119">
        <f t="shared" si="0"/>
        <v>22</v>
      </c>
      <c r="B36" s="1175" t="s">
        <v>271</v>
      </c>
      <c r="C36" s="1172" t="s">
        <v>237</v>
      </c>
      <c r="D36" s="1173">
        <f>SUM(D23:D35)</f>
        <v>8967652.0871799942</v>
      </c>
      <c r="E36" s="1173">
        <f t="shared" ref="E36:I36" si="4">SUM(E23:E35)</f>
        <v>0</v>
      </c>
      <c r="F36" s="1173">
        <f t="shared" si="4"/>
        <v>0</v>
      </c>
      <c r="G36" s="1173">
        <f t="shared" si="4"/>
        <v>-15664.485079999999</v>
      </c>
      <c r="H36" s="1173">
        <f t="shared" si="4"/>
        <v>-1420.3928799999999</v>
      </c>
      <c r="I36" s="1173">
        <f t="shared" si="4"/>
        <v>0</v>
      </c>
      <c r="J36" s="1173">
        <f>SUM(J23:J35)</f>
        <v>-177575.29943925195</v>
      </c>
      <c r="K36" s="956">
        <f>SUM(K23:K35)</f>
        <v>8772991.9097807407</v>
      </c>
      <c r="L36" s="1176" t="str">
        <f>"Sum Lines "&amp;A23&amp;" thru "&amp;A34</f>
        <v>Sum Lines 9 thru 20</v>
      </c>
      <c r="M36" s="119">
        <f t="shared" si="1"/>
        <v>22</v>
      </c>
    </row>
    <row r="37" spans="1:13">
      <c r="A37" s="119">
        <f t="shared" si="0"/>
        <v>23</v>
      </c>
      <c r="B37" s="169"/>
      <c r="D37" s="135"/>
      <c r="J37" s="182"/>
      <c r="K37" s="187"/>
      <c r="L37" s="957"/>
      <c r="M37" s="119">
        <f t="shared" si="1"/>
        <v>23</v>
      </c>
    </row>
    <row r="38" spans="1:13">
      <c r="A38" s="119">
        <f t="shared" si="0"/>
        <v>24</v>
      </c>
      <c r="B38" s="1177" t="s">
        <v>280</v>
      </c>
      <c r="C38" s="958"/>
      <c r="D38" s="1178">
        <f>D36+D21</f>
        <v>8967652.0871799942</v>
      </c>
      <c r="E38" s="1178">
        <f t="shared" ref="E38:I38" si="5">E36+E21</f>
        <v>4.5108853959999999</v>
      </c>
      <c r="F38" s="1178">
        <f t="shared" si="5"/>
        <v>5192.3009599999968</v>
      </c>
      <c r="G38" s="1178">
        <f>G36+G21</f>
        <v>-15664.485079999999</v>
      </c>
      <c r="H38" s="1178">
        <f>H36+H21</f>
        <v>-1420.3928799999999</v>
      </c>
      <c r="I38" s="1179">
        <f t="shared" si="5"/>
        <v>0</v>
      </c>
      <c r="J38" s="1178">
        <f>J36+J21</f>
        <v>-177575.29943925195</v>
      </c>
      <c r="K38" s="959">
        <f>K36+K21</f>
        <v>8778188.7216261365</v>
      </c>
      <c r="L38" s="1174" t="str">
        <f>"Line "&amp;A21&amp;" + Line "&amp;A36</f>
        <v>Line 7 + Line 22</v>
      </c>
      <c r="M38" s="119">
        <f t="shared" si="1"/>
        <v>24</v>
      </c>
    </row>
    <row r="39" spans="1:13">
      <c r="D39" s="135"/>
    </row>
    <row r="40" spans="1:13">
      <c r="D40" s="135"/>
    </row>
    <row r="41" spans="1:13">
      <c r="B41" s="17" t="s">
        <v>281</v>
      </c>
      <c r="D41" s="135"/>
    </row>
    <row r="42" spans="1:13">
      <c r="D42" s="135"/>
      <c r="K42" s="144"/>
      <c r="L42" s="144"/>
    </row>
    <row r="43" spans="1:13">
      <c r="D43" s="135"/>
    </row>
    <row r="44" spans="1:13">
      <c r="D44" s="135"/>
    </row>
    <row r="45" spans="1:13">
      <c r="D45" s="135"/>
    </row>
    <row r="46" spans="1:13">
      <c r="D46" s="135"/>
    </row>
    <row r="47" spans="1:13">
      <c r="D47" s="135"/>
    </row>
    <row r="48" spans="1:13">
      <c r="D48" s="135"/>
    </row>
    <row r="49" spans="4:4">
      <c r="D49" s="135"/>
    </row>
    <row r="50" spans="4:4">
      <c r="D50" s="135"/>
    </row>
    <row r="51" spans="4:4">
      <c r="D51" s="135"/>
    </row>
    <row r="52" spans="4:4">
      <c r="D52" s="135"/>
    </row>
    <row r="53" spans="4:4">
      <c r="D53" s="135"/>
    </row>
    <row r="54" spans="4:4">
      <c r="D54" s="135"/>
    </row>
    <row r="55" spans="4:4">
      <c r="D55" s="135"/>
    </row>
    <row r="56" spans="4:4">
      <c r="D56" s="135"/>
    </row>
    <row r="57" spans="4:4">
      <c r="D57" s="135"/>
    </row>
    <row r="58" spans="4:4">
      <c r="D58" s="135"/>
    </row>
    <row r="59" spans="4:4">
      <c r="D59" s="135"/>
    </row>
    <row r="60" spans="4:4">
      <c r="D60" s="135"/>
    </row>
    <row r="61" spans="4:4">
      <c r="D61" s="135"/>
    </row>
    <row r="62" spans="4:4">
      <c r="D62" s="135"/>
    </row>
    <row r="63" spans="4:4">
      <c r="D63" s="135"/>
    </row>
    <row r="64" spans="4:4">
      <c r="D64" s="135"/>
    </row>
    <row r="65" spans="4:4">
      <c r="D65" s="135"/>
    </row>
    <row r="66" spans="4:4">
      <c r="D66" s="135"/>
    </row>
    <row r="67" spans="4:4">
      <c r="D67" s="135"/>
    </row>
    <row r="68" spans="4:4">
      <c r="D68" s="135"/>
    </row>
    <row r="69" spans="4:4">
      <c r="D69" s="135"/>
    </row>
    <row r="70" spans="4:4">
      <c r="D70" s="135"/>
    </row>
    <row r="71" spans="4:4">
      <c r="D71" s="135"/>
    </row>
    <row r="72" spans="4:4">
      <c r="D72" s="135"/>
    </row>
    <row r="73" spans="4:4">
      <c r="D73" s="135"/>
    </row>
    <row r="74" spans="4:4">
      <c r="D74" s="135"/>
    </row>
    <row r="75" spans="4:4">
      <c r="D75" s="135"/>
    </row>
    <row r="76" spans="4:4">
      <c r="D76" s="135"/>
    </row>
    <row r="77" spans="4:4">
      <c r="D77" s="135"/>
    </row>
    <row r="78" spans="4:4">
      <c r="D78" s="135"/>
    </row>
    <row r="79" spans="4:4">
      <c r="D79" s="135"/>
    </row>
    <row r="80" spans="4:4">
      <c r="D80" s="135"/>
    </row>
    <row r="81" spans="4:4">
      <c r="D81" s="135"/>
    </row>
    <row r="82" spans="4:4">
      <c r="D82" s="135"/>
    </row>
    <row r="83" spans="4:4">
      <c r="D83" s="135"/>
    </row>
    <row r="84" spans="4:4">
      <c r="D84" s="135"/>
    </row>
    <row r="85" spans="4:4">
      <c r="D85" s="135"/>
    </row>
    <row r="86" spans="4:4">
      <c r="D86" s="135"/>
    </row>
    <row r="87" spans="4:4">
      <c r="D87" s="135"/>
    </row>
    <row r="88" spans="4:4">
      <c r="D88" s="135"/>
    </row>
    <row r="89" spans="4:4">
      <c r="D89" s="135"/>
    </row>
    <row r="90" spans="4:4">
      <c r="D90" s="135"/>
    </row>
    <row r="91" spans="4:4">
      <c r="D91" s="135"/>
    </row>
    <row r="92" spans="4:4">
      <c r="D92" s="135"/>
    </row>
    <row r="93" spans="4:4">
      <c r="D93" s="135"/>
    </row>
    <row r="94" spans="4:4">
      <c r="D94" s="135"/>
    </row>
    <row r="95" spans="4:4">
      <c r="D95" s="135"/>
    </row>
    <row r="96" spans="4:4">
      <c r="D96" s="135"/>
    </row>
    <row r="97" spans="4:4">
      <c r="D97" s="135"/>
    </row>
    <row r="98" spans="4:4">
      <c r="D98" s="135"/>
    </row>
    <row r="99" spans="4:4">
      <c r="D99" s="135"/>
    </row>
    <row r="100" spans="4:4">
      <c r="D100" s="135"/>
    </row>
    <row r="101" spans="4:4">
      <c r="D101" s="135"/>
    </row>
    <row r="102" spans="4:4">
      <c r="D102" s="135"/>
    </row>
    <row r="103" spans="4:4">
      <c r="D103" s="135"/>
    </row>
    <row r="104" spans="4:4">
      <c r="D104" s="135"/>
    </row>
    <row r="105" spans="4:4">
      <c r="D105" s="135"/>
    </row>
    <row r="106" spans="4:4">
      <c r="D106" s="135"/>
    </row>
    <row r="107" spans="4:4">
      <c r="D107" s="135"/>
    </row>
    <row r="108" spans="4:4">
      <c r="D108" s="135"/>
    </row>
    <row r="109" spans="4:4">
      <c r="D109" s="135"/>
    </row>
    <row r="110" spans="4:4">
      <c r="D110" s="135"/>
    </row>
    <row r="111" spans="4:4">
      <c r="D111" s="135"/>
    </row>
    <row r="112" spans="4:4">
      <c r="D112" s="135"/>
    </row>
    <row r="113" spans="4:4">
      <c r="D113" s="135"/>
    </row>
    <row r="114" spans="4:4">
      <c r="D114" s="135"/>
    </row>
    <row r="115" spans="4:4">
      <c r="D115" s="135"/>
    </row>
    <row r="116" spans="4:4">
      <c r="D116" s="135"/>
    </row>
    <row r="117" spans="4:4">
      <c r="D117" s="135"/>
    </row>
    <row r="118" spans="4:4">
      <c r="D118" s="135"/>
    </row>
    <row r="119" spans="4:4">
      <c r="D119" s="135"/>
    </row>
    <row r="120" spans="4:4">
      <c r="D120" s="135"/>
    </row>
    <row r="121" spans="4:4">
      <c r="D121" s="135"/>
    </row>
    <row r="122" spans="4:4">
      <c r="D122" s="135"/>
    </row>
    <row r="123" spans="4:4">
      <c r="D123" s="135"/>
    </row>
    <row r="124" spans="4:4">
      <c r="D124" s="135"/>
    </row>
    <row r="125" spans="4:4">
      <c r="D125" s="135"/>
    </row>
    <row r="126" spans="4:4">
      <c r="D126" s="135"/>
    </row>
    <row r="127" spans="4:4">
      <c r="D127" s="135"/>
    </row>
    <row r="128" spans="4:4">
      <c r="D128" s="135"/>
    </row>
    <row r="129" spans="4:4">
      <c r="D129" s="135"/>
    </row>
    <row r="130" spans="4:4">
      <c r="D130" s="135"/>
    </row>
    <row r="131" spans="4:4">
      <c r="D131" s="135"/>
    </row>
    <row r="132" spans="4:4">
      <c r="D132" s="135"/>
    </row>
    <row r="133" spans="4:4">
      <c r="D133" s="135"/>
    </row>
    <row r="134" spans="4:4">
      <c r="D134" s="135"/>
    </row>
    <row r="135" spans="4:4">
      <c r="D135" s="135"/>
    </row>
    <row r="136" spans="4:4">
      <c r="D136" s="135"/>
    </row>
    <row r="137" spans="4:4">
      <c r="D137" s="135"/>
    </row>
    <row r="138" spans="4:4">
      <c r="D138" s="135"/>
    </row>
    <row r="139" spans="4:4">
      <c r="D139" s="135"/>
    </row>
    <row r="140" spans="4:4">
      <c r="D140" s="135"/>
    </row>
    <row r="141" spans="4:4">
      <c r="D141" s="135"/>
    </row>
    <row r="142" spans="4:4">
      <c r="D142" s="135"/>
    </row>
    <row r="143" spans="4:4">
      <c r="D143" s="135"/>
    </row>
    <row r="144" spans="4:4">
      <c r="D144" s="135"/>
    </row>
    <row r="145" spans="4:4">
      <c r="D145" s="135"/>
    </row>
    <row r="146" spans="4:4">
      <c r="D146" s="135"/>
    </row>
    <row r="147" spans="4:4">
      <c r="D147" s="135"/>
    </row>
    <row r="148" spans="4:4">
      <c r="D148" s="135"/>
    </row>
    <row r="149" spans="4:4">
      <c r="D149" s="135"/>
    </row>
    <row r="150" spans="4:4">
      <c r="D150" s="135"/>
    </row>
    <row r="151" spans="4:4">
      <c r="D151" s="135"/>
    </row>
    <row r="152" spans="4:4">
      <c r="D152" s="135"/>
    </row>
    <row r="153" spans="4:4">
      <c r="D153" s="135"/>
    </row>
    <row r="154" spans="4:4">
      <c r="D154" s="135"/>
    </row>
    <row r="155" spans="4:4">
      <c r="D155" s="135"/>
    </row>
    <row r="156" spans="4:4">
      <c r="D156" s="135"/>
    </row>
    <row r="157" spans="4:4">
      <c r="D157" s="135"/>
    </row>
    <row r="158" spans="4:4">
      <c r="D158" s="135"/>
    </row>
    <row r="159" spans="4:4">
      <c r="D159" s="135"/>
    </row>
    <row r="160" spans="4:4">
      <c r="D160" s="135"/>
    </row>
    <row r="161" spans="4:4">
      <c r="D161" s="135"/>
    </row>
    <row r="162" spans="4:4">
      <c r="D162" s="135"/>
    </row>
    <row r="163" spans="4:4">
      <c r="D163" s="135"/>
    </row>
    <row r="164" spans="4:4">
      <c r="D164" s="135"/>
    </row>
    <row r="165" spans="4:4">
      <c r="D165" s="135"/>
    </row>
    <row r="166" spans="4:4">
      <c r="D166" s="135"/>
    </row>
    <row r="167" spans="4:4">
      <c r="D167" s="135"/>
    </row>
    <row r="168" spans="4:4">
      <c r="D168" s="135"/>
    </row>
    <row r="169" spans="4:4">
      <c r="D169" s="135"/>
    </row>
    <row r="170" spans="4:4">
      <c r="D170" s="135"/>
    </row>
    <row r="171" spans="4:4">
      <c r="D171" s="135"/>
    </row>
    <row r="172" spans="4:4">
      <c r="D172" s="135"/>
    </row>
    <row r="173" spans="4:4">
      <c r="D173" s="135"/>
    </row>
  </sheetData>
  <mergeCells count="5">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28"/>
  <sheetViews>
    <sheetView zoomScale="80" zoomScaleNormal="80" workbookViewId="0">
      <selection activeCell="B32" sqref="B32"/>
    </sheetView>
  </sheetViews>
  <sheetFormatPr defaultColWidth="8.5703125" defaultRowHeight="15.75"/>
  <cols>
    <col min="1" max="1" width="5.140625" style="246" customWidth="1"/>
    <col min="2" max="2" width="89.5703125" style="3" bestFit="1" customWidth="1"/>
    <col min="3" max="3" width="10.42578125" style="3" customWidth="1"/>
    <col min="4" max="4" width="1.5703125" style="3" customWidth="1"/>
    <col min="5" max="5" width="16.5703125" style="3" customWidth="1"/>
    <col min="6" max="6" width="1.5703125" style="3" customWidth="1"/>
    <col min="7" max="7" width="43.42578125" style="3" customWidth="1"/>
    <col min="8" max="8" width="5.140625" style="246" customWidth="1"/>
    <col min="9" max="16384" width="8.5703125" style="3"/>
  </cols>
  <sheetData>
    <row r="2" spans="1:8">
      <c r="B2" s="1304" t="str">
        <f>'Summary of Cost Components'!B2:D2</f>
        <v>SAN DIEGO GAS &amp; ELECTRIC COMPANY</v>
      </c>
      <c r="C2" s="1304"/>
      <c r="D2" s="1304"/>
      <c r="E2" s="1304"/>
      <c r="F2" s="1304"/>
      <c r="G2" s="1304"/>
    </row>
    <row r="3" spans="1:8" ht="15.75" customHeight="1">
      <c r="B3" s="1304" t="str">
        <f>'Summary of Cost Components'!B3:D3</f>
        <v>CITIZENS' SHARE OF THE SX-PQ UNDERGROUND LINE SEGMENT</v>
      </c>
      <c r="C3" s="1304"/>
      <c r="D3" s="1304"/>
      <c r="E3" s="1304"/>
      <c r="F3" s="1304"/>
      <c r="G3" s="1304"/>
      <c r="H3" s="565"/>
    </row>
    <row r="4" spans="1:8">
      <c r="B4" s="1305" t="s">
        <v>9</v>
      </c>
      <c r="C4" s="1305"/>
      <c r="D4" s="1305"/>
      <c r="E4" s="1305"/>
      <c r="F4" s="1305"/>
      <c r="G4" s="1305"/>
      <c r="H4" s="564"/>
    </row>
    <row r="5" spans="1:8">
      <c r="B5" s="1306" t="str">
        <f>"Base Period &amp; True-Up Period 12 - Months Ending December 31, "&amp;Automation!B3</f>
        <v>Base Period &amp; True-Up Period 12 - Months Ending December 31, 2025</v>
      </c>
      <c r="C5" s="1306"/>
      <c r="D5" s="1306"/>
      <c r="E5" s="1306"/>
      <c r="F5" s="1306"/>
      <c r="G5" s="1306"/>
      <c r="H5" s="564"/>
    </row>
    <row r="6" spans="1:8">
      <c r="B6" s="1307" t="s">
        <v>3</v>
      </c>
      <c r="C6" s="1307"/>
      <c r="D6" s="1307"/>
      <c r="E6" s="1307"/>
      <c r="F6" s="1307"/>
      <c r="G6" s="1307"/>
      <c r="H6" s="566"/>
    </row>
    <row r="8" spans="1:8">
      <c r="A8" s="561" t="s">
        <v>4</v>
      </c>
      <c r="B8" s="44"/>
      <c r="C8" s="44"/>
      <c r="D8" s="44"/>
      <c r="E8" s="48"/>
      <c r="F8" s="48"/>
      <c r="G8" s="44"/>
      <c r="H8" s="561" t="s">
        <v>4</v>
      </c>
    </row>
    <row r="9" spans="1:8">
      <c r="A9" s="561" t="s">
        <v>5</v>
      </c>
      <c r="B9" s="44"/>
      <c r="C9" s="44"/>
      <c r="D9" s="44"/>
      <c r="E9" s="941" t="s">
        <v>7</v>
      </c>
      <c r="F9" s="21"/>
      <c r="G9" s="941" t="s">
        <v>8</v>
      </c>
      <c r="H9" s="561" t="s">
        <v>5</v>
      </c>
    </row>
    <row r="10" spans="1:8">
      <c r="A10" s="564"/>
      <c r="B10" s="44"/>
      <c r="C10" s="44"/>
      <c r="D10" s="44"/>
      <c r="E10" s="59"/>
      <c r="F10" s="21"/>
      <c r="G10" s="59"/>
      <c r="H10" s="561"/>
    </row>
    <row r="11" spans="1:8">
      <c r="A11" s="561">
        <v>1</v>
      </c>
      <c r="B11" s="15" t="s">
        <v>23</v>
      </c>
      <c r="C11" s="15"/>
      <c r="D11" s="15"/>
      <c r="E11" s="44"/>
      <c r="F11" s="44"/>
      <c r="G11" s="44"/>
      <c r="H11" s="561">
        <f>A11</f>
        <v>1</v>
      </c>
    </row>
    <row r="12" spans="1:8">
      <c r="A12" s="561">
        <f>A11+1</f>
        <v>2</v>
      </c>
      <c r="B12" s="59" t="s">
        <v>24</v>
      </c>
      <c r="C12" s="59"/>
      <c r="D12" s="59"/>
      <c r="E12" s="598">
        <f>'Stmt AH'!E12</f>
        <v>0</v>
      </c>
      <c r="F12" s="44"/>
      <c r="G12" s="21" t="str">
        <f>"Statement AH; Line "&amp;'Stmt AH'!A12</f>
        <v>Statement AH; Line 2</v>
      </c>
      <c r="H12" s="561">
        <f>H11+1</f>
        <v>2</v>
      </c>
    </row>
    <row r="13" spans="1:8">
      <c r="A13" s="561">
        <f t="shared" ref="A13:A27" si="0">A12+1</f>
        <v>3</v>
      </c>
      <c r="B13" s="59" t="s">
        <v>25</v>
      </c>
      <c r="C13" s="59"/>
      <c r="D13" s="59"/>
      <c r="E13" s="1090">
        <v>0.13100000000000001</v>
      </c>
      <c r="F13" s="44"/>
      <c r="G13" s="44"/>
      <c r="H13" s="561">
        <f t="shared" ref="H13:H27" si="1">H12+1</f>
        <v>3</v>
      </c>
    </row>
    <row r="14" spans="1:8">
      <c r="A14" s="561">
        <f t="shared" si="0"/>
        <v>4</v>
      </c>
      <c r="B14" s="59" t="s">
        <v>26</v>
      </c>
      <c r="C14" s="59"/>
      <c r="D14" s="59"/>
      <c r="E14" s="599">
        <f>E12*E13</f>
        <v>0</v>
      </c>
      <c r="F14" s="14"/>
      <c r="G14" s="21" t="str">
        <f>"Line "&amp;A12&amp;" x Line "&amp;A13</f>
        <v>Line 2 x Line 3</v>
      </c>
      <c r="H14" s="561">
        <f t="shared" si="1"/>
        <v>4</v>
      </c>
    </row>
    <row r="15" spans="1:8">
      <c r="A15" s="561">
        <f t="shared" si="0"/>
        <v>5</v>
      </c>
      <c r="B15" s="59"/>
      <c r="C15" s="59"/>
      <c r="D15" s="59"/>
      <c r="E15" s="568"/>
      <c r="F15" s="59"/>
      <c r="G15" s="21"/>
      <c r="H15" s="561">
        <f t="shared" si="1"/>
        <v>5</v>
      </c>
    </row>
    <row r="16" spans="1:8">
      <c r="A16" s="561">
        <f t="shared" si="0"/>
        <v>6</v>
      </c>
      <c r="B16" s="135" t="s">
        <v>27</v>
      </c>
      <c r="C16" s="135"/>
      <c r="D16" s="135"/>
      <c r="E16" s="1090">
        <f>1/8</f>
        <v>0.125</v>
      </c>
      <c r="F16" s="44"/>
      <c r="G16" s="21" t="s">
        <v>28</v>
      </c>
      <c r="H16" s="561">
        <f t="shared" si="1"/>
        <v>6</v>
      </c>
    </row>
    <row r="17" spans="1:14">
      <c r="A17" s="561">
        <f t="shared" si="0"/>
        <v>7</v>
      </c>
      <c r="B17" s="59" t="s">
        <v>29</v>
      </c>
      <c r="C17" s="59"/>
      <c r="D17" s="59"/>
      <c r="E17" s="599">
        <f>E14*E16</f>
        <v>0</v>
      </c>
      <c r="F17" s="14"/>
      <c r="G17" s="21" t="str">
        <f>"Line "&amp;A14&amp;" x Line "&amp;A16</f>
        <v>Line 4 x Line 6</v>
      </c>
      <c r="H17" s="561">
        <f t="shared" si="1"/>
        <v>7</v>
      </c>
    </row>
    <row r="18" spans="1:14">
      <c r="A18" s="561">
        <f t="shared" si="0"/>
        <v>8</v>
      </c>
      <c r="B18" s="59"/>
      <c r="C18" s="59"/>
      <c r="D18" s="59"/>
      <c r="E18" s="568"/>
      <c r="F18" s="59"/>
      <c r="G18" s="21"/>
      <c r="H18" s="561">
        <f t="shared" si="1"/>
        <v>8</v>
      </c>
    </row>
    <row r="19" spans="1:14">
      <c r="A19" s="561">
        <f t="shared" si="0"/>
        <v>9</v>
      </c>
      <c r="B19" s="59" t="s">
        <v>30</v>
      </c>
      <c r="C19" s="59"/>
      <c r="D19" s="59"/>
      <c r="E19" s="942">
        <f>'Stmt AV'!G110</f>
        <v>9.467826257812384E-2</v>
      </c>
      <c r="F19" s="44"/>
      <c r="G19" s="26" t="str">
        <f>"Statement AV2; Line "&amp;'Stmt AV'!A110</f>
        <v>Statement AV2; Line 31</v>
      </c>
      <c r="H19" s="561">
        <f t="shared" si="1"/>
        <v>9</v>
      </c>
    </row>
    <row r="20" spans="1:14">
      <c r="A20" s="561">
        <f t="shared" si="0"/>
        <v>10</v>
      </c>
      <c r="B20" s="59"/>
      <c r="C20" s="59"/>
      <c r="D20" s="59"/>
      <c r="E20" s="568"/>
      <c r="F20" s="59"/>
      <c r="G20" s="21"/>
      <c r="H20" s="561">
        <f t="shared" si="1"/>
        <v>10</v>
      </c>
    </row>
    <row r="21" spans="1:14">
      <c r="A21" s="561">
        <f t="shared" si="0"/>
        <v>11</v>
      </c>
      <c r="B21" s="59" t="s">
        <v>31</v>
      </c>
      <c r="C21" s="59"/>
      <c r="D21" s="59"/>
      <c r="E21" s="1091">
        <f>E19*E17</f>
        <v>0</v>
      </c>
      <c r="F21" s="521"/>
      <c r="G21" s="21" t="str">
        <f>"Line "&amp;A17&amp;" x Line "&amp;A19</f>
        <v>Line 7 x Line 9</v>
      </c>
      <c r="H21" s="561">
        <f t="shared" si="1"/>
        <v>11</v>
      </c>
    </row>
    <row r="22" spans="1:14">
      <c r="A22" s="561">
        <f t="shared" si="0"/>
        <v>12</v>
      </c>
      <c r="B22" s="59"/>
      <c r="C22" s="59"/>
      <c r="D22" s="59"/>
      <c r="E22" s="568"/>
      <c r="F22" s="59"/>
      <c r="G22" s="21"/>
      <c r="H22" s="561">
        <f t="shared" si="1"/>
        <v>12</v>
      </c>
    </row>
    <row r="23" spans="1:14">
      <c r="A23" s="561">
        <f t="shared" si="0"/>
        <v>13</v>
      </c>
      <c r="B23" s="59" t="s">
        <v>32</v>
      </c>
      <c r="C23" s="59"/>
      <c r="D23" s="59"/>
      <c r="E23" s="600">
        <f>E21+E14</f>
        <v>0</v>
      </c>
      <c r="F23" s="521"/>
      <c r="G23" s="21" t="str">
        <f>"Line "&amp;A14&amp;" + Line "&amp;A21</f>
        <v>Line 4 + Line 11</v>
      </c>
      <c r="H23" s="561">
        <f t="shared" si="1"/>
        <v>13</v>
      </c>
    </row>
    <row r="24" spans="1:14">
      <c r="A24" s="561">
        <f t="shared" si="0"/>
        <v>14</v>
      </c>
      <c r="B24" s="59"/>
      <c r="C24" s="59"/>
      <c r="D24" s="59"/>
      <c r="E24" s="601"/>
      <c r="F24" s="22"/>
      <c r="G24" s="21"/>
      <c r="H24" s="561">
        <f t="shared" si="1"/>
        <v>14</v>
      </c>
    </row>
    <row r="25" spans="1:14">
      <c r="A25" s="561">
        <f t="shared" si="0"/>
        <v>15</v>
      </c>
      <c r="B25" s="59" t="s">
        <v>33</v>
      </c>
      <c r="C25" s="603">
        <v>1.0207000000000001E-2</v>
      </c>
      <c r="D25" s="59"/>
      <c r="E25" s="1091">
        <f>E23*C25</f>
        <v>0</v>
      </c>
      <c r="F25" s="521"/>
      <c r="G25" s="21" t="str">
        <f>"Line "&amp;A23&amp;" x Franchise Fee Rate"</f>
        <v>Line 13 x Franchise Fee Rate</v>
      </c>
      <c r="H25" s="561">
        <f t="shared" si="1"/>
        <v>15</v>
      </c>
      <c r="J25"/>
      <c r="K25"/>
      <c r="L25"/>
      <c r="M25"/>
      <c r="N25"/>
    </row>
    <row r="26" spans="1:14">
      <c r="A26" s="561">
        <f t="shared" si="0"/>
        <v>16</v>
      </c>
      <c r="B26" s="59"/>
      <c r="C26" s="59"/>
      <c r="D26" s="59"/>
      <c r="E26" s="602"/>
      <c r="F26" s="23"/>
      <c r="G26" s="21"/>
      <c r="H26" s="561">
        <f t="shared" si="1"/>
        <v>16</v>
      </c>
    </row>
    <row r="27" spans="1:14" ht="16.5" thickBot="1">
      <c r="A27" s="561">
        <f t="shared" si="0"/>
        <v>17</v>
      </c>
      <c r="B27" s="44" t="s">
        <v>34</v>
      </c>
      <c r="C27" s="59"/>
      <c r="D27" s="59"/>
      <c r="E27" s="932">
        <f>E25+E23</f>
        <v>0</v>
      </c>
      <c r="F27" s="545"/>
      <c r="G27" s="21" t="str">
        <f>"Line "&amp;A23&amp;" + Line "&amp;A25</f>
        <v>Line 13 + Line 15</v>
      </c>
      <c r="H27" s="561">
        <f t="shared" si="1"/>
        <v>17</v>
      </c>
    </row>
    <row r="28" spans="1:14" ht="16.5" thickTop="1"/>
  </sheetData>
  <mergeCells count="5">
    <mergeCell ref="B3:G3"/>
    <mergeCell ref="B4:G4"/>
    <mergeCell ref="B5:G5"/>
    <mergeCell ref="B6:G6"/>
    <mergeCell ref="B2:G2"/>
  </mergeCells>
  <printOptions horizontalCentered="1"/>
  <pageMargins left="0.5" right="0.5" top="0.5" bottom="0.5" header="0.25" footer="0.25"/>
  <pageSetup scale="55" orientation="portrait" r:id="rId1"/>
  <headerFooter scaleWithDoc="0">
    <oddFooter xml:space="preserve">&amp;C&amp;"Times New Roman,Regular"&amp;10Section 1
Direct Maintenance
</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173"/>
  <sheetViews>
    <sheetView zoomScale="80" zoomScaleNormal="80" workbookViewId="0">
      <selection activeCell="I44" sqref="I44"/>
    </sheetView>
  </sheetViews>
  <sheetFormatPr defaultColWidth="9.140625" defaultRowHeight="15.75"/>
  <cols>
    <col min="1" max="1" width="5.140625" style="119" customWidth="1"/>
    <col min="2" max="2" width="11.140625" style="119" customWidth="1"/>
    <col min="3" max="3" width="32.42578125" style="135" customWidth="1"/>
    <col min="4" max="10" width="18.5703125" style="188" customWidth="1"/>
    <col min="11" max="11" width="18.5703125" style="135" customWidth="1"/>
    <col min="12" max="12" width="24" style="135" customWidth="1"/>
    <col min="13" max="13" width="5.140625" style="119" customWidth="1"/>
    <col min="14" max="14" width="11.5703125" style="135" bestFit="1" customWidth="1"/>
    <col min="15" max="15" width="13.140625" style="135" customWidth="1"/>
    <col min="16" max="16384" width="9.140625" style="135"/>
  </cols>
  <sheetData>
    <row r="1" spans="1:13">
      <c r="C1" s="119"/>
    </row>
    <row r="2" spans="1:13" s="110" customFormat="1">
      <c r="A2" s="109"/>
      <c r="B2" s="1322" t="s">
        <v>0</v>
      </c>
      <c r="C2" s="1322"/>
      <c r="D2" s="1322"/>
      <c r="E2" s="1322"/>
      <c r="F2" s="1322"/>
      <c r="G2" s="1322"/>
      <c r="H2" s="1322"/>
      <c r="I2" s="1322"/>
      <c r="J2" s="1322"/>
      <c r="K2" s="1322"/>
      <c r="L2" s="1322"/>
      <c r="M2" s="109"/>
    </row>
    <row r="3" spans="1:13" s="110" customFormat="1">
      <c r="A3" s="109"/>
      <c r="B3" s="1322" t="s">
        <v>244</v>
      </c>
      <c r="C3" s="1322"/>
      <c r="D3" s="1322"/>
      <c r="E3" s="1322"/>
      <c r="F3" s="1322"/>
      <c r="G3" s="1322"/>
      <c r="H3" s="1322"/>
      <c r="I3" s="1322"/>
      <c r="J3" s="1322"/>
      <c r="K3" s="1322"/>
      <c r="L3" s="1322"/>
      <c r="M3" s="109"/>
    </row>
    <row r="4" spans="1:13">
      <c r="B4" s="1322" t="s">
        <v>245</v>
      </c>
      <c r="C4" s="1322"/>
      <c r="D4" s="1322"/>
      <c r="E4" s="1322"/>
      <c r="F4" s="1322"/>
      <c r="G4" s="1322"/>
      <c r="H4" s="1322"/>
      <c r="I4" s="1322"/>
      <c r="J4" s="1322"/>
      <c r="K4" s="1322"/>
      <c r="L4" s="1322"/>
    </row>
    <row r="5" spans="1:13">
      <c r="B5" s="1326" t="str">
        <f>"BALANCES AS OF 12/31/"&amp;Automation!$B$3</f>
        <v>BALANCES AS OF 12/31/2025</v>
      </c>
      <c r="C5" s="1326"/>
      <c r="D5" s="1326"/>
      <c r="E5" s="1326"/>
      <c r="F5" s="1326"/>
      <c r="G5" s="1326"/>
      <c r="H5" s="1326"/>
      <c r="I5" s="1326"/>
      <c r="J5" s="1326"/>
      <c r="K5" s="1326"/>
      <c r="L5" s="1326"/>
    </row>
    <row r="6" spans="1:13">
      <c r="B6" s="1326" t="s">
        <v>3</v>
      </c>
      <c r="C6" s="1322"/>
      <c r="D6" s="1322"/>
      <c r="E6" s="1322"/>
      <c r="F6" s="1322"/>
      <c r="G6" s="1322"/>
      <c r="H6" s="1322"/>
      <c r="I6" s="1322"/>
      <c r="J6" s="1322"/>
      <c r="K6" s="1322"/>
      <c r="L6" s="1322"/>
    </row>
    <row r="7" spans="1:13">
      <c r="C7" s="111"/>
      <c r="D7" s="112"/>
      <c r="E7" s="164"/>
      <c r="F7" s="164"/>
      <c r="G7" s="164"/>
      <c r="H7" s="164"/>
      <c r="I7" s="164"/>
      <c r="J7" s="164"/>
    </row>
    <row r="8" spans="1:13" s="109" customFormat="1">
      <c r="B8" s="858"/>
      <c r="C8" s="953"/>
      <c r="D8" s="954" t="s">
        <v>246</v>
      </c>
      <c r="E8" s="955" t="s">
        <v>247</v>
      </c>
      <c r="F8" s="955" t="s">
        <v>248</v>
      </c>
      <c r="G8" s="955" t="s">
        <v>249</v>
      </c>
      <c r="H8" s="955" t="s">
        <v>250</v>
      </c>
      <c r="I8" s="955" t="s">
        <v>251</v>
      </c>
      <c r="J8" s="955" t="s">
        <v>252</v>
      </c>
      <c r="K8" s="955" t="s">
        <v>253</v>
      </c>
      <c r="L8" s="858"/>
      <c r="M8" s="109" t="s">
        <v>185</v>
      </c>
    </row>
    <row r="9" spans="1:13">
      <c r="B9" s="165"/>
      <c r="C9" s="118"/>
      <c r="D9" s="166"/>
      <c r="E9" s="167"/>
      <c r="F9" s="167"/>
      <c r="G9" s="167"/>
      <c r="H9" s="167"/>
      <c r="I9" s="167"/>
      <c r="J9" s="167"/>
      <c r="K9" s="168" t="s">
        <v>80</v>
      </c>
      <c r="L9" s="165"/>
      <c r="M9" s="119" t="s">
        <v>185</v>
      </c>
    </row>
    <row r="10" spans="1:13">
      <c r="B10" s="169"/>
      <c r="C10" s="132"/>
      <c r="D10" s="166"/>
      <c r="E10" s="167" t="s">
        <v>254</v>
      </c>
      <c r="F10" s="167" t="s">
        <v>234</v>
      </c>
      <c r="G10" s="167" t="s">
        <v>238</v>
      </c>
      <c r="H10" s="167" t="s">
        <v>238</v>
      </c>
      <c r="I10" s="167" t="s">
        <v>238</v>
      </c>
      <c r="J10" s="167" t="s">
        <v>238</v>
      </c>
      <c r="K10" s="167" t="s">
        <v>238</v>
      </c>
      <c r="L10" s="157"/>
      <c r="M10" s="119" t="s">
        <v>185</v>
      </c>
    </row>
    <row r="11" spans="1:13">
      <c r="B11" s="170"/>
      <c r="C11" s="129"/>
      <c r="D11" s="171" t="s">
        <v>80</v>
      </c>
      <c r="E11" s="167" t="s">
        <v>255</v>
      </c>
      <c r="F11" s="167" t="s">
        <v>255</v>
      </c>
      <c r="G11" s="167" t="s">
        <v>255</v>
      </c>
      <c r="H11" s="167" t="s">
        <v>255</v>
      </c>
      <c r="I11" s="167" t="s">
        <v>255</v>
      </c>
      <c r="J11" s="167" t="s">
        <v>255</v>
      </c>
      <c r="K11" s="167" t="s">
        <v>235</v>
      </c>
      <c r="L11" s="116"/>
    </row>
    <row r="12" spans="1:13">
      <c r="A12" s="119" t="s">
        <v>4</v>
      </c>
      <c r="B12" s="170"/>
      <c r="C12" s="116"/>
      <c r="D12" s="171" t="s">
        <v>238</v>
      </c>
      <c r="E12" s="167" t="s">
        <v>256</v>
      </c>
      <c r="F12" s="172" t="s">
        <v>256</v>
      </c>
      <c r="G12" s="167" t="s">
        <v>256</v>
      </c>
      <c r="H12" s="167" t="s">
        <v>256</v>
      </c>
      <c r="I12" s="167" t="s">
        <v>256</v>
      </c>
      <c r="J12" s="167" t="s">
        <v>256</v>
      </c>
      <c r="K12" s="167" t="s">
        <v>257</v>
      </c>
      <c r="L12" s="116"/>
      <c r="M12" s="119" t="s">
        <v>4</v>
      </c>
    </row>
    <row r="13" spans="1:13">
      <c r="A13" s="119" t="s">
        <v>5</v>
      </c>
      <c r="B13" s="1007" t="s">
        <v>258</v>
      </c>
      <c r="C13" s="1007" t="s">
        <v>259</v>
      </c>
      <c r="D13" s="1121" t="s">
        <v>255</v>
      </c>
      <c r="E13" s="1122" t="s">
        <v>260</v>
      </c>
      <c r="F13" s="1122" t="s">
        <v>261</v>
      </c>
      <c r="G13" s="1122" t="s">
        <v>262</v>
      </c>
      <c r="H13" s="1122" t="s">
        <v>263</v>
      </c>
      <c r="I13" s="1122" t="s">
        <v>228</v>
      </c>
      <c r="J13" s="1123" t="s">
        <v>264</v>
      </c>
      <c r="K13" s="1007" t="s">
        <v>265</v>
      </c>
      <c r="L13" s="1007" t="s">
        <v>8</v>
      </c>
      <c r="M13" s="119" t="s">
        <v>5</v>
      </c>
    </row>
    <row r="14" spans="1:13">
      <c r="B14" s="157"/>
      <c r="C14" s="132" t="s">
        <v>266</v>
      </c>
      <c r="D14" s="132"/>
      <c r="E14" s="132"/>
      <c r="F14" s="132"/>
      <c r="G14" s="132"/>
      <c r="H14" s="132"/>
      <c r="I14" s="132"/>
      <c r="J14" s="132"/>
      <c r="K14" s="173"/>
      <c r="L14" s="157"/>
    </row>
    <row r="15" spans="1:13">
      <c r="A15" s="119">
        <v>1</v>
      </c>
      <c r="B15" s="189">
        <v>303</v>
      </c>
      <c r="C15" s="62" t="s">
        <v>267</v>
      </c>
      <c r="D15" s="175">
        <v>0</v>
      </c>
      <c r="E15" s="175">
        <v>0</v>
      </c>
      <c r="F15" s="176">
        <v>0</v>
      </c>
      <c r="G15" s="176">
        <v>0</v>
      </c>
      <c r="H15" s="176">
        <v>0</v>
      </c>
      <c r="I15" s="176">
        <v>0</v>
      </c>
      <c r="J15" s="176">
        <v>0</v>
      </c>
      <c r="K15" s="140">
        <f>SUM(D15:J15)</f>
        <v>0</v>
      </c>
      <c r="L15" s="157" t="s">
        <v>213</v>
      </c>
      <c r="M15" s="119">
        <f>A15</f>
        <v>1</v>
      </c>
    </row>
    <row r="16" spans="1:13">
      <c r="A16" s="119">
        <f>A15+1</f>
        <v>2</v>
      </c>
      <c r="B16" s="190">
        <v>310.10000000000002</v>
      </c>
      <c r="C16" s="62" t="s">
        <v>268</v>
      </c>
      <c r="D16" s="177">
        <v>0</v>
      </c>
      <c r="E16" s="177">
        <v>0</v>
      </c>
      <c r="F16" s="178">
        <v>0</v>
      </c>
      <c r="G16" s="178">
        <v>0</v>
      </c>
      <c r="H16" s="178">
        <v>0</v>
      </c>
      <c r="I16" s="178">
        <v>0</v>
      </c>
      <c r="J16" s="178">
        <v>0</v>
      </c>
      <c r="K16" s="141">
        <f>SUM(D16:J16)</f>
        <v>0</v>
      </c>
      <c r="L16" s="157" t="s">
        <v>213</v>
      </c>
      <c r="M16" s="119">
        <f>M15+1</f>
        <v>2</v>
      </c>
    </row>
    <row r="17" spans="1:13">
      <c r="A17" s="119">
        <f t="shared" ref="A17:A38" si="0">A16+1</f>
        <v>3</v>
      </c>
      <c r="B17" s="189">
        <v>340</v>
      </c>
      <c r="C17" s="191" t="s">
        <v>269</v>
      </c>
      <c r="D17" s="177">
        <v>0</v>
      </c>
      <c r="E17" s="177">
        <v>4.4929184919999994</v>
      </c>
      <c r="F17" s="178">
        <v>0</v>
      </c>
      <c r="G17" s="178">
        <v>0</v>
      </c>
      <c r="H17" s="178">
        <v>0</v>
      </c>
      <c r="I17" s="178">
        <v>0</v>
      </c>
      <c r="J17" s="178">
        <v>0</v>
      </c>
      <c r="K17" s="179">
        <f>SUM(D17:J17)</f>
        <v>4.4929184919999994</v>
      </c>
      <c r="L17" s="157" t="s">
        <v>213</v>
      </c>
      <c r="M17" s="119">
        <f t="shared" ref="M17:M38" si="1">M16+1</f>
        <v>3</v>
      </c>
    </row>
    <row r="18" spans="1:13">
      <c r="A18" s="119">
        <f t="shared" si="0"/>
        <v>4</v>
      </c>
      <c r="B18" s="189">
        <v>360</v>
      </c>
      <c r="C18" s="191" t="s">
        <v>269</v>
      </c>
      <c r="D18" s="177">
        <v>0</v>
      </c>
      <c r="E18" s="177">
        <v>0</v>
      </c>
      <c r="F18" s="178">
        <v>3595.6433599999987</v>
      </c>
      <c r="G18" s="178">
        <v>0</v>
      </c>
      <c r="H18" s="178">
        <v>0</v>
      </c>
      <c r="I18" s="178">
        <v>0</v>
      </c>
      <c r="J18" s="178">
        <v>0</v>
      </c>
      <c r="K18" s="179">
        <f>SUM(D18:J18)</f>
        <v>3595.6433599999987</v>
      </c>
      <c r="L18" s="157" t="s">
        <v>213</v>
      </c>
      <c r="M18" s="119">
        <f t="shared" si="1"/>
        <v>4</v>
      </c>
    </row>
    <row r="19" spans="1:13">
      <c r="A19" s="119">
        <f t="shared" si="0"/>
        <v>5</v>
      </c>
      <c r="B19" s="189">
        <v>361</v>
      </c>
      <c r="C19" s="62" t="s">
        <v>270</v>
      </c>
      <c r="D19" s="177">
        <v>0</v>
      </c>
      <c r="E19" s="177">
        <v>0</v>
      </c>
      <c r="F19" s="178">
        <v>1576.7471199999993</v>
      </c>
      <c r="G19" s="178">
        <v>0</v>
      </c>
      <c r="H19" s="178">
        <v>0</v>
      </c>
      <c r="I19" s="178">
        <v>0</v>
      </c>
      <c r="J19" s="178">
        <v>0</v>
      </c>
      <c r="K19" s="179">
        <f>SUM(D19:J19)</f>
        <v>1576.7471199999993</v>
      </c>
      <c r="L19" s="157" t="s">
        <v>213</v>
      </c>
      <c r="M19" s="119">
        <f t="shared" si="1"/>
        <v>5</v>
      </c>
    </row>
    <row r="20" spans="1:13">
      <c r="A20" s="119">
        <f t="shared" si="0"/>
        <v>6</v>
      </c>
      <c r="B20" s="157"/>
      <c r="C20" s="132"/>
      <c r="D20" s="132"/>
      <c r="E20" s="132"/>
      <c r="F20" s="132"/>
      <c r="G20" s="132"/>
      <c r="H20" s="132"/>
      <c r="I20" s="132"/>
      <c r="J20" s="132"/>
      <c r="K20" s="173"/>
      <c r="L20" s="157"/>
      <c r="M20" s="119">
        <f t="shared" si="1"/>
        <v>6</v>
      </c>
    </row>
    <row r="21" spans="1:13" s="110" customFormat="1">
      <c r="A21" s="119">
        <f t="shared" si="0"/>
        <v>7</v>
      </c>
      <c r="B21" s="1171" t="s">
        <v>271</v>
      </c>
      <c r="C21" s="1172" t="s">
        <v>272</v>
      </c>
      <c r="D21" s="1173">
        <f>SUM(D15:D20)</f>
        <v>0</v>
      </c>
      <c r="E21" s="1173">
        <f t="shared" ref="E21:I21" si="2">SUM(E15:E20)</f>
        <v>4.4929184919999994</v>
      </c>
      <c r="F21" s="1173">
        <f t="shared" si="2"/>
        <v>5172.3904799999982</v>
      </c>
      <c r="G21" s="1173">
        <f t="shared" si="2"/>
        <v>0</v>
      </c>
      <c r="H21" s="1173">
        <f t="shared" si="2"/>
        <v>0</v>
      </c>
      <c r="I21" s="1173">
        <f t="shared" si="2"/>
        <v>0</v>
      </c>
      <c r="J21" s="1173">
        <f>SUM(J15:J20)</f>
        <v>0</v>
      </c>
      <c r="K21" s="956">
        <f>SUM(K15:K20)</f>
        <v>5176.8833984919984</v>
      </c>
      <c r="L21" s="1174" t="str">
        <f>"Sum Lines "&amp;A15&amp;" thru "&amp;A19</f>
        <v>Sum Lines 1 thru 5</v>
      </c>
      <c r="M21" s="119">
        <f t="shared" si="1"/>
        <v>7</v>
      </c>
    </row>
    <row r="22" spans="1:13">
      <c r="A22" s="119">
        <f t="shared" si="0"/>
        <v>8</v>
      </c>
      <c r="B22" s="157"/>
      <c r="C22" s="132"/>
      <c r="D22" s="180"/>
      <c r="E22" s="181"/>
      <c r="F22" s="181"/>
      <c r="G22" s="181"/>
      <c r="H22" s="181"/>
      <c r="I22" s="181"/>
      <c r="J22" s="181"/>
      <c r="K22" s="173"/>
      <c r="L22" s="157"/>
      <c r="M22" s="119">
        <f t="shared" si="1"/>
        <v>8</v>
      </c>
    </row>
    <row r="23" spans="1:13">
      <c r="A23" s="119">
        <f t="shared" si="0"/>
        <v>9</v>
      </c>
      <c r="B23" s="189">
        <v>350</v>
      </c>
      <c r="C23" s="62" t="s">
        <v>269</v>
      </c>
      <c r="D23" s="183">
        <v>262259.66140999959</v>
      </c>
      <c r="E23" s="175">
        <v>0</v>
      </c>
      <c r="F23" s="176">
        <v>0</v>
      </c>
      <c r="G23" s="175">
        <v>0</v>
      </c>
      <c r="H23" s="175">
        <v>0</v>
      </c>
      <c r="I23" s="175">
        <v>0</v>
      </c>
      <c r="J23" s="175">
        <v>-13536.055936752</v>
      </c>
      <c r="K23" s="184">
        <f t="shared" ref="K23:K34" si="3">SUM(D23:J23)</f>
        <v>248723.60547324759</v>
      </c>
      <c r="L23" s="157" t="s">
        <v>213</v>
      </c>
      <c r="M23" s="119">
        <f t="shared" si="1"/>
        <v>9</v>
      </c>
    </row>
    <row r="24" spans="1:13">
      <c r="A24" s="119">
        <f t="shared" si="0"/>
        <v>10</v>
      </c>
      <c r="B24" s="189">
        <v>351.1</v>
      </c>
      <c r="C24" s="62" t="s">
        <v>1029</v>
      </c>
      <c r="D24" s="185">
        <v>32.281490000000005</v>
      </c>
      <c r="E24" s="178">
        <v>0</v>
      </c>
      <c r="F24" s="178">
        <v>0</v>
      </c>
      <c r="G24" s="180">
        <v>0</v>
      </c>
      <c r="H24" s="178">
        <v>0</v>
      </c>
      <c r="I24" s="178">
        <v>0</v>
      </c>
      <c r="J24" s="181">
        <v>0</v>
      </c>
      <c r="K24" s="186">
        <f t="shared" si="3"/>
        <v>32.281490000000005</v>
      </c>
      <c r="L24" s="157" t="s">
        <v>213</v>
      </c>
      <c r="M24" s="119">
        <f t="shared" si="1"/>
        <v>10</v>
      </c>
    </row>
    <row r="25" spans="1:13">
      <c r="A25" s="119">
        <f t="shared" si="0"/>
        <v>11</v>
      </c>
      <c r="B25" s="189">
        <v>351.2</v>
      </c>
      <c r="C25" s="62" t="s">
        <v>1030</v>
      </c>
      <c r="D25" s="185">
        <v>4928.4976299999998</v>
      </c>
      <c r="E25" s="178">
        <v>0</v>
      </c>
      <c r="F25" s="178">
        <v>0</v>
      </c>
      <c r="G25" s="180">
        <v>0</v>
      </c>
      <c r="H25" s="178">
        <v>0</v>
      </c>
      <c r="I25" s="178">
        <v>0</v>
      </c>
      <c r="J25" s="181">
        <v>0</v>
      </c>
      <c r="K25" s="186">
        <f t="shared" si="3"/>
        <v>4928.4976299999998</v>
      </c>
      <c r="L25" s="157" t="s">
        <v>213</v>
      </c>
      <c r="M25" s="119">
        <f t="shared" si="1"/>
        <v>11</v>
      </c>
    </row>
    <row r="26" spans="1:13">
      <c r="A26" s="119">
        <f t="shared" si="0"/>
        <v>12</v>
      </c>
      <c r="B26" s="189">
        <v>351.3</v>
      </c>
      <c r="C26" s="62" t="s">
        <v>1031</v>
      </c>
      <c r="D26" s="185">
        <v>218105.60705000002</v>
      </c>
      <c r="E26" s="178">
        <v>0</v>
      </c>
      <c r="F26" s="178">
        <v>0</v>
      </c>
      <c r="G26" s="180">
        <v>0</v>
      </c>
      <c r="H26" s="178">
        <v>0</v>
      </c>
      <c r="I26" s="178">
        <v>0</v>
      </c>
      <c r="J26" s="181">
        <v>0</v>
      </c>
      <c r="K26" s="186">
        <f t="shared" si="3"/>
        <v>218105.60705000002</v>
      </c>
      <c r="L26" s="157" t="s">
        <v>213</v>
      </c>
      <c r="M26" s="119">
        <f t="shared" si="1"/>
        <v>12</v>
      </c>
    </row>
    <row r="27" spans="1:13">
      <c r="A27" s="119">
        <f t="shared" si="0"/>
        <v>13</v>
      </c>
      <c r="B27" s="189">
        <v>352</v>
      </c>
      <c r="C27" s="62" t="s">
        <v>270</v>
      </c>
      <c r="D27" s="185">
        <v>1040602.11011</v>
      </c>
      <c r="E27" s="178">
        <v>0</v>
      </c>
      <c r="F27" s="178">
        <v>0</v>
      </c>
      <c r="G27" s="180">
        <v>-1928.2778199999998</v>
      </c>
      <c r="H27" s="178">
        <v>0</v>
      </c>
      <c r="I27" s="178">
        <v>0</v>
      </c>
      <c r="J27" s="181">
        <v>-141473.12631499988</v>
      </c>
      <c r="K27" s="186">
        <f t="shared" si="3"/>
        <v>897200.70597500016</v>
      </c>
      <c r="L27" s="157" t="s">
        <v>213</v>
      </c>
      <c r="M27" s="119">
        <f t="shared" si="1"/>
        <v>13</v>
      </c>
    </row>
    <row r="28" spans="1:13">
      <c r="A28" s="119">
        <f t="shared" si="0"/>
        <v>14</v>
      </c>
      <c r="B28" s="189">
        <v>353</v>
      </c>
      <c r="C28" s="62" t="s">
        <v>273</v>
      </c>
      <c r="D28" s="185">
        <v>2591517.4743099939</v>
      </c>
      <c r="E28" s="178">
        <v>0</v>
      </c>
      <c r="F28" s="178">
        <v>0</v>
      </c>
      <c r="G28" s="180">
        <v>-12009.827289999999</v>
      </c>
      <c r="H28" s="178">
        <v>-1420.3928799999999</v>
      </c>
      <c r="I28" s="178">
        <v>0</v>
      </c>
      <c r="J28" s="181">
        <v>-2418.0558700000024</v>
      </c>
      <c r="K28" s="186">
        <f t="shared" si="3"/>
        <v>2575669.198269994</v>
      </c>
      <c r="L28" s="157" t="s">
        <v>213</v>
      </c>
      <c r="M28" s="119">
        <f t="shared" si="1"/>
        <v>14</v>
      </c>
    </row>
    <row r="29" spans="1:13">
      <c r="A29" s="119">
        <f t="shared" si="0"/>
        <v>15</v>
      </c>
      <c r="B29" s="189">
        <v>354</v>
      </c>
      <c r="C29" s="62" t="s">
        <v>274</v>
      </c>
      <c r="D29" s="185">
        <v>927602.78933999792</v>
      </c>
      <c r="E29" s="178">
        <v>0</v>
      </c>
      <c r="F29" s="178">
        <v>0</v>
      </c>
      <c r="G29" s="180">
        <v>0</v>
      </c>
      <c r="H29" s="178">
        <v>0</v>
      </c>
      <c r="I29" s="178">
        <v>0</v>
      </c>
      <c r="J29" s="181">
        <v>0</v>
      </c>
      <c r="K29" s="186">
        <f t="shared" si="3"/>
        <v>927602.78933999792</v>
      </c>
      <c r="L29" s="157" t="s">
        <v>213</v>
      </c>
      <c r="M29" s="119">
        <f t="shared" si="1"/>
        <v>15</v>
      </c>
    </row>
    <row r="30" spans="1:13">
      <c r="A30" s="119">
        <f t="shared" si="0"/>
        <v>16</v>
      </c>
      <c r="B30" s="189">
        <v>355</v>
      </c>
      <c r="C30" s="62" t="s">
        <v>275</v>
      </c>
      <c r="D30" s="185">
        <v>1399240.0623000001</v>
      </c>
      <c r="E30" s="178">
        <v>0</v>
      </c>
      <c r="F30" s="178">
        <v>0</v>
      </c>
      <c r="G30" s="180">
        <v>0</v>
      </c>
      <c r="H30" s="178">
        <v>0</v>
      </c>
      <c r="I30" s="178">
        <v>0</v>
      </c>
      <c r="J30" s="181">
        <v>0</v>
      </c>
      <c r="K30" s="186">
        <f t="shared" si="3"/>
        <v>1399240.0623000001</v>
      </c>
      <c r="L30" s="157" t="s">
        <v>213</v>
      </c>
      <c r="M30" s="119">
        <f t="shared" si="1"/>
        <v>16</v>
      </c>
    </row>
    <row r="31" spans="1:13">
      <c r="A31" s="119">
        <f t="shared" si="0"/>
        <v>17</v>
      </c>
      <c r="B31" s="189">
        <v>356</v>
      </c>
      <c r="C31" s="62" t="s">
        <v>276</v>
      </c>
      <c r="D31" s="185">
        <v>1105807.3177400031</v>
      </c>
      <c r="E31" s="178">
        <v>0</v>
      </c>
      <c r="F31" s="178">
        <v>0</v>
      </c>
      <c r="G31" s="180">
        <v>0</v>
      </c>
      <c r="H31" s="178">
        <v>0</v>
      </c>
      <c r="I31" s="178">
        <v>0</v>
      </c>
      <c r="J31" s="181">
        <v>0</v>
      </c>
      <c r="K31" s="186">
        <f t="shared" si="3"/>
        <v>1105807.3177400031</v>
      </c>
      <c r="L31" s="157" t="s">
        <v>213</v>
      </c>
      <c r="M31" s="119">
        <f t="shared" si="1"/>
        <v>17</v>
      </c>
    </row>
    <row r="32" spans="1:13">
      <c r="A32" s="119">
        <f t="shared" si="0"/>
        <v>18</v>
      </c>
      <c r="B32" s="189">
        <v>357</v>
      </c>
      <c r="C32" s="62" t="s">
        <v>277</v>
      </c>
      <c r="D32" s="185">
        <v>683235.73074000003</v>
      </c>
      <c r="E32" s="178">
        <v>0</v>
      </c>
      <c r="F32" s="178">
        <v>0</v>
      </c>
      <c r="G32" s="180">
        <v>0</v>
      </c>
      <c r="H32" s="178">
        <v>0</v>
      </c>
      <c r="I32" s="178">
        <v>0</v>
      </c>
      <c r="J32" s="181">
        <v>0</v>
      </c>
      <c r="K32" s="186">
        <f t="shared" si="3"/>
        <v>683235.73074000003</v>
      </c>
      <c r="L32" s="157" t="s">
        <v>213</v>
      </c>
      <c r="M32" s="119">
        <f t="shared" si="1"/>
        <v>18</v>
      </c>
    </row>
    <row r="33" spans="1:13">
      <c r="A33" s="119">
        <f t="shared" si="0"/>
        <v>19</v>
      </c>
      <c r="B33" s="189">
        <v>358</v>
      </c>
      <c r="C33" s="62" t="s">
        <v>278</v>
      </c>
      <c r="D33" s="185">
        <v>719874.73596000031</v>
      </c>
      <c r="E33" s="178">
        <v>0</v>
      </c>
      <c r="F33" s="178">
        <v>0</v>
      </c>
      <c r="G33" s="180">
        <v>-1726.37997</v>
      </c>
      <c r="H33" s="178">
        <v>0</v>
      </c>
      <c r="I33" s="178">
        <v>0</v>
      </c>
      <c r="J33" s="181">
        <v>0</v>
      </c>
      <c r="K33" s="186">
        <f t="shared" si="3"/>
        <v>718148.3559900003</v>
      </c>
      <c r="L33" s="157" t="s">
        <v>213</v>
      </c>
      <c r="M33" s="119">
        <f t="shared" si="1"/>
        <v>19</v>
      </c>
    </row>
    <row r="34" spans="1:13">
      <c r="A34" s="119">
        <f t="shared" si="0"/>
        <v>20</v>
      </c>
      <c r="B34" s="189">
        <v>359</v>
      </c>
      <c r="C34" s="62" t="s">
        <v>279</v>
      </c>
      <c r="D34" s="185">
        <v>435961.75700000004</v>
      </c>
      <c r="E34" s="178">
        <v>0</v>
      </c>
      <c r="F34" s="178">
        <v>0</v>
      </c>
      <c r="G34" s="180">
        <v>0</v>
      </c>
      <c r="H34" s="178">
        <v>0</v>
      </c>
      <c r="I34" s="178">
        <v>0</v>
      </c>
      <c r="J34" s="181">
        <v>0</v>
      </c>
      <c r="K34" s="186">
        <f t="shared" si="3"/>
        <v>435961.75700000004</v>
      </c>
      <c r="L34" s="157" t="s">
        <v>213</v>
      </c>
      <c r="M34" s="119">
        <f t="shared" si="1"/>
        <v>20</v>
      </c>
    </row>
    <row r="35" spans="1:13">
      <c r="A35" s="119">
        <f t="shared" si="0"/>
        <v>21</v>
      </c>
      <c r="B35" s="174"/>
      <c r="C35" s="132"/>
      <c r="D35" s="180"/>
      <c r="F35" s="1025"/>
      <c r="G35" s="1025"/>
      <c r="H35" s="1025"/>
      <c r="I35" s="1025"/>
      <c r="J35" s="181"/>
      <c r="K35" s="1124"/>
      <c r="L35" s="174"/>
      <c r="M35" s="119">
        <f t="shared" si="1"/>
        <v>21</v>
      </c>
    </row>
    <row r="36" spans="1:13">
      <c r="A36" s="119">
        <f t="shared" si="0"/>
        <v>22</v>
      </c>
      <c r="B36" s="1175" t="s">
        <v>271</v>
      </c>
      <c r="C36" s="1172" t="s">
        <v>237</v>
      </c>
      <c r="D36" s="1173">
        <f>SUM(D23:D35)</f>
        <v>9389168.0250799954</v>
      </c>
      <c r="E36" s="1173">
        <f t="shared" ref="E36:I36" si="4">SUM(E23:E35)</f>
        <v>0</v>
      </c>
      <c r="F36" s="1173">
        <f t="shared" si="4"/>
        <v>0</v>
      </c>
      <c r="G36" s="1173">
        <f t="shared" si="4"/>
        <v>-15664.485079999999</v>
      </c>
      <c r="H36" s="1173">
        <f t="shared" si="4"/>
        <v>-1420.3928799999999</v>
      </c>
      <c r="I36" s="1173">
        <f t="shared" si="4"/>
        <v>0</v>
      </c>
      <c r="J36" s="1173">
        <f>SUM(J23:J35)</f>
        <v>-157427.2381217519</v>
      </c>
      <c r="K36" s="956">
        <f>SUM(K23:K35)</f>
        <v>9214655.9089982416</v>
      </c>
      <c r="L36" s="1176" t="str">
        <f>"Sum Lines "&amp;A23&amp;" thru "&amp;A34</f>
        <v>Sum Lines 9 thru 20</v>
      </c>
      <c r="M36" s="119">
        <f t="shared" si="1"/>
        <v>22</v>
      </c>
    </row>
    <row r="37" spans="1:13">
      <c r="A37" s="119">
        <f t="shared" si="0"/>
        <v>23</v>
      </c>
      <c r="B37" s="169"/>
      <c r="D37" s="135"/>
      <c r="J37" s="182"/>
      <c r="K37" s="187"/>
      <c r="L37" s="957"/>
      <c r="M37" s="119">
        <f t="shared" si="1"/>
        <v>23</v>
      </c>
    </row>
    <row r="38" spans="1:13">
      <c r="A38" s="119">
        <f t="shared" si="0"/>
        <v>24</v>
      </c>
      <c r="B38" s="1177" t="s">
        <v>280</v>
      </c>
      <c r="C38" s="958"/>
      <c r="D38" s="1178">
        <f>D36+D21</f>
        <v>9389168.0250799954</v>
      </c>
      <c r="E38" s="1178">
        <f t="shared" ref="E38:I38" si="5">E36+E21</f>
        <v>4.4929184919999994</v>
      </c>
      <c r="F38" s="1178">
        <f t="shared" si="5"/>
        <v>5172.3904799999982</v>
      </c>
      <c r="G38" s="1178">
        <f>G36+G21</f>
        <v>-15664.485079999999</v>
      </c>
      <c r="H38" s="1178">
        <f>H36+H21</f>
        <v>-1420.3928799999999</v>
      </c>
      <c r="I38" s="1179">
        <f t="shared" si="5"/>
        <v>0</v>
      </c>
      <c r="J38" s="1178">
        <f>J36+J21</f>
        <v>-157427.2381217519</v>
      </c>
      <c r="K38" s="959">
        <f>K36+K21</f>
        <v>9219832.7923967335</v>
      </c>
      <c r="L38" s="1174" t="str">
        <f>"Line "&amp;A21&amp;" + Line "&amp;A36</f>
        <v>Line 7 + Line 22</v>
      </c>
      <c r="M38" s="119">
        <f t="shared" si="1"/>
        <v>24</v>
      </c>
    </row>
    <row r="39" spans="1:13">
      <c r="D39" s="135"/>
    </row>
    <row r="40" spans="1:13">
      <c r="D40" s="135"/>
    </row>
    <row r="41" spans="1:13">
      <c r="B41" s="17" t="s">
        <v>281</v>
      </c>
      <c r="D41" s="135"/>
    </row>
    <row r="42" spans="1:13">
      <c r="D42" s="135"/>
      <c r="K42" s="144"/>
      <c r="L42" s="144"/>
    </row>
    <row r="43" spans="1:13">
      <c r="D43" s="135"/>
    </row>
    <row r="44" spans="1:13">
      <c r="D44" s="135"/>
    </row>
    <row r="45" spans="1:13">
      <c r="D45" s="135"/>
    </row>
    <row r="46" spans="1:13">
      <c r="D46" s="135"/>
    </row>
    <row r="47" spans="1:13">
      <c r="D47" s="135"/>
    </row>
    <row r="48" spans="1:13">
      <c r="D48" s="135"/>
    </row>
    <row r="49" spans="4:4">
      <c r="D49" s="135"/>
    </row>
    <row r="50" spans="4:4">
      <c r="D50" s="135"/>
    </row>
    <row r="51" spans="4:4">
      <c r="D51" s="135"/>
    </row>
    <row r="52" spans="4:4">
      <c r="D52" s="135"/>
    </row>
    <row r="53" spans="4:4">
      <c r="D53" s="135"/>
    </row>
    <row r="54" spans="4:4">
      <c r="D54" s="135"/>
    </row>
    <row r="55" spans="4:4">
      <c r="D55" s="135"/>
    </row>
    <row r="56" spans="4:4">
      <c r="D56" s="135"/>
    </row>
    <row r="57" spans="4:4">
      <c r="D57" s="135"/>
    </row>
    <row r="58" spans="4:4">
      <c r="D58" s="135"/>
    </row>
    <row r="59" spans="4:4">
      <c r="D59" s="135"/>
    </row>
    <row r="60" spans="4:4">
      <c r="D60" s="135"/>
    </row>
    <row r="61" spans="4:4">
      <c r="D61" s="135"/>
    </row>
    <row r="62" spans="4:4">
      <c r="D62" s="135"/>
    </row>
    <row r="63" spans="4:4">
      <c r="D63" s="135"/>
    </row>
    <row r="64" spans="4:4">
      <c r="D64" s="135"/>
    </row>
    <row r="65" spans="4:4">
      <c r="D65" s="135"/>
    </row>
    <row r="66" spans="4:4">
      <c r="D66" s="135"/>
    </row>
    <row r="67" spans="4:4">
      <c r="D67" s="135"/>
    </row>
    <row r="68" spans="4:4">
      <c r="D68" s="135"/>
    </row>
    <row r="69" spans="4:4">
      <c r="D69" s="135"/>
    </row>
    <row r="70" spans="4:4">
      <c r="D70" s="135"/>
    </row>
    <row r="71" spans="4:4">
      <c r="D71" s="135"/>
    </row>
    <row r="72" spans="4:4">
      <c r="D72" s="135"/>
    </row>
    <row r="73" spans="4:4">
      <c r="D73" s="135"/>
    </row>
    <row r="74" spans="4:4">
      <c r="D74" s="135"/>
    </row>
    <row r="75" spans="4:4">
      <c r="D75" s="135"/>
    </row>
    <row r="76" spans="4:4">
      <c r="D76" s="135"/>
    </row>
    <row r="77" spans="4:4">
      <c r="D77" s="135"/>
    </row>
    <row r="78" spans="4:4">
      <c r="D78" s="135"/>
    </row>
    <row r="79" spans="4:4">
      <c r="D79" s="135"/>
    </row>
    <row r="80" spans="4:4">
      <c r="D80" s="135"/>
    </row>
    <row r="81" spans="4:4">
      <c r="D81" s="135"/>
    </row>
    <row r="82" spans="4:4">
      <c r="D82" s="135"/>
    </row>
    <row r="83" spans="4:4">
      <c r="D83" s="135"/>
    </row>
    <row r="84" spans="4:4">
      <c r="D84" s="135"/>
    </row>
    <row r="85" spans="4:4">
      <c r="D85" s="135"/>
    </row>
    <row r="86" spans="4:4">
      <c r="D86" s="135"/>
    </row>
    <row r="87" spans="4:4">
      <c r="D87" s="135"/>
    </row>
    <row r="88" spans="4:4">
      <c r="D88" s="135"/>
    </row>
    <row r="89" spans="4:4">
      <c r="D89" s="135"/>
    </row>
    <row r="90" spans="4:4">
      <c r="D90" s="135"/>
    </row>
    <row r="91" spans="4:4">
      <c r="D91" s="135"/>
    </row>
    <row r="92" spans="4:4">
      <c r="D92" s="135"/>
    </row>
    <row r="93" spans="4:4">
      <c r="D93" s="135"/>
    </row>
    <row r="94" spans="4:4">
      <c r="D94" s="135"/>
    </row>
    <row r="95" spans="4:4">
      <c r="D95" s="135"/>
    </row>
    <row r="96" spans="4:4">
      <c r="D96" s="135"/>
    </row>
    <row r="97" spans="4:4">
      <c r="D97" s="135"/>
    </row>
    <row r="98" spans="4:4">
      <c r="D98" s="135"/>
    </row>
    <row r="99" spans="4:4">
      <c r="D99" s="135"/>
    </row>
    <row r="100" spans="4:4">
      <c r="D100" s="135"/>
    </row>
    <row r="101" spans="4:4">
      <c r="D101" s="135"/>
    </row>
    <row r="102" spans="4:4">
      <c r="D102" s="135"/>
    </row>
    <row r="103" spans="4:4">
      <c r="D103" s="135"/>
    </row>
    <row r="104" spans="4:4">
      <c r="D104" s="135"/>
    </row>
    <row r="105" spans="4:4">
      <c r="D105" s="135"/>
    </row>
    <row r="106" spans="4:4">
      <c r="D106" s="135"/>
    </row>
    <row r="107" spans="4:4">
      <c r="D107" s="135"/>
    </row>
    <row r="108" spans="4:4">
      <c r="D108" s="135"/>
    </row>
    <row r="109" spans="4:4">
      <c r="D109" s="135"/>
    </row>
    <row r="110" spans="4:4">
      <c r="D110" s="135"/>
    </row>
    <row r="111" spans="4:4">
      <c r="D111" s="135"/>
    </row>
    <row r="112" spans="4:4">
      <c r="D112" s="135"/>
    </row>
    <row r="113" spans="4:4">
      <c r="D113" s="135"/>
    </row>
    <row r="114" spans="4:4">
      <c r="D114" s="135"/>
    </row>
    <row r="115" spans="4:4">
      <c r="D115" s="135"/>
    </row>
    <row r="116" spans="4:4">
      <c r="D116" s="135"/>
    </row>
    <row r="117" spans="4:4">
      <c r="D117" s="135"/>
    </row>
    <row r="118" spans="4:4">
      <c r="D118" s="135"/>
    </row>
    <row r="119" spans="4:4">
      <c r="D119" s="135"/>
    </row>
    <row r="120" spans="4:4">
      <c r="D120" s="135"/>
    </row>
    <row r="121" spans="4:4">
      <c r="D121" s="135"/>
    </row>
    <row r="122" spans="4:4">
      <c r="D122" s="135"/>
    </row>
    <row r="123" spans="4:4">
      <c r="D123" s="135"/>
    </row>
    <row r="124" spans="4:4">
      <c r="D124" s="135"/>
    </row>
    <row r="125" spans="4:4">
      <c r="D125" s="135"/>
    </row>
    <row r="126" spans="4:4">
      <c r="D126" s="135"/>
    </row>
    <row r="127" spans="4:4">
      <c r="D127" s="135"/>
    </row>
    <row r="128" spans="4:4">
      <c r="D128" s="135"/>
    </row>
    <row r="129" spans="4:4">
      <c r="D129" s="135"/>
    </row>
    <row r="130" spans="4:4">
      <c r="D130" s="135"/>
    </row>
    <row r="131" spans="4:4">
      <c r="D131" s="135"/>
    </row>
    <row r="132" spans="4:4">
      <c r="D132" s="135"/>
    </row>
    <row r="133" spans="4:4">
      <c r="D133" s="135"/>
    </row>
    <row r="134" spans="4:4">
      <c r="D134" s="135"/>
    </row>
    <row r="135" spans="4:4">
      <c r="D135" s="135"/>
    </row>
    <row r="136" spans="4:4">
      <c r="D136" s="135"/>
    </row>
    <row r="137" spans="4:4">
      <c r="D137" s="135"/>
    </row>
    <row r="138" spans="4:4">
      <c r="D138" s="135"/>
    </row>
    <row r="139" spans="4:4">
      <c r="D139" s="135"/>
    </row>
    <row r="140" spans="4:4">
      <c r="D140" s="135"/>
    </row>
    <row r="141" spans="4:4">
      <c r="D141" s="135"/>
    </row>
    <row r="142" spans="4:4">
      <c r="D142" s="135"/>
    </row>
    <row r="143" spans="4:4">
      <c r="D143" s="135"/>
    </row>
    <row r="144" spans="4:4">
      <c r="D144" s="135"/>
    </row>
    <row r="145" spans="4:4">
      <c r="D145" s="135"/>
    </row>
    <row r="146" spans="4:4">
      <c r="D146" s="135"/>
    </row>
    <row r="147" spans="4:4">
      <c r="D147" s="135"/>
    </row>
    <row r="148" spans="4:4">
      <c r="D148" s="135"/>
    </row>
    <row r="149" spans="4:4">
      <c r="D149" s="135"/>
    </row>
    <row r="150" spans="4:4">
      <c r="D150" s="135"/>
    </row>
    <row r="151" spans="4:4">
      <c r="D151" s="135"/>
    </row>
    <row r="152" spans="4:4">
      <c r="D152" s="135"/>
    </row>
    <row r="153" spans="4:4">
      <c r="D153" s="135"/>
    </row>
    <row r="154" spans="4:4">
      <c r="D154" s="135"/>
    </row>
    <row r="155" spans="4:4">
      <c r="D155" s="135"/>
    </row>
    <row r="156" spans="4:4">
      <c r="D156" s="135"/>
    </row>
    <row r="157" spans="4:4">
      <c r="D157" s="135"/>
    </row>
    <row r="158" spans="4:4">
      <c r="D158" s="135"/>
    </row>
    <row r="159" spans="4:4">
      <c r="D159" s="135"/>
    </row>
    <row r="160" spans="4:4">
      <c r="D160" s="135"/>
    </row>
    <row r="161" spans="4:4">
      <c r="D161" s="135"/>
    </row>
    <row r="162" spans="4:4">
      <c r="D162" s="135"/>
    </row>
    <row r="163" spans="4:4">
      <c r="D163" s="135"/>
    </row>
    <row r="164" spans="4:4">
      <c r="D164" s="135"/>
    </row>
    <row r="165" spans="4:4">
      <c r="D165" s="135"/>
    </row>
    <row r="166" spans="4:4">
      <c r="D166" s="135"/>
    </row>
    <row r="167" spans="4:4">
      <c r="D167" s="135"/>
    </row>
    <row r="168" spans="4:4">
      <c r="D168" s="135"/>
    </row>
    <row r="169" spans="4:4">
      <c r="D169" s="135"/>
    </row>
    <row r="170" spans="4:4">
      <c r="D170" s="135"/>
    </row>
    <row r="171" spans="4:4">
      <c r="D171" s="135"/>
    </row>
    <row r="172" spans="4:4">
      <c r="D172" s="135"/>
    </row>
    <row r="173" spans="4:4">
      <c r="D173" s="135"/>
    </row>
  </sheetData>
  <mergeCells count="5">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D00EF-A3F7-4DF2-9C4D-715F6E1A6551}">
  <sheetPr>
    <pageSetUpPr fitToPage="1"/>
  </sheetPr>
  <dimension ref="A2:H39"/>
  <sheetViews>
    <sheetView zoomScale="80" zoomScaleNormal="80" workbookViewId="0">
      <selection activeCell="E42" sqref="E42"/>
    </sheetView>
  </sheetViews>
  <sheetFormatPr defaultColWidth="9.140625" defaultRowHeight="15.75"/>
  <cols>
    <col min="1" max="1" width="5.140625" style="109" customWidth="1"/>
    <col min="2" max="2" width="35.140625" style="110" customWidth="1"/>
    <col min="3" max="3" width="18.5703125" style="114" customWidth="1"/>
    <col min="4" max="4" width="25.140625" style="114" customWidth="1"/>
    <col min="5" max="5" width="18.5703125" style="110" customWidth="1"/>
    <col min="6" max="6" width="58"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8">
      <c r="B2" s="1322" t="s">
        <v>0</v>
      </c>
      <c r="C2" s="1322"/>
      <c r="D2" s="1322"/>
      <c r="E2" s="1322"/>
      <c r="F2" s="1322"/>
    </row>
    <row r="3" spans="1:8">
      <c r="B3" s="1322" t="s">
        <v>206</v>
      </c>
      <c r="C3" s="1322"/>
      <c r="D3" s="1322"/>
      <c r="E3" s="1322"/>
      <c r="F3" s="1322"/>
    </row>
    <row r="4" spans="1:8">
      <c r="B4" s="1322" t="s">
        <v>207</v>
      </c>
      <c r="C4" s="1322"/>
      <c r="D4" s="1322"/>
      <c r="E4" s="1322"/>
      <c r="F4" s="1322"/>
    </row>
    <row r="5" spans="1:8">
      <c r="B5" s="1322" t="str">
        <f>"BASE PERIOD / TRUE UP PERIOD - 12/31/"&amp;Automation!$B$3&amp;" PER BOOK"</f>
        <v>BASE PERIOD / TRUE UP PERIOD - 12/31/2025 PER BOOK</v>
      </c>
      <c r="C5" s="1322"/>
      <c r="D5" s="1322"/>
      <c r="E5" s="1322"/>
      <c r="F5" s="1322"/>
      <c r="H5" s="125"/>
    </row>
    <row r="6" spans="1:8">
      <c r="B6" s="1326" t="s">
        <v>3</v>
      </c>
      <c r="C6" s="1326"/>
      <c r="D6" s="1326"/>
      <c r="E6" s="1326"/>
      <c r="F6" s="1326"/>
    </row>
    <row r="7" spans="1:8">
      <c r="B7" s="111"/>
      <c r="C7" s="112"/>
      <c r="D7" s="112"/>
      <c r="E7" s="111"/>
      <c r="F7" s="111"/>
    </row>
    <row r="8" spans="1:8">
      <c r="B8" s="1322" t="s">
        <v>282</v>
      </c>
      <c r="C8" s="1327"/>
      <c r="D8" s="1327"/>
      <c r="E8" s="1327"/>
      <c r="F8" s="1327"/>
    </row>
    <row r="10" spans="1:8">
      <c r="B10" s="856"/>
      <c r="C10" s="857" t="s">
        <v>80</v>
      </c>
      <c r="D10" s="858"/>
      <c r="E10" s="857"/>
      <c r="F10" s="858"/>
    </row>
    <row r="11" spans="1:8">
      <c r="B11" s="116"/>
      <c r="C11" s="121" t="s">
        <v>283</v>
      </c>
      <c r="D11" s="116"/>
      <c r="E11" s="121" t="s">
        <v>283</v>
      </c>
      <c r="F11" s="116"/>
    </row>
    <row r="12" spans="1:8">
      <c r="A12" s="119"/>
      <c r="B12" s="120"/>
      <c r="C12" s="109" t="s">
        <v>238</v>
      </c>
      <c r="D12" s="116"/>
      <c r="E12" s="121" t="s">
        <v>284</v>
      </c>
      <c r="F12" s="116"/>
      <c r="G12" s="119"/>
    </row>
    <row r="13" spans="1:8">
      <c r="A13" s="119" t="s">
        <v>4</v>
      </c>
      <c r="B13" s="120"/>
      <c r="C13" s="109" t="s">
        <v>235</v>
      </c>
      <c r="D13" s="116"/>
      <c r="E13" s="121" t="s">
        <v>235</v>
      </c>
      <c r="F13" s="116"/>
      <c r="G13" s="119" t="s">
        <v>4</v>
      </c>
    </row>
    <row r="14" spans="1:8">
      <c r="A14" s="119" t="s">
        <v>5</v>
      </c>
      <c r="B14" s="1007" t="s">
        <v>123</v>
      </c>
      <c r="C14" s="1104" t="s">
        <v>211</v>
      </c>
      <c r="D14" s="1007" t="s">
        <v>8</v>
      </c>
      <c r="E14" s="1105" t="s">
        <v>285</v>
      </c>
      <c r="F14" s="1007" t="s">
        <v>8</v>
      </c>
      <c r="G14" s="119" t="s">
        <v>5</v>
      </c>
    </row>
    <row r="15" spans="1:8">
      <c r="A15" s="119">
        <v>1</v>
      </c>
      <c r="B15" s="122" t="str">
        <f>"Dec-"&amp;RIGHT(Automation!$B$3-1,2)</f>
        <v>Dec-24</v>
      </c>
      <c r="C15" s="140">
        <v>0</v>
      </c>
      <c r="D15" s="124" t="s">
        <v>213</v>
      </c>
      <c r="E15" s="859">
        <v>0</v>
      </c>
      <c r="F15" s="124" t="s">
        <v>213</v>
      </c>
      <c r="G15" s="119">
        <f>A15</f>
        <v>1</v>
      </c>
      <c r="H15" s="125"/>
    </row>
    <row r="16" spans="1:8">
      <c r="A16" s="119">
        <f>A15+1</f>
        <v>2</v>
      </c>
      <c r="B16" s="122" t="str">
        <f>"Jan-"&amp;RIGHT(Automation!$B$3,2)</f>
        <v>Jan-25</v>
      </c>
      <c r="C16" s="141">
        <v>0</v>
      </c>
      <c r="D16" s="127"/>
      <c r="E16" s="860">
        <v>0</v>
      </c>
      <c r="F16" s="127"/>
      <c r="G16" s="119">
        <f>G15+1</f>
        <v>2</v>
      </c>
      <c r="H16" s="125"/>
    </row>
    <row r="17" spans="1:8">
      <c r="A17" s="119">
        <f t="shared" ref="A17:A33" si="0">A16+1</f>
        <v>3</v>
      </c>
      <c r="B17" s="122" t="s">
        <v>214</v>
      </c>
      <c r="C17" s="141">
        <v>0</v>
      </c>
      <c r="D17" s="127"/>
      <c r="E17" s="860">
        <v>0</v>
      </c>
      <c r="F17" s="127"/>
      <c r="G17" s="119">
        <f t="shared" ref="G17:G33" si="1">G16+1</f>
        <v>3</v>
      </c>
      <c r="H17" s="139"/>
    </row>
    <row r="18" spans="1:8">
      <c r="A18" s="119">
        <f t="shared" si="0"/>
        <v>4</v>
      </c>
      <c r="B18" s="122" t="s">
        <v>215</v>
      </c>
      <c r="C18" s="141">
        <v>0</v>
      </c>
      <c r="D18" s="127"/>
      <c r="E18" s="860">
        <v>0</v>
      </c>
      <c r="F18" s="127"/>
      <c r="G18" s="119">
        <f t="shared" si="1"/>
        <v>4</v>
      </c>
      <c r="H18" s="139"/>
    </row>
    <row r="19" spans="1:8">
      <c r="A19" s="119">
        <f t="shared" si="0"/>
        <v>5</v>
      </c>
      <c r="B19" s="122" t="s">
        <v>216</v>
      </c>
      <c r="C19" s="141">
        <v>0</v>
      </c>
      <c r="D19" s="127"/>
      <c r="E19" s="860">
        <v>0</v>
      </c>
      <c r="F19" s="127"/>
      <c r="G19" s="119">
        <f t="shared" si="1"/>
        <v>5</v>
      </c>
      <c r="H19" s="139"/>
    </row>
    <row r="20" spans="1:8">
      <c r="A20" s="119">
        <f t="shared" si="0"/>
        <v>6</v>
      </c>
      <c r="B20" s="122" t="s">
        <v>160</v>
      </c>
      <c r="C20" s="141">
        <v>0</v>
      </c>
      <c r="D20" s="127"/>
      <c r="E20" s="860">
        <v>0</v>
      </c>
      <c r="F20" s="127"/>
      <c r="G20" s="119">
        <f t="shared" si="1"/>
        <v>6</v>
      </c>
      <c r="H20" s="139"/>
    </row>
    <row r="21" spans="1:8">
      <c r="A21" s="119">
        <f>A20+1</f>
        <v>7</v>
      </c>
      <c r="B21" s="122" t="s">
        <v>217</v>
      </c>
      <c r="C21" s="141">
        <v>0</v>
      </c>
      <c r="D21" s="127"/>
      <c r="E21" s="860">
        <v>0</v>
      </c>
      <c r="F21" s="127"/>
      <c r="G21" s="119">
        <f>G20+1</f>
        <v>7</v>
      </c>
      <c r="H21" s="139"/>
    </row>
    <row r="22" spans="1:8">
      <c r="A22" s="119">
        <f t="shared" si="0"/>
        <v>8</v>
      </c>
      <c r="B22" s="122" t="s">
        <v>218</v>
      </c>
      <c r="C22" s="141">
        <v>0</v>
      </c>
      <c r="D22" s="127"/>
      <c r="E22" s="860">
        <v>0</v>
      </c>
      <c r="F22" s="127"/>
      <c r="G22" s="119">
        <f t="shared" si="1"/>
        <v>8</v>
      </c>
      <c r="H22" s="139"/>
    </row>
    <row r="23" spans="1:8">
      <c r="A23" s="119">
        <f t="shared" si="0"/>
        <v>9</v>
      </c>
      <c r="B23" s="122" t="s">
        <v>219</v>
      </c>
      <c r="C23" s="141">
        <v>0</v>
      </c>
      <c r="D23" s="127"/>
      <c r="E23" s="860">
        <v>0</v>
      </c>
      <c r="F23" s="127"/>
      <c r="G23" s="119">
        <f t="shared" si="1"/>
        <v>9</v>
      </c>
      <c r="H23" s="139"/>
    </row>
    <row r="24" spans="1:8">
      <c r="A24" s="119">
        <f t="shared" si="0"/>
        <v>10</v>
      </c>
      <c r="B24" s="122" t="s">
        <v>220</v>
      </c>
      <c r="C24" s="141">
        <v>0</v>
      </c>
      <c r="D24" s="127"/>
      <c r="E24" s="860">
        <v>0</v>
      </c>
      <c r="F24" s="127"/>
      <c r="G24" s="119">
        <f t="shared" si="1"/>
        <v>10</v>
      </c>
      <c r="H24" s="139"/>
    </row>
    <row r="25" spans="1:8">
      <c r="A25" s="119">
        <f t="shared" si="0"/>
        <v>11</v>
      </c>
      <c r="B25" s="122" t="s">
        <v>221</v>
      </c>
      <c r="C25" s="141">
        <v>0</v>
      </c>
      <c r="D25" s="127"/>
      <c r="E25" s="860">
        <v>0</v>
      </c>
      <c r="F25" s="127"/>
      <c r="G25" s="119">
        <f t="shared" si="1"/>
        <v>11</v>
      </c>
      <c r="H25" s="139"/>
    </row>
    <row r="26" spans="1:8">
      <c r="A26" s="119">
        <f t="shared" si="0"/>
        <v>12</v>
      </c>
      <c r="B26" s="122" t="s">
        <v>222</v>
      </c>
      <c r="C26" s="141">
        <v>0</v>
      </c>
      <c r="D26" s="127"/>
      <c r="E26" s="860">
        <v>0</v>
      </c>
      <c r="F26" s="127"/>
      <c r="G26" s="119">
        <f t="shared" si="1"/>
        <v>12</v>
      </c>
      <c r="H26" s="139"/>
    </row>
    <row r="27" spans="1:8">
      <c r="A27" s="119">
        <f t="shared" si="0"/>
        <v>13</v>
      </c>
      <c r="B27" s="1024" t="str">
        <f>"Dec-"&amp;RIGHT(Automation!$B$3,2)</f>
        <v>Dec-25</v>
      </c>
      <c r="C27" s="1110">
        <v>0</v>
      </c>
      <c r="D27" s="1109" t="s">
        <v>213</v>
      </c>
      <c r="E27" s="1125">
        <v>0</v>
      </c>
      <c r="F27" s="1109" t="s">
        <v>213</v>
      </c>
      <c r="G27" s="119">
        <f t="shared" si="1"/>
        <v>13</v>
      </c>
      <c r="H27" s="125"/>
    </row>
    <row r="28" spans="1:8">
      <c r="A28" s="119">
        <f t="shared" si="0"/>
        <v>14</v>
      </c>
      <c r="B28" s="129"/>
      <c r="C28" s="861"/>
      <c r="D28" s="147"/>
      <c r="E28" s="142"/>
      <c r="F28" s="862"/>
      <c r="G28" s="119">
        <f t="shared" si="1"/>
        <v>14</v>
      </c>
      <c r="H28" s="139"/>
    </row>
    <row r="29" spans="1:8">
      <c r="A29" s="119">
        <f t="shared" si="0"/>
        <v>15</v>
      </c>
      <c r="B29" s="129" t="s">
        <v>223</v>
      </c>
      <c r="C29" s="143">
        <f>SUM(C15:C27)</f>
        <v>0</v>
      </c>
      <c r="D29" s="335" t="str">
        <f>"Sum Lines "&amp;A15&amp;" thru "&amp;A27</f>
        <v>Sum Lines 1 thru 13</v>
      </c>
      <c r="E29" s="143">
        <f>SUM(E15:E27)</f>
        <v>0</v>
      </c>
      <c r="F29" s="519" t="str">
        <f>"Sum Lines "&amp;A15&amp;" thru "&amp;A27</f>
        <v>Sum Lines 1 thru 13</v>
      </c>
      <c r="G29" s="119">
        <f t="shared" si="1"/>
        <v>15</v>
      </c>
      <c r="H29" s="139"/>
    </row>
    <row r="30" spans="1:8">
      <c r="A30" s="119">
        <f t="shared" si="0"/>
        <v>16</v>
      </c>
      <c r="B30" s="1008"/>
      <c r="C30" s="1111"/>
      <c r="D30" s="1112"/>
      <c r="E30" s="1111"/>
      <c r="F30" s="1126"/>
      <c r="G30" s="119">
        <f t="shared" si="1"/>
        <v>16</v>
      </c>
      <c r="H30" s="139"/>
    </row>
    <row r="31" spans="1:8">
      <c r="A31" s="119">
        <f t="shared" si="0"/>
        <v>17</v>
      </c>
      <c r="B31" s="129"/>
      <c r="C31" s="142"/>
      <c r="D31" s="148"/>
      <c r="E31" s="142"/>
      <c r="F31" s="863"/>
      <c r="G31" s="119">
        <f t="shared" si="1"/>
        <v>17</v>
      </c>
      <c r="H31" s="139"/>
    </row>
    <row r="32" spans="1:8">
      <c r="A32" s="119">
        <f t="shared" si="0"/>
        <v>18</v>
      </c>
      <c r="B32" s="129" t="s">
        <v>224</v>
      </c>
      <c r="C32" s="150">
        <f>C29/13</f>
        <v>0</v>
      </c>
      <c r="D32" s="335" t="str">
        <f>"Average of Lines "&amp;A15&amp;" thru "&amp;A27</f>
        <v>Average of Lines 1 thru 13</v>
      </c>
      <c r="E32" s="150">
        <f>E29/13</f>
        <v>0</v>
      </c>
      <c r="F32" s="519" t="str">
        <f>"Average of Lines "&amp;A15&amp;" thru "&amp;A27</f>
        <v>Average of Lines 1 thru 13</v>
      </c>
      <c r="G32" s="119">
        <f t="shared" si="1"/>
        <v>18</v>
      </c>
      <c r="H32" s="139"/>
    </row>
    <row r="33" spans="1:8">
      <c r="A33" s="119">
        <f t="shared" si="0"/>
        <v>19</v>
      </c>
      <c r="B33" s="1008"/>
      <c r="C33" s="1111"/>
      <c r="D33" s="1112"/>
      <c r="E33" s="1111"/>
      <c r="F33" s="1126"/>
      <c r="G33" s="119">
        <f t="shared" si="1"/>
        <v>19</v>
      </c>
      <c r="H33" s="139"/>
    </row>
    <row r="34" spans="1:8">
      <c r="B34" s="135"/>
      <c r="C34" s="144"/>
      <c r="D34" s="144"/>
      <c r="E34" s="144"/>
      <c r="F34" s="145"/>
      <c r="G34" s="864"/>
      <c r="H34" s="139"/>
    </row>
    <row r="35" spans="1:8">
      <c r="B35" s="160"/>
      <c r="C35" s="145"/>
      <c r="D35" s="145"/>
      <c r="E35" s="145"/>
      <c r="F35" s="145"/>
      <c r="G35" s="574"/>
      <c r="H35" s="139"/>
    </row>
    <row r="36" spans="1:8">
      <c r="B36" s="135"/>
      <c r="C36" s="145"/>
      <c r="D36" s="145"/>
      <c r="E36" s="145"/>
      <c r="F36" s="145"/>
      <c r="G36" s="574"/>
      <c r="H36" s="139"/>
    </row>
    <row r="37" spans="1:8">
      <c r="B37" s="135"/>
      <c r="C37" s="145"/>
      <c r="D37" s="145"/>
      <c r="E37" s="145"/>
      <c r="F37" s="145"/>
      <c r="G37" s="574"/>
      <c r="H37" s="139"/>
    </row>
    <row r="38" spans="1:8">
      <c r="B38" s="135"/>
      <c r="C38" s="145"/>
      <c r="D38" s="145"/>
      <c r="E38" s="145"/>
      <c r="F38" s="145"/>
      <c r="G38" s="574"/>
      <c r="H38" s="139"/>
    </row>
    <row r="39" spans="1:8">
      <c r="C39" s="146"/>
      <c r="D39" s="146"/>
      <c r="E39" s="139"/>
      <c r="F39" s="139"/>
      <c r="G39" s="574"/>
      <c r="H39" s="139"/>
    </row>
  </sheetData>
  <mergeCells count="6">
    <mergeCell ref="B8:F8"/>
    <mergeCell ref="B2:F2"/>
    <mergeCell ref="B3:F3"/>
    <mergeCell ref="B4:F4"/>
    <mergeCell ref="B5:F5"/>
    <mergeCell ref="B6:F6"/>
  </mergeCells>
  <printOptions horizontalCentered="1"/>
  <pageMargins left="0.5" right="0.5" top="0.5" bottom="0.5" header="0.25" footer="0.25"/>
  <pageSetup scale="77" orientation="landscape" r:id="rId1"/>
  <headerFooter scaleWithDoc="0">
    <oddFooter>&amp;C&amp;"Times New Roman,Regular"&amp;10&amp;A</oddFoot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1"/>
  <sheetViews>
    <sheetView zoomScale="80" zoomScaleNormal="80" workbookViewId="0">
      <selection activeCell="H36" sqref="H36"/>
    </sheetView>
  </sheetViews>
  <sheetFormatPr defaultColWidth="9.140625" defaultRowHeight="15.75"/>
  <cols>
    <col min="1" max="1" width="5.140625" style="109" customWidth="1"/>
    <col min="2" max="2" width="35.140625" style="110" customWidth="1"/>
    <col min="3" max="3" width="18.5703125" style="110" customWidth="1"/>
    <col min="4" max="4" width="62.5703125" style="110" customWidth="1"/>
    <col min="5" max="5" width="5.140625" style="109" customWidth="1"/>
    <col min="6" max="6" width="11" style="110" customWidth="1"/>
    <col min="7" max="7" width="7.140625" style="110" customWidth="1"/>
    <col min="8" max="8" width="9.140625" style="110" customWidth="1"/>
    <col min="9" max="9" width="14" style="110" customWidth="1"/>
    <col min="10" max="10" width="13.42578125" style="110" customWidth="1"/>
    <col min="11" max="16384" width="9.140625" style="110"/>
  </cols>
  <sheetData>
    <row r="1" spans="1:6">
      <c r="A1" s="1250"/>
    </row>
    <row r="2" spans="1:6">
      <c r="B2" s="1322" t="s">
        <v>0</v>
      </c>
      <c r="C2" s="1322"/>
      <c r="D2" s="1322"/>
    </row>
    <row r="3" spans="1:6">
      <c r="B3" s="1322" t="s">
        <v>206</v>
      </c>
      <c r="C3" s="1322"/>
      <c r="D3" s="1322"/>
    </row>
    <row r="4" spans="1:6">
      <c r="B4" s="1322" t="s">
        <v>207</v>
      </c>
      <c r="C4" s="1322"/>
      <c r="D4" s="1322"/>
    </row>
    <row r="5" spans="1:6">
      <c r="B5" s="1322" t="str">
        <f>"BASE PERIOD / TRUE UP PERIOD - 12/31/"&amp;Automation!$B$3&amp;" PER BOOK"</f>
        <v>BASE PERIOD / TRUE UP PERIOD - 12/31/2025 PER BOOK</v>
      </c>
      <c r="C5" s="1322"/>
      <c r="D5" s="1322"/>
    </row>
    <row r="6" spans="1:6">
      <c r="B6" s="1326" t="s">
        <v>3</v>
      </c>
      <c r="C6" s="1326"/>
      <c r="D6" s="1326"/>
    </row>
    <row r="7" spans="1:6">
      <c r="B7" s="111"/>
      <c r="C7" s="111"/>
      <c r="D7" s="111"/>
    </row>
    <row r="8" spans="1:6">
      <c r="B8" s="1322" t="s">
        <v>286</v>
      </c>
      <c r="C8" s="1322"/>
      <c r="D8" s="1322"/>
    </row>
    <row r="10" spans="1:6">
      <c r="B10" s="527"/>
      <c r="C10" s="960" t="s">
        <v>287</v>
      </c>
      <c r="D10" s="961"/>
      <c r="E10" s="119"/>
    </row>
    <row r="11" spans="1:6">
      <c r="A11" s="119" t="s">
        <v>4</v>
      </c>
      <c r="B11" s="170"/>
      <c r="C11" s="116" t="s">
        <v>288</v>
      </c>
      <c r="D11" s="193"/>
      <c r="E11" s="119" t="s">
        <v>4</v>
      </c>
    </row>
    <row r="12" spans="1:6">
      <c r="A12" s="119" t="s">
        <v>5</v>
      </c>
      <c r="B12" s="1010" t="s">
        <v>123</v>
      </c>
      <c r="C12" s="1007" t="s">
        <v>175</v>
      </c>
      <c r="D12" s="1105" t="s">
        <v>8</v>
      </c>
      <c r="E12" s="119" t="s">
        <v>5</v>
      </c>
    </row>
    <row r="13" spans="1:6">
      <c r="A13" s="119"/>
      <c r="B13" s="194"/>
      <c r="C13" s="195"/>
      <c r="D13" s="196"/>
      <c r="E13" s="119"/>
    </row>
    <row r="14" spans="1:6">
      <c r="A14" s="119">
        <v>1</v>
      </c>
      <c r="B14" s="197" t="str">
        <f>"Dec-"&amp;RIGHT(Automation!$B$3-1,2)</f>
        <v>Dec-24</v>
      </c>
      <c r="C14" s="198">
        <v>0</v>
      </c>
      <c r="D14" s="1226" t="s">
        <v>918</v>
      </c>
      <c r="E14" s="119">
        <f>A14</f>
        <v>1</v>
      </c>
      <c r="F14" s="125"/>
    </row>
    <row r="15" spans="1:6">
      <c r="A15" s="119">
        <f>A14+1</f>
        <v>2</v>
      </c>
      <c r="B15" s="199"/>
      <c r="C15" s="159"/>
      <c r="D15" s="1227"/>
      <c r="E15" s="119">
        <f>E14+1</f>
        <v>2</v>
      </c>
    </row>
    <row r="16" spans="1:6">
      <c r="A16" s="119">
        <f t="shared" ref="A16:A20" si="0">A15+1</f>
        <v>3</v>
      </c>
      <c r="B16" s="197" t="str">
        <f>"Dec-"&amp;RIGHT(Automation!$B$3,2)</f>
        <v>Dec-25</v>
      </c>
      <c r="C16" s="180">
        <v>0</v>
      </c>
      <c r="D16" s="1226" t="s">
        <v>919</v>
      </c>
      <c r="E16" s="119">
        <f t="shared" ref="E16:E20" si="1">E15+1</f>
        <v>3</v>
      </c>
      <c r="F16" s="125"/>
    </row>
    <row r="17" spans="1:5">
      <c r="A17" s="119">
        <f t="shared" si="0"/>
        <v>4</v>
      </c>
      <c r="B17" s="200"/>
      <c r="C17" s="1117"/>
      <c r="D17" s="1127"/>
      <c r="E17" s="119">
        <f t="shared" si="1"/>
        <v>4</v>
      </c>
    </row>
    <row r="18" spans="1:5">
      <c r="A18" s="119">
        <f t="shared" si="0"/>
        <v>5</v>
      </c>
      <c r="B18" s="527"/>
      <c r="C18" s="195"/>
      <c r="D18" s="196"/>
      <c r="E18" s="119">
        <f t="shared" si="1"/>
        <v>5</v>
      </c>
    </row>
    <row r="19" spans="1:5">
      <c r="A19" s="119">
        <f t="shared" si="0"/>
        <v>6</v>
      </c>
      <c r="B19" s="200" t="s">
        <v>236</v>
      </c>
      <c r="C19" s="201">
        <f>(C14+C16)/2</f>
        <v>0</v>
      </c>
      <c r="D19" s="202" t="str">
        <f>"Average of Line "&amp;A14&amp;" and Line "&amp;A16</f>
        <v>Average of Line 1 and Line 3</v>
      </c>
      <c r="E19" s="119">
        <f t="shared" si="1"/>
        <v>6</v>
      </c>
    </row>
    <row r="20" spans="1:5">
      <c r="A20" s="119">
        <f t="shared" si="0"/>
        <v>7</v>
      </c>
      <c r="B20" s="1128"/>
      <c r="C20" s="1033"/>
      <c r="D20" s="1111"/>
      <c r="E20" s="119">
        <f t="shared" si="1"/>
        <v>7</v>
      </c>
    </row>
    <row r="21" spans="1:5">
      <c r="A21" s="119"/>
      <c r="B21" s="135"/>
      <c r="C21" s="203"/>
      <c r="D21" s="135"/>
      <c r="E21" s="119"/>
    </row>
    <row r="22" spans="1:5">
      <c r="B22" s="135"/>
      <c r="C22" s="135"/>
      <c r="D22" s="135"/>
      <c r="E22" s="119"/>
    </row>
    <row r="23" spans="1:5">
      <c r="B23" s="135"/>
      <c r="C23" s="135"/>
      <c r="D23" s="135"/>
    </row>
    <row r="24" spans="1:5">
      <c r="B24" s="135"/>
      <c r="C24" s="135"/>
      <c r="D24" s="135"/>
    </row>
    <row r="25" spans="1:5">
      <c r="B25" s="135"/>
      <c r="C25" s="135"/>
      <c r="D25" s="135"/>
    </row>
    <row r="26" spans="1:5">
      <c r="B26" s="135"/>
      <c r="C26" s="135"/>
      <c r="D26" s="135"/>
    </row>
    <row r="27" spans="1:5">
      <c r="B27" s="135"/>
      <c r="C27" s="135"/>
      <c r="D27" s="135"/>
    </row>
    <row r="28" spans="1:5">
      <c r="B28" s="135"/>
      <c r="C28" s="135"/>
      <c r="D28" s="135"/>
    </row>
    <row r="29" spans="1:5">
      <c r="B29" s="135"/>
      <c r="C29" s="135"/>
      <c r="D29" s="135"/>
    </row>
    <row r="30" spans="1:5">
      <c r="B30" s="135"/>
      <c r="C30" s="135"/>
      <c r="D30" s="135"/>
    </row>
    <row r="31" spans="1:5">
      <c r="B31" s="135"/>
      <c r="C31" s="135"/>
      <c r="D31" s="135"/>
    </row>
    <row r="32" spans="1:5">
      <c r="B32" s="135"/>
      <c r="C32" s="135"/>
      <c r="D32" s="135"/>
    </row>
    <row r="33" spans="1:5">
      <c r="B33" s="135"/>
      <c r="C33" s="135"/>
      <c r="D33" s="135"/>
    </row>
    <row r="34" spans="1:5">
      <c r="B34" s="135"/>
      <c r="C34" s="135"/>
      <c r="D34" s="135"/>
    </row>
    <row r="35" spans="1:5" s="135" customFormat="1">
      <c r="A35" s="119"/>
      <c r="E35" s="119"/>
    </row>
    <row r="36" spans="1:5" s="135" customFormat="1">
      <c r="A36" s="119"/>
      <c r="E36" s="119"/>
    </row>
    <row r="37" spans="1:5" s="135" customFormat="1">
      <c r="A37" s="119"/>
      <c r="E37" s="119"/>
    </row>
    <row r="38" spans="1:5" s="135" customFormat="1">
      <c r="A38" s="119"/>
      <c r="E38" s="119"/>
    </row>
    <row r="39" spans="1:5" s="135" customFormat="1">
      <c r="A39" s="119"/>
      <c r="E39" s="119"/>
    </row>
    <row r="40" spans="1:5" s="135" customFormat="1">
      <c r="A40" s="119"/>
      <c r="E40" s="119"/>
    </row>
    <row r="41" spans="1:5" s="135" customFormat="1">
      <c r="A41" s="119"/>
      <c r="E41" s="119"/>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I40"/>
  <sheetViews>
    <sheetView zoomScale="80" zoomScaleNormal="80" workbookViewId="0">
      <selection activeCell="D30" sqref="D30"/>
    </sheetView>
  </sheetViews>
  <sheetFormatPr defaultColWidth="9.140625" defaultRowHeight="15.75"/>
  <cols>
    <col min="1" max="1" width="4.5703125" style="109" bestFit="1" customWidth="1"/>
    <col min="2" max="2" width="57.5703125" style="110" customWidth="1"/>
    <col min="3" max="3" width="24.5703125" style="110" customWidth="1"/>
    <col min="4" max="4" width="3.42578125" style="110" customWidth="1"/>
    <col min="5" max="5" width="55" style="110" customWidth="1"/>
    <col min="6" max="6" width="4.5703125" style="109" bestFit="1" customWidth="1"/>
    <col min="7" max="7" width="9.5703125" style="110" bestFit="1" customWidth="1"/>
    <col min="8" max="8" width="10.5703125" style="110" bestFit="1" customWidth="1"/>
    <col min="9" max="9" width="17.42578125" style="110" customWidth="1"/>
    <col min="10" max="10" width="14" style="110" customWidth="1"/>
    <col min="11" max="11" width="13.42578125" style="110" customWidth="1"/>
    <col min="12" max="16384" width="9.140625" style="110"/>
  </cols>
  <sheetData>
    <row r="2" spans="1:8">
      <c r="B2" s="1322" t="s">
        <v>0</v>
      </c>
      <c r="C2" s="1322"/>
      <c r="D2" s="1322"/>
      <c r="E2" s="1322"/>
    </row>
    <row r="3" spans="1:8">
      <c r="B3" s="1322" t="s">
        <v>206</v>
      </c>
      <c r="C3" s="1322"/>
      <c r="D3" s="1322"/>
      <c r="E3" s="1322"/>
    </row>
    <row r="4" spans="1:8">
      <c r="B4" s="1322" t="s">
        <v>207</v>
      </c>
      <c r="C4" s="1322"/>
      <c r="D4" s="1322"/>
      <c r="E4" s="1322"/>
    </row>
    <row r="5" spans="1:8">
      <c r="B5" s="1322" t="str">
        <f>"BASE PERIOD / TRUE UP PERIOD - 12/31/"&amp;Automation!$B$3&amp;" PER BOOK"</f>
        <v>BASE PERIOD / TRUE UP PERIOD - 12/31/2025 PER BOOK</v>
      </c>
      <c r="C5" s="1322"/>
      <c r="D5" s="1322"/>
      <c r="E5" s="1322"/>
    </row>
    <row r="6" spans="1:8">
      <c r="B6" s="1326" t="s">
        <v>3</v>
      </c>
      <c r="C6" s="1326"/>
      <c r="D6" s="1326"/>
      <c r="E6" s="1326"/>
    </row>
    <row r="7" spans="1:8">
      <c r="B7" s="111"/>
      <c r="C7" s="111"/>
      <c r="D7" s="111"/>
      <c r="E7" s="111"/>
    </row>
    <row r="8" spans="1:8">
      <c r="B8" s="1322" t="s">
        <v>289</v>
      </c>
      <c r="C8" s="1322"/>
      <c r="D8" s="1322"/>
      <c r="E8" s="1322"/>
      <c r="F8" s="119"/>
    </row>
    <row r="9" spans="1:8">
      <c r="A9" s="119"/>
      <c r="F9" s="119"/>
    </row>
    <row r="10" spans="1:8">
      <c r="A10" s="119"/>
      <c r="B10" s="527"/>
      <c r="C10" s="524" t="s">
        <v>287</v>
      </c>
      <c r="D10" s="1267"/>
      <c r="E10" s="962"/>
      <c r="F10" s="119"/>
    </row>
    <row r="11" spans="1:8">
      <c r="A11" s="119" t="s">
        <v>4</v>
      </c>
      <c r="B11" s="170"/>
      <c r="C11" s="1256" t="s">
        <v>290</v>
      </c>
      <c r="D11" s="121"/>
      <c r="E11" s="118"/>
      <c r="F11" s="119" t="s">
        <v>4</v>
      </c>
    </row>
    <row r="12" spans="1:8">
      <c r="A12" s="119" t="s">
        <v>5</v>
      </c>
      <c r="B12" s="1010" t="s">
        <v>123</v>
      </c>
      <c r="C12" s="1010" t="s">
        <v>175</v>
      </c>
      <c r="D12" s="1105"/>
      <c r="E12" s="1007" t="s">
        <v>8</v>
      </c>
      <c r="F12" s="119" t="s">
        <v>5</v>
      </c>
    </row>
    <row r="13" spans="1:8">
      <c r="A13" s="119"/>
      <c r="B13" s="194"/>
      <c r="C13" s="1257"/>
      <c r="D13" s="1264"/>
      <c r="E13" s="204"/>
      <c r="F13" s="119"/>
    </row>
    <row r="14" spans="1:8">
      <c r="A14" s="119">
        <v>1</v>
      </c>
      <c r="B14" s="197" t="str">
        <f>"Dec-"&amp;RIGHT(Automation!$B$3-1,2)</f>
        <v>Dec-24</v>
      </c>
      <c r="C14" s="1258">
        <v>289481.7892100013</v>
      </c>
      <c r="D14" s="1241" t="s">
        <v>1027</v>
      </c>
      <c r="E14" s="156" t="s">
        <v>918</v>
      </c>
      <c r="F14" s="119">
        <f>A14</f>
        <v>1</v>
      </c>
      <c r="G14" s="1193"/>
      <c r="H14" s="1194"/>
    </row>
    <row r="15" spans="1:8">
      <c r="A15" s="119">
        <f>A14+1</f>
        <v>2</v>
      </c>
      <c r="B15" s="199"/>
      <c r="C15" s="1259"/>
      <c r="D15" s="1227"/>
      <c r="E15" s="159"/>
      <c r="F15" s="119">
        <f>F14+1</f>
        <v>2</v>
      </c>
    </row>
    <row r="16" spans="1:8">
      <c r="A16" s="119">
        <f t="shared" ref="A16:A20" si="0">A15+1</f>
        <v>3</v>
      </c>
      <c r="B16" s="197" t="str">
        <f>"Dec-"&amp;RIGHT(Automation!$B$3,2)</f>
        <v>Dec-25</v>
      </c>
      <c r="C16" s="1260">
        <v>325936.31200000027</v>
      </c>
      <c r="D16" s="186"/>
      <c r="E16" s="156" t="s">
        <v>919</v>
      </c>
      <c r="F16" s="119">
        <f t="shared" ref="F16:F20" si="1">F15+1</f>
        <v>3</v>
      </c>
      <c r="G16" s="125"/>
    </row>
    <row r="17" spans="1:9">
      <c r="A17" s="119">
        <f t="shared" si="0"/>
        <v>4</v>
      </c>
      <c r="B17" s="200"/>
      <c r="C17" s="1261"/>
      <c r="D17" s="1127"/>
      <c r="E17" s="1117"/>
      <c r="F17" s="119">
        <f t="shared" si="1"/>
        <v>4</v>
      </c>
    </row>
    <row r="18" spans="1:9">
      <c r="A18" s="119">
        <f t="shared" si="0"/>
        <v>5</v>
      </c>
      <c r="B18" s="527"/>
      <c r="C18" s="1257"/>
      <c r="D18" s="1264"/>
      <c r="E18" s="204"/>
      <c r="F18" s="119">
        <f t="shared" si="1"/>
        <v>5</v>
      </c>
    </row>
    <row r="19" spans="1:9">
      <c r="A19" s="119">
        <f t="shared" si="0"/>
        <v>6</v>
      </c>
      <c r="B19" s="200" t="s">
        <v>236</v>
      </c>
      <c r="C19" s="1262">
        <f>(C14+C16)/2</f>
        <v>307709.05060500081</v>
      </c>
      <c r="D19" s="1265"/>
      <c r="E19" s="206" t="str">
        <f>"Average of Line "&amp;A14&amp;" and Line "&amp;A16</f>
        <v>Average of Line 1 and Line 3</v>
      </c>
      <c r="F19" s="119">
        <f t="shared" si="1"/>
        <v>6</v>
      </c>
    </row>
    <row r="20" spans="1:9">
      <c r="A20" s="119">
        <f t="shared" si="0"/>
        <v>7</v>
      </c>
      <c r="B20" s="1128"/>
      <c r="C20" s="1263"/>
      <c r="D20" s="1266"/>
      <c r="E20" s="1009"/>
      <c r="F20" s="119">
        <f t="shared" si="1"/>
        <v>7</v>
      </c>
    </row>
    <row r="21" spans="1:9">
      <c r="A21" s="119"/>
      <c r="B21" s="135"/>
      <c r="C21" s="203"/>
      <c r="D21" s="203"/>
      <c r="E21" s="135"/>
      <c r="F21" s="119"/>
    </row>
    <row r="22" spans="1:9">
      <c r="B22" s="135"/>
      <c r="C22" s="135"/>
      <c r="D22" s="135"/>
      <c r="E22" s="135"/>
    </row>
    <row r="23" spans="1:9">
      <c r="A23" s="1241" t="s">
        <v>1027</v>
      </c>
      <c r="B23" s="1321" t="s">
        <v>1028</v>
      </c>
      <c r="C23" s="1321"/>
      <c r="D23" s="1321"/>
      <c r="E23" s="1321"/>
    </row>
    <row r="24" spans="1:9">
      <c r="B24" s="1321"/>
      <c r="C24" s="1321"/>
      <c r="D24" s="1321"/>
      <c r="E24" s="1321"/>
    </row>
    <row r="25" spans="1:9">
      <c r="B25" s="1321"/>
      <c r="C25" s="1321"/>
      <c r="D25" s="1321"/>
      <c r="E25" s="1321"/>
      <c r="I25" s="192"/>
    </row>
    <row r="26" spans="1:9">
      <c r="B26" s="1321"/>
      <c r="C26" s="1321"/>
      <c r="D26" s="1321"/>
      <c r="E26" s="1321"/>
    </row>
    <row r="27" spans="1:9">
      <c r="B27" s="135"/>
      <c r="C27" s="135"/>
      <c r="D27" s="135"/>
      <c r="E27" s="135"/>
    </row>
    <row r="28" spans="1:9">
      <c r="B28" s="135"/>
      <c r="C28" s="135"/>
      <c r="D28" s="135"/>
      <c r="E28" s="135"/>
    </row>
    <row r="29" spans="1:9">
      <c r="B29" s="135"/>
      <c r="C29" s="135"/>
      <c r="D29" s="135"/>
      <c r="E29" s="135"/>
    </row>
    <row r="30" spans="1:9">
      <c r="B30" s="135"/>
      <c r="C30" s="135"/>
      <c r="D30" s="135"/>
      <c r="E30" s="135"/>
    </row>
    <row r="31" spans="1:9">
      <c r="B31" s="135"/>
      <c r="C31" s="135"/>
      <c r="D31" s="135"/>
      <c r="E31" s="135"/>
    </row>
    <row r="32" spans="1:9">
      <c r="B32" s="135"/>
      <c r="C32" s="135"/>
      <c r="D32" s="135"/>
      <c r="E32" s="135"/>
    </row>
    <row r="33" spans="1:6">
      <c r="B33" s="135"/>
      <c r="C33" s="135"/>
      <c r="D33" s="135"/>
      <c r="E33" s="135"/>
    </row>
    <row r="34" spans="1:6" s="135" customFormat="1">
      <c r="A34" s="119"/>
      <c r="F34" s="119"/>
    </row>
    <row r="35" spans="1:6" s="135" customFormat="1">
      <c r="A35" s="119"/>
      <c r="F35" s="119"/>
    </row>
    <row r="36" spans="1:6" s="135" customFormat="1">
      <c r="A36" s="119"/>
      <c r="F36" s="119"/>
    </row>
    <row r="37" spans="1:6" s="135" customFormat="1">
      <c r="A37" s="119"/>
      <c r="F37" s="119"/>
    </row>
    <row r="38" spans="1:6" s="135" customFormat="1">
      <c r="A38" s="119"/>
      <c r="F38" s="119"/>
    </row>
    <row r="39" spans="1:6" s="135" customFormat="1">
      <c r="A39" s="119"/>
      <c r="F39" s="119"/>
    </row>
    <row r="40" spans="1:6" s="135" customFormat="1">
      <c r="A40" s="119"/>
      <c r="F40" s="119"/>
    </row>
  </sheetData>
  <mergeCells count="7">
    <mergeCell ref="B23:E26"/>
    <mergeCell ref="B8:E8"/>
    <mergeCell ref="B2:E2"/>
    <mergeCell ref="B3:E3"/>
    <mergeCell ref="B4:E4"/>
    <mergeCell ref="B5:E5"/>
    <mergeCell ref="B6:E6"/>
  </mergeCells>
  <printOptions horizontalCentered="1"/>
  <pageMargins left="0.5" right="0.5" top="0.5" bottom="0.5" header="0.25" footer="0.25"/>
  <pageSetup scale="85" orientation="landscape" r:id="rId1"/>
  <headerFooter scaleWithDoc="0">
    <oddFooter>&amp;C&amp;"Times New Roman,Regular"&amp;10&amp;A</oddFoot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L30"/>
  <sheetViews>
    <sheetView zoomScale="80" zoomScaleNormal="80" workbookViewId="0">
      <selection activeCell="G36" sqref="G36"/>
    </sheetView>
  </sheetViews>
  <sheetFormatPr defaultColWidth="9.140625" defaultRowHeight="15.75"/>
  <cols>
    <col min="1" max="1" width="5.140625" style="109" customWidth="1"/>
    <col min="2" max="2" width="8.5703125" style="110" customWidth="1"/>
    <col min="3" max="3" width="41.140625" style="110" customWidth="1"/>
    <col min="4" max="4" width="18.5703125" style="110" customWidth="1"/>
    <col min="5" max="5" width="62.5703125" style="110" customWidth="1"/>
    <col min="6" max="6" width="5.140625" style="109" customWidth="1"/>
    <col min="7" max="7" width="24" style="110" customWidth="1"/>
    <col min="8" max="8" width="11" style="110" customWidth="1"/>
    <col min="9" max="9" width="7.140625" style="110" customWidth="1"/>
    <col min="10" max="10" width="9.140625" style="110" customWidth="1"/>
    <col min="11" max="11" width="14" style="110" customWidth="1"/>
    <col min="12" max="12" width="15.140625" style="110" bestFit="1" customWidth="1"/>
    <col min="13" max="16384" width="9.140625" style="110"/>
  </cols>
  <sheetData>
    <row r="2" spans="1:7">
      <c r="B2" s="1322" t="s">
        <v>0</v>
      </c>
      <c r="C2" s="1322"/>
      <c r="D2" s="1322"/>
      <c r="E2" s="1322"/>
    </row>
    <row r="3" spans="1:7">
      <c r="B3" s="1322" t="s">
        <v>206</v>
      </c>
      <c r="C3" s="1322"/>
      <c r="D3" s="1322"/>
      <c r="E3" s="1322"/>
    </row>
    <row r="4" spans="1:7">
      <c r="B4" s="1322" t="s">
        <v>207</v>
      </c>
      <c r="C4" s="1322"/>
      <c r="D4" s="1322"/>
      <c r="E4" s="1322"/>
    </row>
    <row r="5" spans="1:7">
      <c r="B5" s="1322" t="str">
        <f>"BASE PERIOD / TRUE UP PERIOD - 12/31/"&amp;Automation!$B$3&amp;" PER BOOK"</f>
        <v>BASE PERIOD / TRUE UP PERIOD - 12/31/2025 PER BOOK</v>
      </c>
      <c r="C5" s="1322"/>
      <c r="D5" s="1322"/>
      <c r="E5" s="1322"/>
      <c r="G5"/>
    </row>
    <row r="6" spans="1:7">
      <c r="B6" s="1326" t="s">
        <v>3</v>
      </c>
      <c r="C6" s="1326"/>
      <c r="D6" s="1326"/>
      <c r="E6" s="1326"/>
    </row>
    <row r="7" spans="1:7">
      <c r="B7" s="111"/>
      <c r="C7" s="111"/>
      <c r="D7" s="111"/>
      <c r="E7" s="111"/>
    </row>
    <row r="8" spans="1:7">
      <c r="B8" s="1322" t="s">
        <v>291</v>
      </c>
      <c r="C8" s="1322"/>
      <c r="D8" s="1322"/>
      <c r="E8" s="1322"/>
      <c r="F8" s="119"/>
    </row>
    <row r="9" spans="1:7">
      <c r="A9" s="119"/>
      <c r="F9" s="119"/>
    </row>
    <row r="10" spans="1:7">
      <c r="A10" s="119" t="s">
        <v>4</v>
      </c>
      <c r="B10" s="523"/>
      <c r="C10" s="523"/>
      <c r="D10" s="524"/>
      <c r="E10" s="960"/>
      <c r="F10" s="119" t="s">
        <v>4</v>
      </c>
    </row>
    <row r="11" spans="1:7">
      <c r="A11" s="119" t="s">
        <v>5</v>
      </c>
      <c r="B11" s="1010" t="s">
        <v>123</v>
      </c>
      <c r="C11" s="1010" t="s">
        <v>259</v>
      </c>
      <c r="D11" s="1010" t="s">
        <v>7</v>
      </c>
      <c r="E11" s="1007" t="s">
        <v>8</v>
      </c>
      <c r="F11" s="119" t="s">
        <v>5</v>
      </c>
    </row>
    <row r="12" spans="1:7">
      <c r="A12" s="119"/>
      <c r="B12" s="963"/>
      <c r="C12" s="963"/>
      <c r="D12" s="157"/>
      <c r="E12" s="964"/>
      <c r="F12" s="119"/>
    </row>
    <row r="13" spans="1:7">
      <c r="A13" s="119">
        <v>1</v>
      </c>
      <c r="B13" s="197" t="str">
        <f>"Dec-"&amp;RIGHT(Automation!$B$3-1,2)</f>
        <v>Dec-24</v>
      </c>
      <c r="C13" s="197" t="s">
        <v>292</v>
      </c>
      <c r="D13" s="526">
        <v>2651696.2480000001</v>
      </c>
      <c r="E13" s="526" t="s">
        <v>994</v>
      </c>
      <c r="F13" s="119">
        <f>A13</f>
        <v>1</v>
      </c>
    </row>
    <row r="14" spans="1:7">
      <c r="A14" s="119">
        <f>A13+1</f>
        <v>2</v>
      </c>
      <c r="B14" s="197"/>
      <c r="C14" s="197" t="s">
        <v>293</v>
      </c>
      <c r="D14" s="1011">
        <v>0.73870000000000002</v>
      </c>
      <c r="E14" s="538" t="s">
        <v>996</v>
      </c>
      <c r="F14" s="119">
        <f>F13+1</f>
        <v>2</v>
      </c>
    </row>
    <row r="15" spans="1:7">
      <c r="A15" s="119">
        <f t="shared" ref="A15:A23" si="0">A14+1</f>
        <v>3</v>
      </c>
      <c r="B15" s="197"/>
      <c r="C15" s="197" t="s">
        <v>294</v>
      </c>
      <c r="D15" s="526">
        <f>D13*D14</f>
        <v>1958808.0183976002</v>
      </c>
      <c r="E15" s="156" t="str">
        <f>"Line "&amp;A13&amp;" x Line "&amp;A14</f>
        <v>Line 1 x Line 2</v>
      </c>
      <c r="F15" s="119">
        <f t="shared" ref="F15:F23" si="1">F14+1</f>
        <v>3</v>
      </c>
    </row>
    <row r="16" spans="1:7">
      <c r="A16" s="119">
        <f t="shared" si="0"/>
        <v>4</v>
      </c>
      <c r="B16" s="197"/>
      <c r="C16" s="197"/>
      <c r="D16" s="207"/>
      <c r="E16" s="156"/>
      <c r="F16" s="119">
        <f t="shared" si="1"/>
        <v>4</v>
      </c>
    </row>
    <row r="17" spans="1:12">
      <c r="A17" s="119">
        <f t="shared" si="0"/>
        <v>5</v>
      </c>
      <c r="B17" s="197" t="str">
        <f>"Dec-"&amp;RIGHT(Automation!$B$3,2)</f>
        <v>Dec-25</v>
      </c>
      <c r="C17" s="197" t="s">
        <v>292</v>
      </c>
      <c r="D17" s="526">
        <v>2826168.8289999999</v>
      </c>
      <c r="E17" s="526" t="s">
        <v>995</v>
      </c>
      <c r="F17" s="119">
        <f t="shared" si="1"/>
        <v>5</v>
      </c>
    </row>
    <row r="18" spans="1:12">
      <c r="A18" s="119">
        <f t="shared" si="0"/>
        <v>6</v>
      </c>
      <c r="B18" s="197"/>
      <c r="C18" s="197" t="s">
        <v>293</v>
      </c>
      <c r="D18" s="1011">
        <v>0.70169999999999999</v>
      </c>
      <c r="E18" s="538" t="s">
        <v>996</v>
      </c>
      <c r="F18" s="119">
        <f t="shared" si="1"/>
        <v>6</v>
      </c>
      <c r="G18" s="412"/>
      <c r="L18" s="225"/>
    </row>
    <row r="19" spans="1:12">
      <c r="A19" s="119">
        <f t="shared" si="0"/>
        <v>7</v>
      </c>
      <c r="B19" s="197"/>
      <c r="C19" s="197" t="s">
        <v>294</v>
      </c>
      <c r="D19" s="526">
        <f>D17*D18</f>
        <v>1983122.6673092998</v>
      </c>
      <c r="E19" s="206" t="str">
        <f>"Line "&amp;A17&amp;" x Line "&amp;A18</f>
        <v>Line 5 x Line 6</v>
      </c>
      <c r="F19" s="119">
        <f t="shared" si="1"/>
        <v>7</v>
      </c>
      <c r="G19" s="417"/>
      <c r="L19" s="225"/>
    </row>
    <row r="20" spans="1:12">
      <c r="A20" s="119">
        <f t="shared" si="0"/>
        <v>8</v>
      </c>
      <c r="B20" s="1012"/>
      <c r="C20" s="1010"/>
      <c r="D20" s="1129"/>
      <c r="E20" s="1013"/>
      <c r="F20" s="119">
        <f t="shared" si="1"/>
        <v>8</v>
      </c>
      <c r="G20" s="417"/>
      <c r="L20" s="225"/>
    </row>
    <row r="21" spans="1:12">
      <c r="A21" s="119">
        <f t="shared" si="0"/>
        <v>9</v>
      </c>
      <c r="B21" s="527"/>
      <c r="D21" s="147"/>
      <c r="E21" s="129"/>
      <c r="F21" s="119">
        <f t="shared" si="1"/>
        <v>9</v>
      </c>
      <c r="G21" s="417"/>
    </row>
    <row r="22" spans="1:12">
      <c r="A22" s="119">
        <f t="shared" si="0"/>
        <v>10</v>
      </c>
      <c r="B22" s="200" t="s">
        <v>236</v>
      </c>
      <c r="D22" s="201">
        <f>(D15+D19)/2</f>
        <v>1970965.34285345</v>
      </c>
      <c r="E22" s="157" t="str">
        <f>"Average of Line "&amp;A15&amp;" and Line "&amp;A19</f>
        <v>Average of Line 3 and Line 7</v>
      </c>
      <c r="F22" s="119">
        <f t="shared" si="1"/>
        <v>10</v>
      </c>
      <c r="G22" s="417"/>
      <c r="L22" s="225"/>
    </row>
    <row r="23" spans="1:12">
      <c r="A23" s="119">
        <f t="shared" si="0"/>
        <v>11</v>
      </c>
      <c r="B23" s="1128"/>
      <c r="C23" s="1130"/>
      <c r="D23" s="1033"/>
      <c r="E23" s="1117"/>
      <c r="F23" s="119">
        <f t="shared" si="1"/>
        <v>11</v>
      </c>
      <c r="G23" s="417"/>
    </row>
    <row r="24" spans="1:12">
      <c r="A24" s="119"/>
      <c r="B24" s="135"/>
      <c r="C24" s="135"/>
      <c r="D24" s="135"/>
      <c r="E24" s="135"/>
      <c r="F24" s="119"/>
      <c r="G24" s="417"/>
    </row>
    <row r="25" spans="1:12">
      <c r="A25" s="119"/>
      <c r="B25" s="135"/>
      <c r="C25" s="135"/>
      <c r="D25" s="135"/>
      <c r="E25" s="135"/>
      <c r="G25" s="417"/>
    </row>
    <row r="26" spans="1:12">
      <c r="A26" s="119"/>
      <c r="B26" s="135"/>
      <c r="C26" s="135"/>
      <c r="D26" s="135"/>
      <c r="E26" s="135"/>
      <c r="G26" s="417"/>
    </row>
    <row r="27" spans="1:12">
      <c r="G27" s="417"/>
    </row>
    <row r="28" spans="1:12">
      <c r="G28" s="417"/>
    </row>
    <row r="29" spans="1:12">
      <c r="G29" s="417"/>
    </row>
    <row r="30" spans="1:12">
      <c r="G30" s="417"/>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43"/>
  <sheetViews>
    <sheetView topLeftCell="A7" zoomScale="80" zoomScaleNormal="80" zoomScalePageLayoutView="80" workbookViewId="0">
      <selection activeCell="C42" sqref="C42"/>
    </sheetView>
  </sheetViews>
  <sheetFormatPr defaultColWidth="8.5703125" defaultRowHeight="15.75"/>
  <cols>
    <col min="1" max="1" width="5.140625" style="119" bestFit="1" customWidth="1"/>
    <col min="2" max="2" width="67.5703125" style="135" customWidth="1"/>
    <col min="3" max="3" width="24" style="119" customWidth="1"/>
    <col min="4" max="4" width="1.5703125" style="135" customWidth="1"/>
    <col min="5" max="5" width="16.5703125" style="135" customWidth="1"/>
    <col min="6" max="6" width="1.5703125" style="135" customWidth="1"/>
    <col min="7" max="7" width="16.5703125" style="135" customWidth="1"/>
    <col min="8" max="8" width="1.5703125" style="135" customWidth="1"/>
    <col min="9" max="9" width="16.5703125" style="135" customWidth="1"/>
    <col min="10" max="10" width="1.5703125" style="135" customWidth="1"/>
    <col min="11" max="11" width="34.5703125" style="135" customWidth="1"/>
    <col min="12" max="12" width="5.140625" style="135" bestFit="1" customWidth="1"/>
    <col min="13" max="13" width="8.5703125" style="135"/>
    <col min="14" max="14" width="33.42578125" style="135" customWidth="1"/>
    <col min="15" max="16384" width="8.5703125" style="135"/>
  </cols>
  <sheetData>
    <row r="1" spans="1:14">
      <c r="H1" s="119"/>
      <c r="I1" s="119"/>
      <c r="J1" s="119"/>
      <c r="K1" s="119"/>
      <c r="L1" s="119"/>
    </row>
    <row r="2" spans="1:14">
      <c r="B2" s="1322" t="s">
        <v>0</v>
      </c>
      <c r="C2" s="1322"/>
      <c r="D2" s="1322"/>
      <c r="E2" s="1322"/>
      <c r="F2" s="1322"/>
      <c r="G2" s="1322"/>
      <c r="H2" s="1322"/>
      <c r="I2" s="1322"/>
      <c r="J2" s="1322"/>
      <c r="K2" s="1322"/>
      <c r="L2" s="119"/>
    </row>
    <row r="3" spans="1:14">
      <c r="B3" s="1322" t="s">
        <v>295</v>
      </c>
      <c r="C3" s="1322"/>
      <c r="D3" s="1322"/>
      <c r="E3" s="1322"/>
      <c r="F3" s="1322"/>
      <c r="G3" s="1322"/>
      <c r="H3" s="1322"/>
      <c r="I3" s="1322"/>
      <c r="J3" s="1322"/>
      <c r="K3" s="1322"/>
      <c r="L3" s="119"/>
    </row>
    <row r="4" spans="1:14">
      <c r="B4" s="1322" t="s">
        <v>296</v>
      </c>
      <c r="C4" s="1322"/>
      <c r="D4" s="1322"/>
      <c r="E4" s="1322"/>
      <c r="F4" s="1322"/>
      <c r="G4" s="1322"/>
      <c r="H4" s="1322"/>
      <c r="I4" s="1322"/>
      <c r="J4" s="1322"/>
      <c r="K4" s="1322"/>
      <c r="L4" s="119"/>
    </row>
    <row r="5" spans="1:14">
      <c r="B5" s="1324" t="str">
        <f>'A. Sec.1 - Direct Maintenance'!B5</f>
        <v>Base Period &amp; True-Up Period 12 - Months Ending December 31, 2025</v>
      </c>
      <c r="C5" s="1324"/>
      <c r="D5" s="1324"/>
      <c r="E5" s="1324"/>
      <c r="F5" s="1324"/>
      <c r="G5" s="1324"/>
      <c r="H5" s="1324"/>
      <c r="I5" s="1324"/>
      <c r="J5" s="1324"/>
      <c r="K5" s="1324"/>
      <c r="L5" s="119"/>
      <c r="N5" s="110"/>
    </row>
    <row r="6" spans="1:14">
      <c r="B6" s="1326" t="s">
        <v>3</v>
      </c>
      <c r="C6" s="1323"/>
      <c r="D6" s="1323"/>
      <c r="E6" s="1323"/>
      <c r="F6" s="1323"/>
      <c r="G6" s="1323"/>
      <c r="H6" s="1323"/>
      <c r="I6" s="1323"/>
      <c r="J6" s="1323"/>
      <c r="K6" s="1323"/>
      <c r="L6" s="119"/>
      <c r="N6" s="423"/>
    </row>
    <row r="7" spans="1:14">
      <c r="B7" s="119"/>
      <c r="D7" s="119"/>
      <c r="E7" s="119"/>
      <c r="F7" s="119"/>
      <c r="G7" s="119"/>
      <c r="H7" s="109"/>
      <c r="I7" s="109"/>
      <c r="J7" s="109"/>
      <c r="K7" s="119"/>
      <c r="L7" s="119"/>
    </row>
    <row r="8" spans="1:14">
      <c r="A8" s="119" t="s">
        <v>4</v>
      </c>
      <c r="B8" s="109"/>
      <c r="C8" s="246" t="s">
        <v>188</v>
      </c>
      <c r="D8" s="109"/>
      <c r="E8" s="340" t="s">
        <v>77</v>
      </c>
      <c r="F8" s="119"/>
      <c r="G8" s="340" t="s">
        <v>78</v>
      </c>
      <c r="H8" s="119"/>
      <c r="I8" s="340" t="s">
        <v>189</v>
      </c>
      <c r="J8" s="109"/>
      <c r="K8" s="119"/>
      <c r="L8" s="119" t="s">
        <v>4</v>
      </c>
    </row>
    <row r="9" spans="1:14">
      <c r="A9" s="119" t="s">
        <v>5</v>
      </c>
      <c r="B9" s="109"/>
      <c r="C9" s="992" t="s">
        <v>190</v>
      </c>
      <c r="D9" s="109"/>
      <c r="E9" s="1131" t="str">
        <f>'Stmt AD'!E9</f>
        <v>31-Dec-24</v>
      </c>
      <c r="F9" s="109"/>
      <c r="G9" s="1131" t="str">
        <f>'Stmt AD'!G9</f>
        <v>31-Dec-25</v>
      </c>
      <c r="H9" s="109"/>
      <c r="I9" s="1003" t="s">
        <v>191</v>
      </c>
      <c r="J9" s="109"/>
      <c r="K9" s="1004" t="s">
        <v>8</v>
      </c>
      <c r="L9" s="119" t="s">
        <v>5</v>
      </c>
      <c r="N9" s="192"/>
    </row>
    <row r="10" spans="1:14">
      <c r="B10" s="119"/>
      <c r="D10" s="119"/>
      <c r="E10" s="119"/>
      <c r="F10" s="119"/>
      <c r="G10" s="119"/>
      <c r="H10" s="119"/>
      <c r="I10" s="119"/>
      <c r="J10" s="119"/>
      <c r="K10" s="119"/>
      <c r="L10" s="119"/>
    </row>
    <row r="11" spans="1:14" ht="18.75">
      <c r="A11" s="119">
        <v>1</v>
      </c>
      <c r="B11" s="16" t="s">
        <v>297</v>
      </c>
      <c r="D11" s="119"/>
      <c r="E11" s="424"/>
      <c r="F11" s="348"/>
      <c r="G11" s="424"/>
      <c r="H11" s="425"/>
      <c r="I11" s="426">
        <f>'AE-1'!F36</f>
        <v>2134634.9951639357</v>
      </c>
      <c r="J11" s="1241" t="s">
        <v>1027</v>
      </c>
      <c r="K11" s="119" t="str">
        <f>"AE-1; Line "&amp;'AE-1'!A36</f>
        <v>AE-1; Line 23</v>
      </c>
      <c r="L11" s="119">
        <f>A11</f>
        <v>1</v>
      </c>
      <c r="N11" s="192"/>
    </row>
    <row r="12" spans="1:14">
      <c r="A12" s="119">
        <f>A11+1</f>
        <v>2</v>
      </c>
      <c r="B12" s="16"/>
      <c r="E12" s="341"/>
      <c r="G12" s="341"/>
      <c r="H12" s="354"/>
      <c r="I12" s="341"/>
      <c r="J12" s="354"/>
      <c r="K12" s="427"/>
      <c r="L12" s="119">
        <f>L11+1</f>
        <v>2</v>
      </c>
    </row>
    <row r="13" spans="1:14" ht="18.75">
      <c r="A13" s="119">
        <f t="shared" ref="A13:A29" si="0">+A12+1</f>
        <v>3</v>
      </c>
      <c r="B13" s="16" t="s">
        <v>908</v>
      </c>
      <c r="E13" s="428">
        <f>'AE-2'!C14</f>
        <v>0</v>
      </c>
      <c r="F13" s="429"/>
      <c r="G13" s="428">
        <f>'AE-2'!C16</f>
        <v>0</v>
      </c>
      <c r="H13" s="351"/>
      <c r="I13" s="359">
        <f>(E13+G13)/2</f>
        <v>0</v>
      </c>
      <c r="J13" s="351"/>
      <c r="K13" s="119" t="str">
        <f>"AE-2; Line "&amp;'AE-2'!A19</f>
        <v>AE-2; Line 6</v>
      </c>
      <c r="L13" s="119">
        <f t="shared" ref="L13:L29" si="1">+L12+1</f>
        <v>3</v>
      </c>
    </row>
    <row r="14" spans="1:14">
      <c r="A14" s="119">
        <f t="shared" si="0"/>
        <v>4</v>
      </c>
      <c r="B14" s="16"/>
      <c r="E14" s="341"/>
      <c r="G14" s="341"/>
      <c r="H14" s="354"/>
      <c r="I14" s="359"/>
      <c r="J14" s="354"/>
      <c r="K14" s="346"/>
      <c r="L14" s="119">
        <f t="shared" si="1"/>
        <v>4</v>
      </c>
    </row>
    <row r="15" spans="1:14" ht="18.75">
      <c r="A15" s="119">
        <f t="shared" si="0"/>
        <v>5</v>
      </c>
      <c r="B15" s="16" t="s">
        <v>909</v>
      </c>
      <c r="E15" s="388">
        <f>'AE-3'!C14</f>
        <v>171620.81378313914</v>
      </c>
      <c r="G15" s="388">
        <f>'AE-3'!C16</f>
        <v>178302.79457314053</v>
      </c>
      <c r="H15" s="430"/>
      <c r="I15" s="359">
        <f>(E15+G15)/2</f>
        <v>174961.80417813984</v>
      </c>
      <c r="J15" s="354"/>
      <c r="K15" s="119" t="str">
        <f>"AE-3; Line "&amp;'AE-3'!A19</f>
        <v>AE-3; Line 6</v>
      </c>
      <c r="L15" s="119">
        <f t="shared" si="1"/>
        <v>5</v>
      </c>
    </row>
    <row r="16" spans="1:14">
      <c r="A16" s="119">
        <f t="shared" si="0"/>
        <v>6</v>
      </c>
      <c r="B16" s="16"/>
      <c r="E16" s="359"/>
      <c r="G16" s="359"/>
      <c r="H16" s="354"/>
      <c r="I16" s="360"/>
      <c r="J16" s="354"/>
      <c r="K16" s="346"/>
      <c r="L16" s="119">
        <f t="shared" si="1"/>
        <v>6</v>
      </c>
    </row>
    <row r="17" spans="1:14" ht="18.75">
      <c r="A17" s="119">
        <f t="shared" si="0"/>
        <v>7</v>
      </c>
      <c r="B17" s="16" t="s">
        <v>298</v>
      </c>
      <c r="E17" s="388">
        <f>'AE-4'!D15</f>
        <v>875143.0719804999</v>
      </c>
      <c r="G17" s="388">
        <f>'AE-4'!D19</f>
        <v>952599.82463369996</v>
      </c>
      <c r="H17" s="430"/>
      <c r="I17" s="359">
        <f>(E17+G17)/2</f>
        <v>913871.44830709998</v>
      </c>
      <c r="J17" s="354"/>
      <c r="K17" s="119" t="str">
        <f>"AE-4; Line "&amp;'AE-4'!A22</f>
        <v>AE-4; Line 10</v>
      </c>
      <c r="L17" s="119">
        <f t="shared" si="1"/>
        <v>7</v>
      </c>
    </row>
    <row r="18" spans="1:14">
      <c r="A18" s="119">
        <f t="shared" si="0"/>
        <v>8</v>
      </c>
      <c r="B18" s="16"/>
      <c r="E18" s="341"/>
      <c r="G18" s="341"/>
      <c r="H18" s="354"/>
      <c r="I18" s="341"/>
      <c r="J18" s="354"/>
      <c r="K18" s="353"/>
      <c r="L18" s="119">
        <f t="shared" si="1"/>
        <v>8</v>
      </c>
    </row>
    <row r="19" spans="1:14">
      <c r="A19" s="119">
        <f t="shared" si="0"/>
        <v>9</v>
      </c>
      <c r="B19" s="16" t="s">
        <v>195</v>
      </c>
      <c r="E19" s="355"/>
      <c r="G19" s="355"/>
      <c r="H19" s="356"/>
      <c r="I19" s="1005">
        <f>'Stmt AI'!E27</f>
        <v>0.10806824593091438</v>
      </c>
      <c r="J19" s="356"/>
      <c r="K19" s="346" t="str">
        <f>"Statement AI; Line "&amp;'Stmt AI'!A27</f>
        <v>Statement AI; Line 17</v>
      </c>
      <c r="L19" s="119">
        <f t="shared" si="1"/>
        <v>9</v>
      </c>
      <c r="N19" s="192"/>
    </row>
    <row r="20" spans="1:14">
      <c r="A20" s="119">
        <f t="shared" si="0"/>
        <v>10</v>
      </c>
      <c r="B20" s="16"/>
      <c r="E20" s="341"/>
      <c r="G20" s="341"/>
      <c r="H20" s="354"/>
      <c r="I20" s="380"/>
      <c r="J20" s="354"/>
      <c r="K20" s="353"/>
      <c r="L20" s="119">
        <f t="shared" si="1"/>
        <v>10</v>
      </c>
    </row>
    <row r="21" spans="1:14">
      <c r="A21" s="119">
        <f t="shared" si="0"/>
        <v>11</v>
      </c>
      <c r="B21" s="16" t="s">
        <v>299</v>
      </c>
      <c r="E21" s="341"/>
      <c r="G21" s="341"/>
      <c r="H21" s="354"/>
      <c r="I21" s="431">
        <f>I13*I19</f>
        <v>0</v>
      </c>
      <c r="J21" s="351"/>
      <c r="K21" s="353" t="str">
        <f>"Line "&amp;A13&amp;" x Line "&amp;A19</f>
        <v>Line 3 x Line 9</v>
      </c>
      <c r="L21" s="119">
        <f t="shared" si="1"/>
        <v>11</v>
      </c>
    </row>
    <row r="22" spans="1:14">
      <c r="A22" s="119">
        <f t="shared" si="0"/>
        <v>12</v>
      </c>
      <c r="B22" s="16"/>
      <c r="E22" s="341"/>
      <c r="G22" s="341"/>
      <c r="H22" s="354"/>
      <c r="I22" s="380"/>
      <c r="J22" s="354"/>
      <c r="K22" s="353"/>
      <c r="L22" s="119">
        <f t="shared" si="1"/>
        <v>12</v>
      </c>
    </row>
    <row r="23" spans="1:14">
      <c r="A23" s="119">
        <f t="shared" si="0"/>
        <v>13</v>
      </c>
      <c r="B23" s="16" t="s">
        <v>300</v>
      </c>
      <c r="E23" s="359"/>
      <c r="F23" s="182"/>
      <c r="G23" s="359"/>
      <c r="H23" s="432"/>
      <c r="I23" s="433">
        <f>I15*I19</f>
        <v>18907.8152824397</v>
      </c>
      <c r="J23" s="354"/>
      <c r="K23" s="353" t="str">
        <f>"Line "&amp;A15&amp;" x Line "&amp;A19</f>
        <v>Line 5 x Line 9</v>
      </c>
      <c r="L23" s="119">
        <f t="shared" si="1"/>
        <v>13</v>
      </c>
    </row>
    <row r="24" spans="1:14">
      <c r="A24" s="119">
        <f t="shared" si="0"/>
        <v>14</v>
      </c>
      <c r="B24" s="16"/>
      <c r="E24" s="359"/>
      <c r="F24" s="182"/>
      <c r="G24" s="359"/>
      <c r="H24" s="430"/>
      <c r="I24" s="390"/>
      <c r="J24" s="354"/>
      <c r="K24" s="353"/>
      <c r="L24" s="119">
        <f t="shared" si="1"/>
        <v>14</v>
      </c>
    </row>
    <row r="25" spans="1:14">
      <c r="A25" s="119">
        <f t="shared" si="0"/>
        <v>15</v>
      </c>
      <c r="B25" s="16" t="s">
        <v>301</v>
      </c>
      <c r="E25" s="433"/>
      <c r="F25" s="182"/>
      <c r="G25" s="433"/>
      <c r="H25" s="430"/>
      <c r="I25" s="1132">
        <f>I17*I19</f>
        <v>98760.484424892595</v>
      </c>
      <c r="J25" s="354"/>
      <c r="K25" s="353" t="str">
        <f>"Line "&amp;A17&amp;" x Line "&amp;A19</f>
        <v>Line 7 x Line 9</v>
      </c>
      <c r="L25" s="119">
        <f t="shared" si="1"/>
        <v>15</v>
      </c>
    </row>
    <row r="26" spans="1:14">
      <c r="A26" s="119">
        <f t="shared" si="0"/>
        <v>16</v>
      </c>
      <c r="B26" s="16"/>
      <c r="E26" s="433"/>
      <c r="F26" s="182"/>
      <c r="G26" s="433"/>
      <c r="H26" s="430"/>
      <c r="I26" s="390"/>
      <c r="J26" s="354"/>
      <c r="K26" s="353"/>
      <c r="L26" s="119">
        <f t="shared" si="1"/>
        <v>16</v>
      </c>
    </row>
    <row r="27" spans="1:14" ht="16.5" thickBot="1">
      <c r="A27" s="119">
        <f t="shared" si="0"/>
        <v>17</v>
      </c>
      <c r="B27" s="16" t="s">
        <v>302</v>
      </c>
      <c r="E27" s="357"/>
      <c r="F27" s="182"/>
      <c r="G27" s="357"/>
      <c r="H27" s="430"/>
      <c r="I27" s="358">
        <f>I11+I21+I23+I25</f>
        <v>2252303.2948712683</v>
      </c>
      <c r="J27" s="351"/>
      <c r="K27" s="353" t="str">
        <f>"Line "&amp;A11&amp;" + (Sum Lines "&amp;A21&amp;" thru "&amp;A25&amp;")"</f>
        <v>Line 1 + (Sum Lines 11 thru 15)</v>
      </c>
      <c r="L27" s="119">
        <f t="shared" si="1"/>
        <v>17</v>
      </c>
    </row>
    <row r="28" spans="1:14" ht="16.5" thickTop="1">
      <c r="A28" s="119">
        <f t="shared" si="0"/>
        <v>18</v>
      </c>
      <c r="B28" s="16"/>
      <c r="E28" s="357"/>
      <c r="F28" s="182"/>
      <c r="G28" s="357"/>
      <c r="H28" s="430"/>
      <c r="I28" s="357"/>
      <c r="J28" s="351"/>
      <c r="K28" s="353"/>
      <c r="L28" s="119">
        <f t="shared" si="1"/>
        <v>18</v>
      </c>
    </row>
    <row r="29" spans="1:14" ht="19.5" thickBot="1">
      <c r="A29" s="119">
        <f t="shared" si="0"/>
        <v>19</v>
      </c>
      <c r="B29" s="16" t="s">
        <v>303</v>
      </c>
      <c r="E29" s="357"/>
      <c r="F29" s="182"/>
      <c r="G29" s="357"/>
      <c r="H29" s="430"/>
      <c r="I29" s="881">
        <v>0</v>
      </c>
      <c r="J29" s="119"/>
      <c r="K29" s="119" t="s">
        <v>304</v>
      </c>
      <c r="L29" s="119">
        <f t="shared" si="1"/>
        <v>19</v>
      </c>
    </row>
    <row r="30" spans="1:14" ht="16.5" thickTop="1">
      <c r="B30" s="16"/>
      <c r="G30" s="350"/>
      <c r="H30" s="354"/>
      <c r="I30" s="354"/>
      <c r="J30" s="354"/>
      <c r="K30" s="353"/>
      <c r="L30" s="119"/>
    </row>
    <row r="31" spans="1:14">
      <c r="B31" s="16"/>
      <c r="G31" s="350"/>
      <c r="H31" s="354"/>
      <c r="I31" s="354"/>
      <c r="J31" s="354"/>
      <c r="K31" s="353"/>
      <c r="L31" s="119"/>
    </row>
    <row r="32" spans="1:14">
      <c r="A32" s="1241" t="s">
        <v>1027</v>
      </c>
      <c r="B32" s="1321" t="s">
        <v>1028</v>
      </c>
      <c r="C32" s="1321"/>
      <c r="D32" s="1321"/>
      <c r="E32" s="1321"/>
      <c r="F32" s="1321"/>
      <c r="G32" s="1321"/>
      <c r="H32" s="1321"/>
      <c r="I32" s="1321"/>
      <c r="J32" s="1321"/>
      <c r="K32" s="1321"/>
      <c r="L32" s="119"/>
    </row>
    <row r="33" spans="1:14">
      <c r="B33" s="1321"/>
      <c r="C33" s="1321"/>
      <c r="D33" s="1321"/>
      <c r="E33" s="1321"/>
      <c r="F33" s="1321"/>
      <c r="G33" s="1321"/>
      <c r="H33" s="1321"/>
      <c r="I33" s="1321"/>
      <c r="J33" s="1321"/>
      <c r="K33" s="1321"/>
      <c r="L33" s="119"/>
    </row>
    <row r="34" spans="1:14">
      <c r="B34" s="1321"/>
      <c r="C34" s="1321"/>
      <c r="D34" s="1321"/>
      <c r="E34" s="1321"/>
      <c r="F34" s="1321"/>
      <c r="G34" s="1321"/>
      <c r="H34" s="1321"/>
      <c r="I34" s="1321"/>
      <c r="J34" s="1321"/>
      <c r="K34" s="1321"/>
    </row>
    <row r="35" spans="1:14" ht="18.75">
      <c r="A35" s="2">
        <v>1</v>
      </c>
      <c r="B35" s="135" t="s">
        <v>305</v>
      </c>
    </row>
    <row r="36" spans="1:14" ht="18.75">
      <c r="A36" s="1">
        <v>2</v>
      </c>
      <c r="B36" s="16" t="s">
        <v>306</v>
      </c>
    </row>
    <row r="37" spans="1:14" ht="18.75">
      <c r="A37" s="1">
        <v>3</v>
      </c>
      <c r="B37" s="135" t="s">
        <v>307</v>
      </c>
    </row>
    <row r="38" spans="1:14" ht="18.75">
      <c r="A38" s="1">
        <v>4</v>
      </c>
      <c r="B38" s="135" t="s">
        <v>204</v>
      </c>
    </row>
    <row r="39" spans="1:14" ht="18.75">
      <c r="A39" s="1"/>
    </row>
    <row r="41" spans="1:14" ht="18.75">
      <c r="A41" s="1"/>
    </row>
    <row r="43" spans="1:14">
      <c r="N43" s="192"/>
    </row>
  </sheetData>
  <mergeCells count="6">
    <mergeCell ref="B32:K34"/>
    <mergeCell ref="B2:K2"/>
    <mergeCell ref="B3:K3"/>
    <mergeCell ref="B4:K4"/>
    <mergeCell ref="B5:K5"/>
    <mergeCell ref="B6:K6"/>
  </mergeCells>
  <printOptions horizontalCentered="1"/>
  <pageMargins left="0.5" right="0.5" top="0.5" bottom="0.5" header="0.25" footer="0.25"/>
  <pageSetup scale="50" orientation="portrait" r:id="rId1"/>
  <headerFooter scaleWithDoc="0">
    <oddFooter>&amp;C&amp;"Times New Roman,Regular"&amp;10AE</oddFoot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J50"/>
  <sheetViews>
    <sheetView topLeftCell="A7" zoomScale="80" zoomScaleNormal="80" workbookViewId="0">
      <selection activeCell="J28" sqref="J28"/>
    </sheetView>
  </sheetViews>
  <sheetFormatPr defaultColWidth="9.140625" defaultRowHeight="15.75"/>
  <cols>
    <col min="1" max="1" width="5.140625" style="109" customWidth="1"/>
    <col min="2" max="2" width="35.140625" style="110" customWidth="1"/>
    <col min="3" max="3" width="18.5703125" style="114" customWidth="1"/>
    <col min="4" max="4" width="3.7109375" style="114" customWidth="1"/>
    <col min="5" max="5" width="25.85546875" style="114" customWidth="1"/>
    <col min="6" max="6" width="18.5703125" style="110" customWidth="1"/>
    <col min="7" max="7" width="4.42578125" style="110" customWidth="1"/>
    <col min="8" max="8" width="69.5703125" style="110" bestFit="1" customWidth="1"/>
    <col min="9" max="9" width="5.140625" style="109" customWidth="1"/>
    <col min="10" max="10" width="24" style="110" customWidth="1"/>
    <col min="11" max="11" width="11" style="110" customWidth="1"/>
    <col min="12" max="12" width="7.140625" style="110" customWidth="1"/>
    <col min="13" max="13" width="9.140625" style="110" customWidth="1"/>
    <col min="14" max="14" width="14" style="110" customWidth="1"/>
    <col min="15" max="15" width="13.42578125" style="110" customWidth="1"/>
    <col min="16" max="16384" width="9.140625" style="110"/>
  </cols>
  <sheetData>
    <row r="2" spans="1:10">
      <c r="B2" s="1322" t="s">
        <v>0</v>
      </c>
      <c r="C2" s="1322"/>
      <c r="D2" s="1322"/>
      <c r="E2" s="1322"/>
      <c r="F2" s="1322"/>
      <c r="G2" s="1322"/>
      <c r="H2" s="1322"/>
    </row>
    <row r="3" spans="1:10">
      <c r="B3" s="1322" t="s">
        <v>308</v>
      </c>
      <c r="C3" s="1322"/>
      <c r="D3" s="1322"/>
      <c r="E3" s="1322"/>
      <c r="F3" s="1322"/>
      <c r="G3" s="1322"/>
      <c r="H3" s="1322"/>
    </row>
    <row r="4" spans="1:10">
      <c r="B4" s="1322" t="s">
        <v>309</v>
      </c>
      <c r="C4" s="1322"/>
      <c r="D4" s="1322"/>
      <c r="E4" s="1322"/>
      <c r="F4" s="1322"/>
      <c r="G4" s="1322"/>
      <c r="H4" s="1322"/>
    </row>
    <row r="5" spans="1:10">
      <c r="B5" s="1322" t="str">
        <f>"BASE PERIOD / TRUE UP PERIOD - 12/31/"&amp;Automation!$B$3&amp;" PER BOOK"</f>
        <v>BASE PERIOD / TRUE UP PERIOD - 12/31/2025 PER BOOK</v>
      </c>
      <c r="C5" s="1322"/>
      <c r="D5" s="1322"/>
      <c r="E5" s="1322"/>
      <c r="F5" s="1322"/>
      <c r="G5" s="1322"/>
      <c r="H5" s="1322"/>
    </row>
    <row r="6" spans="1:10">
      <c r="B6" s="1326" t="s">
        <v>3</v>
      </c>
      <c r="C6" s="1326"/>
      <c r="D6" s="1326"/>
      <c r="E6" s="1326"/>
      <c r="F6" s="1326"/>
      <c r="G6" s="1326"/>
      <c r="H6" s="1326"/>
    </row>
    <row r="7" spans="1:10">
      <c r="B7" s="111"/>
      <c r="C7" s="112"/>
      <c r="D7" s="112"/>
      <c r="E7" s="112"/>
      <c r="F7" s="111"/>
      <c r="G7" s="111"/>
      <c r="H7" s="111"/>
    </row>
    <row r="8" spans="1:10">
      <c r="B8" s="1322" t="s">
        <v>237</v>
      </c>
      <c r="C8" s="1322"/>
      <c r="D8" s="1322"/>
      <c r="E8" s="1322"/>
      <c r="F8" s="1322"/>
      <c r="G8" s="1322"/>
      <c r="H8" s="1322"/>
    </row>
    <row r="10" spans="1:10">
      <c r="A10" s="119"/>
      <c r="B10" s="856"/>
      <c r="C10" s="1268" t="s">
        <v>80</v>
      </c>
      <c r="D10" s="857"/>
      <c r="E10" s="857"/>
      <c r="F10" s="1268"/>
      <c r="G10" s="857"/>
      <c r="H10" s="857"/>
    </row>
    <row r="11" spans="1:10">
      <c r="A11" s="119"/>
      <c r="B11" s="116"/>
      <c r="C11" s="1256" t="s">
        <v>238</v>
      </c>
      <c r="D11" s="121"/>
      <c r="E11" s="121"/>
      <c r="F11" s="1256" t="s">
        <v>238</v>
      </c>
      <c r="G11" s="121"/>
      <c r="H11" s="121"/>
    </row>
    <row r="12" spans="1:10">
      <c r="A12" s="119" t="s">
        <v>4</v>
      </c>
      <c r="B12" s="120"/>
      <c r="C12" s="1256" t="s">
        <v>310</v>
      </c>
      <c r="D12" s="121"/>
      <c r="E12" s="193"/>
      <c r="F12" s="1256" t="s">
        <v>310</v>
      </c>
      <c r="G12" s="121"/>
      <c r="H12" s="193"/>
      <c r="I12" s="119" t="s">
        <v>4</v>
      </c>
    </row>
    <row r="13" spans="1:10" ht="18.75">
      <c r="A13" s="119" t="s">
        <v>5</v>
      </c>
      <c r="B13" s="1007" t="s">
        <v>123</v>
      </c>
      <c r="C13" s="1010" t="s">
        <v>211</v>
      </c>
      <c r="D13" s="1105"/>
      <c r="E13" s="1105" t="s">
        <v>8</v>
      </c>
      <c r="F13" s="1010" t="s">
        <v>212</v>
      </c>
      <c r="G13" s="1105"/>
      <c r="H13" s="1105" t="s">
        <v>8</v>
      </c>
      <c r="I13" s="119" t="s">
        <v>5</v>
      </c>
    </row>
    <row r="14" spans="1:10">
      <c r="A14" s="119">
        <v>1</v>
      </c>
      <c r="B14" s="122" t="str">
        <f>"Dec-"&amp;RIGHT(Automation!$B$3-1,2)</f>
        <v>Dec-24</v>
      </c>
      <c r="C14" s="1258">
        <v>2056225.609540567</v>
      </c>
      <c r="D14" s="1281" t="s">
        <v>1027</v>
      </c>
      <c r="E14" s="1226" t="s">
        <v>213</v>
      </c>
      <c r="F14" s="1258">
        <v>2022634.589255455</v>
      </c>
      <c r="G14" s="1281" t="s">
        <v>1027</v>
      </c>
      <c r="H14" s="1226" t="str">
        <f>Automation!B3-1&amp;" Form 1; Page 200-201; Footnote Data (b)"</f>
        <v>2024 Form 1; Page 200-201; Footnote Data (b)</v>
      </c>
      <c r="I14" s="119">
        <f>A14</f>
        <v>1</v>
      </c>
      <c r="J14" s="125"/>
    </row>
    <row r="15" spans="1:10">
      <c r="A15" s="119">
        <f>A14+1</f>
        <v>2</v>
      </c>
      <c r="B15" s="122" t="str">
        <f>"Jan-"&amp;RIGHT(Automation!$B$3,2)</f>
        <v>Jan-25</v>
      </c>
      <c r="C15" s="1270">
        <v>2073840.0782028963</v>
      </c>
      <c r="D15" s="126"/>
      <c r="E15" s="1242"/>
      <c r="F15" s="1296">
        <v>2039409.87563723</v>
      </c>
      <c r="G15" s="1294"/>
      <c r="H15" s="1242"/>
      <c r="I15" s="119">
        <f>I14+1</f>
        <v>2</v>
      </c>
    </row>
    <row r="16" spans="1:10">
      <c r="A16" s="119">
        <f t="shared" ref="A16:A36" si="0">A15+1</f>
        <v>3</v>
      </c>
      <c r="B16" s="122" t="s">
        <v>214</v>
      </c>
      <c r="C16" s="1270">
        <v>2093884.772367114</v>
      </c>
      <c r="D16" s="126"/>
      <c r="E16" s="1242"/>
      <c r="F16" s="1296">
        <v>2059783.679735803</v>
      </c>
      <c r="G16" s="1294"/>
      <c r="H16" s="1242"/>
      <c r="I16" s="119">
        <f t="shared" ref="I16:I36" si="1">I15+1</f>
        <v>3</v>
      </c>
    </row>
    <row r="17" spans="1:10">
      <c r="A17" s="119">
        <f t="shared" si="0"/>
        <v>4</v>
      </c>
      <c r="B17" s="122" t="s">
        <v>215</v>
      </c>
      <c r="C17" s="1270">
        <v>2111579.3141827444</v>
      </c>
      <c r="D17" s="126"/>
      <c r="E17" s="1242"/>
      <c r="F17" s="1296">
        <v>2077180.9949748183</v>
      </c>
      <c r="G17" s="1294"/>
      <c r="H17" s="1242"/>
      <c r="I17" s="119">
        <f t="shared" si="1"/>
        <v>4</v>
      </c>
    </row>
    <row r="18" spans="1:10">
      <c r="A18" s="119">
        <f t="shared" si="0"/>
        <v>5</v>
      </c>
      <c r="B18" s="122" t="s">
        <v>216</v>
      </c>
      <c r="C18" s="1270">
        <v>2129471.9817159926</v>
      </c>
      <c r="D18" s="126"/>
      <c r="E18" s="1242"/>
      <c r="F18" s="1296">
        <v>2094033.1910039983</v>
      </c>
      <c r="G18" s="1294"/>
      <c r="H18" s="1242"/>
      <c r="I18" s="119">
        <f t="shared" si="1"/>
        <v>5</v>
      </c>
      <c r="J18" s="209"/>
    </row>
    <row r="19" spans="1:10">
      <c r="A19" s="119">
        <f t="shared" si="0"/>
        <v>6</v>
      </c>
      <c r="B19" s="122" t="s">
        <v>160</v>
      </c>
      <c r="C19" s="1270">
        <v>2145563.2801319268</v>
      </c>
      <c r="D19" s="126"/>
      <c r="E19" s="1242"/>
      <c r="F19" s="1296">
        <v>2109738.0800851798</v>
      </c>
      <c r="G19" s="1294"/>
      <c r="H19" s="1242"/>
      <c r="I19" s="119">
        <f t="shared" si="1"/>
        <v>6</v>
      </c>
    </row>
    <row r="20" spans="1:10">
      <c r="A20" s="119">
        <f>A19+1</f>
        <v>7</v>
      </c>
      <c r="B20" s="122" t="s">
        <v>217</v>
      </c>
      <c r="C20" s="1270">
        <v>2163696.5453733094</v>
      </c>
      <c r="D20" s="126"/>
      <c r="E20" s="1242"/>
      <c r="F20" s="1296">
        <v>2127607.2230678303</v>
      </c>
      <c r="G20" s="1294"/>
      <c r="H20" s="1242"/>
      <c r="I20" s="119">
        <f>I19+1</f>
        <v>7</v>
      </c>
    </row>
    <row r="21" spans="1:10">
      <c r="A21" s="119">
        <f t="shared" si="0"/>
        <v>8</v>
      </c>
      <c r="B21" s="122" t="s">
        <v>218</v>
      </c>
      <c r="C21" s="1270">
        <v>2181351.3254408161</v>
      </c>
      <c r="D21" s="126"/>
      <c r="E21" s="1242"/>
      <c r="F21" s="1296">
        <v>2144993.2332386626</v>
      </c>
      <c r="G21" s="1294"/>
      <c r="H21" s="1242"/>
      <c r="I21" s="119">
        <f t="shared" si="1"/>
        <v>8</v>
      </c>
    </row>
    <row r="22" spans="1:10">
      <c r="A22" s="119">
        <f t="shared" si="0"/>
        <v>9</v>
      </c>
      <c r="B22" s="122" t="s">
        <v>219</v>
      </c>
      <c r="C22" s="1270">
        <v>2200952.2453661528</v>
      </c>
      <c r="D22" s="126"/>
      <c r="E22" s="1242"/>
      <c r="F22" s="1296">
        <v>2164236.8710140302</v>
      </c>
      <c r="G22" s="1294"/>
      <c r="H22" s="1242"/>
      <c r="I22" s="119">
        <f t="shared" si="1"/>
        <v>9</v>
      </c>
    </row>
    <row r="23" spans="1:10">
      <c r="A23" s="119">
        <f t="shared" si="0"/>
        <v>10</v>
      </c>
      <c r="B23" s="122" t="s">
        <v>220</v>
      </c>
      <c r="C23" s="1270">
        <v>2218376.4078409993</v>
      </c>
      <c r="D23" s="126"/>
      <c r="E23" s="1242"/>
      <c r="F23" s="1296">
        <v>2181375.5093397009</v>
      </c>
      <c r="G23" s="1294"/>
      <c r="H23" s="1242"/>
      <c r="I23" s="119">
        <f t="shared" si="1"/>
        <v>10</v>
      </c>
    </row>
    <row r="24" spans="1:10">
      <c r="A24" s="119">
        <f t="shared" si="0"/>
        <v>11</v>
      </c>
      <c r="B24" s="122" t="s">
        <v>221</v>
      </c>
      <c r="C24" s="1270">
        <v>2236896.1829476599</v>
      </c>
      <c r="D24" s="126"/>
      <c r="E24" s="1242"/>
      <c r="F24" s="1296">
        <v>2199580.1656062794</v>
      </c>
      <c r="G24" s="1294"/>
      <c r="H24" s="1242"/>
      <c r="I24" s="119">
        <f t="shared" si="1"/>
        <v>11</v>
      </c>
    </row>
    <row r="25" spans="1:10">
      <c r="A25" s="119">
        <f t="shared" si="0"/>
        <v>12</v>
      </c>
      <c r="B25" s="122" t="s">
        <v>222</v>
      </c>
      <c r="C25" s="1270">
        <v>2256337.7802331634</v>
      </c>
      <c r="D25" s="126"/>
      <c r="E25" s="1242"/>
      <c r="F25" s="1296">
        <v>2218681.3670703797</v>
      </c>
      <c r="G25" s="1294"/>
      <c r="H25" s="1242"/>
      <c r="I25" s="119">
        <f t="shared" si="1"/>
        <v>12</v>
      </c>
    </row>
    <row r="26" spans="1:10">
      <c r="A26" s="119">
        <f t="shared" si="0"/>
        <v>13</v>
      </c>
      <c r="B26" s="1024" t="str">
        <f>"Dec-"&amp;RIGHT(Automation!$B$3,2)</f>
        <v>Dec-25</v>
      </c>
      <c r="C26" s="1271">
        <v>2275156.2541863532</v>
      </c>
      <c r="D26" s="1106"/>
      <c r="E26" s="1243" t="s">
        <v>213</v>
      </c>
      <c r="F26" s="1297">
        <v>2237105.4151017959</v>
      </c>
      <c r="G26" s="1298"/>
      <c r="H26" s="1226" t="str">
        <f>Automation!B3&amp;" Form 1; Page 200-201; Footnote Data (b)"</f>
        <v>2025 Form 1; Page 200-201; Footnote Data (b)</v>
      </c>
      <c r="I26" s="119">
        <f t="shared" si="1"/>
        <v>13</v>
      </c>
      <c r="J26" s="125"/>
    </row>
    <row r="27" spans="1:10">
      <c r="A27" s="119">
        <f t="shared" si="0"/>
        <v>14</v>
      </c>
      <c r="B27" s="129"/>
      <c r="C27" s="1272"/>
      <c r="D27" s="861"/>
      <c r="E27" s="923"/>
      <c r="F27" s="1275"/>
      <c r="G27" s="142"/>
      <c r="H27" s="923"/>
      <c r="I27" s="119">
        <f t="shared" si="1"/>
        <v>14</v>
      </c>
    </row>
    <row r="28" spans="1:10">
      <c r="A28" s="119">
        <f t="shared" si="0"/>
        <v>15</v>
      </c>
      <c r="B28" s="129" t="s">
        <v>223</v>
      </c>
      <c r="C28" s="1262">
        <f>SUM(C14:C26)</f>
        <v>28143331.777529698</v>
      </c>
      <c r="D28" s="1265"/>
      <c r="E28" s="202" t="str">
        <f>"Sum Lines "&amp;A14&amp;" thru "&amp;A26</f>
        <v>Sum Lines 1 thru 13</v>
      </c>
      <c r="F28" s="1273">
        <f>SUM(F14:F26)</f>
        <v>27676360.195131164</v>
      </c>
      <c r="G28" s="131"/>
      <c r="H28" s="202" t="str">
        <f>"Sum Lines "&amp;A14&amp;" thru "&amp;A26</f>
        <v>Sum Lines 1 thru 13</v>
      </c>
      <c r="I28" s="119">
        <f t="shared" si="1"/>
        <v>15</v>
      </c>
    </row>
    <row r="29" spans="1:10">
      <c r="A29" s="119">
        <f t="shared" si="0"/>
        <v>16</v>
      </c>
      <c r="B29" s="1008"/>
      <c r="C29" s="1263"/>
      <c r="D29" s="1266"/>
      <c r="E29" s="1245"/>
      <c r="F29" s="1274"/>
      <c r="G29" s="1107"/>
      <c r="H29" s="1245"/>
      <c r="I29" s="119">
        <f t="shared" si="1"/>
        <v>16</v>
      </c>
    </row>
    <row r="30" spans="1:10">
      <c r="A30" s="119">
        <f t="shared" si="0"/>
        <v>17</v>
      </c>
      <c r="B30" s="129"/>
      <c r="C30" s="1295"/>
      <c r="D30" s="1293"/>
      <c r="E30" s="1246"/>
      <c r="F30" s="1295"/>
      <c r="G30" s="1293"/>
      <c r="H30" s="1246"/>
      <c r="I30" s="119">
        <f t="shared" si="1"/>
        <v>17</v>
      </c>
    </row>
    <row r="31" spans="1:10">
      <c r="A31" s="119">
        <f t="shared" si="0"/>
        <v>18</v>
      </c>
      <c r="B31" s="129" t="s">
        <v>224</v>
      </c>
      <c r="C31" s="1262">
        <f>C28/13</f>
        <v>2164871.6751945922</v>
      </c>
      <c r="D31" s="1265"/>
      <c r="E31" s="202" t="str">
        <f>"Average of Lines "&amp;A14&amp;" thru "&amp;A26</f>
        <v>Average of Lines 1 thru 13</v>
      </c>
      <c r="F31" s="1273">
        <f>F28/13</f>
        <v>2128950.7842408586</v>
      </c>
      <c r="G31" s="1281" t="s">
        <v>1027</v>
      </c>
      <c r="H31" s="1226" t="str">
        <f>Automation!B3&amp;" Form 1; Page 200-201; Footnote Data (b)"</f>
        <v>2025 Form 1; Page 200-201; Footnote Data (b)</v>
      </c>
      <c r="I31" s="119">
        <f t="shared" si="1"/>
        <v>18</v>
      </c>
      <c r="J31" s="125"/>
    </row>
    <row r="32" spans="1:10">
      <c r="A32" s="119">
        <f t="shared" si="0"/>
        <v>19</v>
      </c>
      <c r="B32" s="1008"/>
      <c r="C32" s="1276"/>
      <c r="D32" s="1108"/>
      <c r="E32" s="1108"/>
      <c r="F32" s="1276"/>
      <c r="G32" s="1108"/>
      <c r="H32" s="1108"/>
      <c r="I32" s="119">
        <f t="shared" si="1"/>
        <v>19</v>
      </c>
    </row>
    <row r="33" spans="1:9">
      <c r="A33" s="119">
        <f t="shared" si="0"/>
        <v>20</v>
      </c>
      <c r="B33" s="135"/>
      <c r="C33" s="135"/>
      <c r="D33" s="135"/>
      <c r="E33" s="135"/>
      <c r="F33" s="135"/>
      <c r="G33" s="135"/>
      <c r="H33" s="135"/>
      <c r="I33" s="119">
        <f t="shared" si="1"/>
        <v>20</v>
      </c>
    </row>
    <row r="34" spans="1:9">
      <c r="A34" s="119">
        <f t="shared" si="0"/>
        <v>21</v>
      </c>
      <c r="B34" s="135" t="s">
        <v>311</v>
      </c>
      <c r="C34" s="135"/>
      <c r="D34" s="135"/>
      <c r="E34" s="135"/>
      <c r="F34" s="1120">
        <f>'AE-1A'!E31</f>
        <v>5684.210923076922</v>
      </c>
      <c r="G34" s="587"/>
      <c r="H34" s="119" t="str">
        <f>"AE-1A; Line "&amp;'AE-1A'!A31</f>
        <v>AE-1A; Line 18</v>
      </c>
      <c r="I34" s="119">
        <f t="shared" si="1"/>
        <v>21</v>
      </c>
    </row>
    <row r="35" spans="1:9">
      <c r="A35" s="119">
        <f t="shared" si="0"/>
        <v>22</v>
      </c>
      <c r="B35" s="135"/>
      <c r="C35" s="135"/>
      <c r="D35" s="135"/>
      <c r="E35" s="135"/>
      <c r="F35" s="135"/>
      <c r="G35" s="135"/>
      <c r="H35" s="135"/>
      <c r="I35" s="119">
        <f t="shared" si="1"/>
        <v>22</v>
      </c>
    </row>
    <row r="36" spans="1:9" ht="16.5" thickBot="1">
      <c r="A36" s="119">
        <f t="shared" si="0"/>
        <v>23</v>
      </c>
      <c r="B36" s="110" t="s">
        <v>312</v>
      </c>
      <c r="C36" s="135"/>
      <c r="D36" s="135"/>
      <c r="E36" s="135"/>
      <c r="F36" s="321">
        <f>F31+F34</f>
        <v>2134634.9951639357</v>
      </c>
      <c r="G36" s="322"/>
      <c r="H36" s="119" t="str">
        <f>"Line "&amp;A31&amp;" + Line "&amp;A34</f>
        <v>Line 18 + Line 21</v>
      </c>
      <c r="I36" s="119">
        <f t="shared" si="1"/>
        <v>23</v>
      </c>
    </row>
    <row r="37" spans="1:9" ht="16.5" thickTop="1">
      <c r="A37" s="119"/>
      <c r="C37" s="135"/>
      <c r="D37" s="135"/>
      <c r="E37" s="135"/>
      <c r="F37" s="135"/>
      <c r="G37" s="135"/>
      <c r="H37" s="135"/>
    </row>
    <row r="38" spans="1:9">
      <c r="A38" s="1241" t="s">
        <v>1027</v>
      </c>
      <c r="B38" s="1321" t="s">
        <v>1028</v>
      </c>
      <c r="C38" s="1321"/>
      <c r="D38" s="1321"/>
      <c r="E38" s="1321"/>
      <c r="F38" s="1321"/>
      <c r="G38" s="1321"/>
      <c r="H38" s="1321"/>
    </row>
    <row r="39" spans="1:9">
      <c r="A39" s="119"/>
      <c r="B39" s="1321"/>
      <c r="C39" s="1321"/>
      <c r="D39" s="1321"/>
      <c r="E39" s="1321"/>
      <c r="F39" s="1321"/>
      <c r="G39" s="1321"/>
      <c r="H39" s="1321"/>
    </row>
    <row r="40" spans="1:9">
      <c r="A40" s="119"/>
      <c r="B40" s="1321"/>
      <c r="C40" s="1321"/>
      <c r="D40" s="1321"/>
      <c r="E40" s="1321"/>
      <c r="F40" s="1321"/>
      <c r="G40" s="1321"/>
      <c r="H40" s="1321"/>
    </row>
    <row r="41" spans="1:9">
      <c r="C41" s="135"/>
      <c r="D41" s="135"/>
      <c r="E41" s="135"/>
      <c r="F41" s="158"/>
      <c r="G41" s="158"/>
      <c r="H41" s="135"/>
    </row>
    <row r="42" spans="1:9" ht="18.75">
      <c r="A42" s="134">
        <v>1</v>
      </c>
      <c r="B42" s="135" t="s">
        <v>313</v>
      </c>
      <c r="C42" s="135"/>
      <c r="D42" s="135"/>
      <c r="E42" s="135"/>
      <c r="F42" s="135"/>
      <c r="G42" s="135"/>
      <c r="H42" s="135"/>
    </row>
    <row r="43" spans="1:9">
      <c r="B43" s="135" t="s">
        <v>314</v>
      </c>
      <c r="C43" s="135"/>
      <c r="D43" s="135"/>
      <c r="E43" s="135"/>
      <c r="F43" s="135"/>
      <c r="G43" s="135"/>
      <c r="H43" s="135"/>
    </row>
    <row r="44" spans="1:9">
      <c r="B44" s="135"/>
      <c r="C44" s="135"/>
      <c r="D44" s="135"/>
      <c r="E44" s="135"/>
      <c r="F44" s="135"/>
      <c r="G44" s="135"/>
      <c r="H44" s="135"/>
    </row>
    <row r="47" spans="1:9">
      <c r="A47" s="1081"/>
    </row>
    <row r="50" spans="1:1">
      <c r="A50" s="1081"/>
    </row>
  </sheetData>
  <mergeCells count="7">
    <mergeCell ref="B38:H40"/>
    <mergeCell ref="B8:H8"/>
    <mergeCell ref="B2:H2"/>
    <mergeCell ref="B3:H3"/>
    <mergeCell ref="B4:H4"/>
    <mergeCell ref="B5:H5"/>
    <mergeCell ref="B6:H6"/>
  </mergeCells>
  <printOptions horizontalCentered="1"/>
  <pageMargins left="0.5" right="0.5" top="0.5" bottom="0.5" header="0.25" footer="0.25"/>
  <pageSetup scale="72" orientation="landscape" r:id="rId1"/>
  <headerFooter scaleWithDoc="0">
    <oddFooter>&amp;C&amp;"Times New Roman,Regular"&amp;10&amp;A</oddFoot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I47"/>
  <sheetViews>
    <sheetView zoomScale="80" zoomScaleNormal="80" workbookViewId="0">
      <selection activeCell="D37" sqref="D37"/>
    </sheetView>
  </sheetViews>
  <sheetFormatPr defaultColWidth="9.140625" defaultRowHeight="15.75"/>
  <cols>
    <col min="1" max="1" width="5.140625" style="109" customWidth="1"/>
    <col min="2" max="2" width="35.140625" style="110" customWidth="1"/>
    <col min="3" max="3" width="18.5703125" style="114" customWidth="1"/>
    <col min="4" max="4" width="25.140625" style="115" customWidth="1"/>
    <col min="5" max="5" width="18.5703125" style="110" customWidth="1"/>
    <col min="6" max="6" width="62.5703125"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9">
      <c r="B2" s="1322" t="s">
        <v>0</v>
      </c>
      <c r="C2" s="1322"/>
      <c r="D2" s="1322"/>
      <c r="E2" s="1322"/>
      <c r="F2" s="1322"/>
    </row>
    <row r="3" spans="1:9">
      <c r="B3" s="1322" t="s">
        <v>308</v>
      </c>
      <c r="C3" s="1322"/>
      <c r="D3" s="1322"/>
      <c r="E3" s="1322"/>
      <c r="F3" s="1322"/>
    </row>
    <row r="4" spans="1:9">
      <c r="B4" s="1322" t="s">
        <v>309</v>
      </c>
      <c r="C4" s="1322"/>
      <c r="D4" s="1322"/>
      <c r="E4" s="1322"/>
      <c r="F4" s="1322"/>
    </row>
    <row r="5" spans="1:9">
      <c r="B5" s="1322" t="str">
        <f>"BASE PERIOD / TRUE UP PERIOD - 12/31/"&amp;Automation!$B$3&amp;" PER BOOK"</f>
        <v>BASE PERIOD / TRUE UP PERIOD - 12/31/2025 PER BOOK</v>
      </c>
      <c r="C5" s="1322"/>
      <c r="D5" s="1322"/>
      <c r="E5" s="1322"/>
      <c r="F5" s="1322"/>
    </row>
    <row r="6" spans="1:9">
      <c r="B6" s="1326" t="s">
        <v>3</v>
      </c>
      <c r="C6" s="1326"/>
      <c r="D6" s="1326"/>
      <c r="E6" s="1326"/>
      <c r="F6" s="1326"/>
    </row>
    <row r="7" spans="1:9">
      <c r="B7" s="111"/>
      <c r="C7" s="112"/>
      <c r="D7" s="113"/>
      <c r="E7" s="111"/>
      <c r="F7" s="111"/>
    </row>
    <row r="8" spans="1:9">
      <c r="B8" s="1322" t="s">
        <v>237</v>
      </c>
      <c r="C8" s="1322"/>
      <c r="D8" s="1322"/>
      <c r="E8" s="1322"/>
      <c r="F8" s="1322"/>
    </row>
    <row r="10" spans="1:9">
      <c r="B10" s="856"/>
      <c r="C10" s="857" t="s">
        <v>80</v>
      </c>
      <c r="D10" s="858"/>
      <c r="E10" s="857"/>
      <c r="F10" s="858"/>
    </row>
    <row r="11" spans="1:9">
      <c r="B11" s="116"/>
      <c r="C11" s="109" t="s">
        <v>238</v>
      </c>
      <c r="D11" s="116"/>
      <c r="E11" s="117" t="s">
        <v>238</v>
      </c>
      <c r="F11" s="118"/>
    </row>
    <row r="12" spans="1:9">
      <c r="A12" s="119" t="s">
        <v>4</v>
      </c>
      <c r="B12" s="120"/>
      <c r="C12" s="109" t="s">
        <v>310</v>
      </c>
      <c r="D12" s="116"/>
      <c r="E12" s="121" t="s">
        <v>310</v>
      </c>
      <c r="F12" s="118"/>
      <c r="G12" s="119" t="s">
        <v>4</v>
      </c>
    </row>
    <row r="13" spans="1:9" ht="18.75">
      <c r="A13" s="119" t="s">
        <v>5</v>
      </c>
      <c r="B13" s="1007" t="s">
        <v>123</v>
      </c>
      <c r="C13" s="1104" t="s">
        <v>211</v>
      </c>
      <c r="D13" s="1007" t="s">
        <v>8</v>
      </c>
      <c r="E13" s="1105" t="s">
        <v>212</v>
      </c>
      <c r="F13" s="1007" t="s">
        <v>8</v>
      </c>
      <c r="G13" s="119" t="s">
        <v>5</v>
      </c>
    </row>
    <row r="14" spans="1:9">
      <c r="A14" s="119">
        <v>1</v>
      </c>
      <c r="B14" s="122" t="str">
        <f>"Dec-"&amp;RIGHT(Automation!$B$3-1,2)</f>
        <v>Dec-24</v>
      </c>
      <c r="C14" s="208">
        <v>5191.9009999999998</v>
      </c>
      <c r="D14" s="156" t="s">
        <v>213</v>
      </c>
      <c r="E14" s="208">
        <f>C14</f>
        <v>5191.9009999999998</v>
      </c>
      <c r="F14" s="156" t="s">
        <v>213</v>
      </c>
      <c r="G14" s="119">
        <f>A14</f>
        <v>1</v>
      </c>
      <c r="H14" s="125"/>
      <c r="I14" s="125"/>
    </row>
    <row r="15" spans="1:9">
      <c r="A15" s="119">
        <f>A14+1</f>
        <v>2</v>
      </c>
      <c r="B15" s="122" t="str">
        <f>"Jan-"&amp;RIGHT(Automation!$B$3,2)</f>
        <v>Jan-25</v>
      </c>
      <c r="C15" s="126">
        <v>5273.9679999999998</v>
      </c>
      <c r="D15" s="127"/>
      <c r="E15" s="126">
        <f t="shared" ref="E15:E26" si="0">C15</f>
        <v>5273.9679999999998</v>
      </c>
      <c r="F15" s="127"/>
      <c r="G15" s="119">
        <f>G14+1</f>
        <v>2</v>
      </c>
    </row>
    <row r="16" spans="1:9">
      <c r="A16" s="119">
        <f t="shared" ref="A16:A32" si="1">A15+1</f>
        <v>3</v>
      </c>
      <c r="B16" s="122" t="s">
        <v>214</v>
      </c>
      <c r="C16" s="126">
        <v>5348.893</v>
      </c>
      <c r="D16" s="127"/>
      <c r="E16" s="126">
        <f t="shared" si="0"/>
        <v>5348.893</v>
      </c>
      <c r="F16" s="127"/>
      <c r="G16" s="119">
        <f t="shared" ref="G16:G32" si="2">G15+1</f>
        <v>3</v>
      </c>
    </row>
    <row r="17" spans="1:9">
      <c r="A17" s="119">
        <f t="shared" si="1"/>
        <v>4</v>
      </c>
      <c r="B17" s="122" t="s">
        <v>215</v>
      </c>
      <c r="C17" s="126">
        <v>5438.2849999999999</v>
      </c>
      <c r="D17" s="127"/>
      <c r="E17" s="126">
        <f t="shared" si="0"/>
        <v>5438.2849999999999</v>
      </c>
      <c r="F17" s="127"/>
      <c r="G17" s="119">
        <f t="shared" si="2"/>
        <v>4</v>
      </c>
    </row>
    <row r="18" spans="1:9">
      <c r="A18" s="119">
        <f t="shared" si="1"/>
        <v>5</v>
      </c>
      <c r="B18" s="122" t="s">
        <v>216</v>
      </c>
      <c r="C18" s="126">
        <v>5520.4430000000002</v>
      </c>
      <c r="D18" s="127"/>
      <c r="E18" s="126">
        <f t="shared" si="0"/>
        <v>5520.4430000000002</v>
      </c>
      <c r="F18" s="127"/>
      <c r="G18" s="119">
        <f t="shared" si="2"/>
        <v>5</v>
      </c>
    </row>
    <row r="19" spans="1:9">
      <c r="A19" s="119">
        <f t="shared" si="1"/>
        <v>6</v>
      </c>
      <c r="B19" s="122" t="s">
        <v>160</v>
      </c>
      <c r="C19" s="126">
        <v>5602.6019999999999</v>
      </c>
      <c r="D19" s="127"/>
      <c r="E19" s="126">
        <f t="shared" si="0"/>
        <v>5602.6019999999999</v>
      </c>
      <c r="F19" s="127"/>
      <c r="G19" s="119">
        <f t="shared" si="2"/>
        <v>6</v>
      </c>
    </row>
    <row r="20" spans="1:9">
      <c r="A20" s="119">
        <f>A19+1</f>
        <v>7</v>
      </c>
      <c r="B20" s="122" t="s">
        <v>217</v>
      </c>
      <c r="C20" s="126">
        <v>5684.76</v>
      </c>
      <c r="D20" s="127"/>
      <c r="E20" s="126">
        <f t="shared" si="0"/>
        <v>5684.76</v>
      </c>
      <c r="F20" s="127"/>
      <c r="G20" s="119">
        <f>G19+1</f>
        <v>7</v>
      </c>
    </row>
    <row r="21" spans="1:9">
      <c r="A21" s="119">
        <f t="shared" si="1"/>
        <v>8</v>
      </c>
      <c r="B21" s="122" t="s">
        <v>218</v>
      </c>
      <c r="C21" s="126">
        <v>5766.9189999999999</v>
      </c>
      <c r="D21" s="127"/>
      <c r="E21" s="126">
        <f t="shared" si="0"/>
        <v>5766.9189999999999</v>
      </c>
      <c r="F21" s="127"/>
      <c r="G21" s="119">
        <f t="shared" si="2"/>
        <v>8</v>
      </c>
    </row>
    <row r="22" spans="1:9">
      <c r="A22" s="119">
        <f t="shared" si="1"/>
        <v>9</v>
      </c>
      <c r="B22" s="122" t="s">
        <v>219</v>
      </c>
      <c r="C22" s="126">
        <v>5849.0770000000002</v>
      </c>
      <c r="D22" s="127"/>
      <c r="E22" s="126">
        <f t="shared" si="0"/>
        <v>5849.0770000000002</v>
      </c>
      <c r="F22" s="127"/>
      <c r="G22" s="119">
        <f t="shared" si="2"/>
        <v>9</v>
      </c>
    </row>
    <row r="23" spans="1:9">
      <c r="A23" s="119">
        <f t="shared" si="1"/>
        <v>10</v>
      </c>
      <c r="B23" s="122" t="s">
        <v>220</v>
      </c>
      <c r="C23" s="126">
        <v>5931.2359999999999</v>
      </c>
      <c r="D23" s="127"/>
      <c r="E23" s="126">
        <f t="shared" si="0"/>
        <v>5931.2359999999999</v>
      </c>
      <c r="F23" s="127"/>
      <c r="G23" s="119">
        <f t="shared" si="2"/>
        <v>10</v>
      </c>
    </row>
    <row r="24" spans="1:9">
      <c r="A24" s="119">
        <f t="shared" si="1"/>
        <v>11</v>
      </c>
      <c r="B24" s="122" t="s">
        <v>221</v>
      </c>
      <c r="C24" s="126">
        <v>6013.3940000000002</v>
      </c>
      <c r="D24" s="127"/>
      <c r="E24" s="126">
        <f t="shared" si="0"/>
        <v>6013.3940000000002</v>
      </c>
      <c r="F24" s="127"/>
      <c r="G24" s="119">
        <f t="shared" si="2"/>
        <v>11</v>
      </c>
    </row>
    <row r="25" spans="1:9">
      <c r="A25" s="119">
        <f t="shared" si="1"/>
        <v>12</v>
      </c>
      <c r="B25" s="122" t="s">
        <v>222</v>
      </c>
      <c r="C25" s="126">
        <v>6095.5529999999999</v>
      </c>
      <c r="D25" s="127"/>
      <c r="E25" s="126">
        <f t="shared" si="0"/>
        <v>6095.5529999999999</v>
      </c>
      <c r="F25" s="127"/>
      <c r="G25" s="119">
        <f t="shared" si="2"/>
        <v>12</v>
      </c>
    </row>
    <row r="26" spans="1:9">
      <c r="A26" s="119">
        <f t="shared" si="1"/>
        <v>13</v>
      </c>
      <c r="B26" s="1024" t="str">
        <f>"Dec-"&amp;RIGHT(Automation!$B$3,2)</f>
        <v>Dec-25</v>
      </c>
      <c r="C26" s="1112">
        <v>6177.7110000000002</v>
      </c>
      <c r="D26" s="1013" t="s">
        <v>213</v>
      </c>
      <c r="E26" s="1112">
        <f t="shared" si="0"/>
        <v>6177.7110000000002</v>
      </c>
      <c r="F26" s="1013" t="s">
        <v>213</v>
      </c>
      <c r="G26" s="119">
        <f t="shared" si="2"/>
        <v>13</v>
      </c>
      <c r="I26" s="125"/>
    </row>
    <row r="27" spans="1:9">
      <c r="A27" s="119">
        <f t="shared" si="1"/>
        <v>14</v>
      </c>
      <c r="B27" s="129"/>
      <c r="C27" s="923"/>
      <c r="D27" s="856"/>
      <c r="E27" s="130"/>
      <c r="F27" s="856"/>
      <c r="G27" s="119">
        <f t="shared" si="2"/>
        <v>14</v>
      </c>
    </row>
    <row r="28" spans="1:9">
      <c r="A28" s="119">
        <f t="shared" si="1"/>
        <v>15</v>
      </c>
      <c r="B28" s="129" t="s">
        <v>223</v>
      </c>
      <c r="C28" s="131">
        <f>SUM(C14:C26)</f>
        <v>73894.741999999984</v>
      </c>
      <c r="D28" s="206" t="str">
        <f>"Sum Lines "&amp;A14&amp;" thru "&amp;A26</f>
        <v>Sum Lines 1 thru 13</v>
      </c>
      <c r="E28" s="131">
        <f>SUM(E14:E26)</f>
        <v>73894.741999999984</v>
      </c>
      <c r="F28" s="157" t="str">
        <f>"Sum Lines "&amp;A14&amp;" thru "&amp;A26</f>
        <v>Sum Lines 1 thru 13</v>
      </c>
      <c r="G28" s="119">
        <f t="shared" si="2"/>
        <v>15</v>
      </c>
    </row>
    <row r="29" spans="1:9">
      <c r="A29" s="119">
        <f t="shared" si="1"/>
        <v>16</v>
      </c>
      <c r="B29" s="1008"/>
      <c r="C29" s="1107"/>
      <c r="D29" s="1119"/>
      <c r="E29" s="1107"/>
      <c r="F29" s="1008"/>
      <c r="G29" s="119">
        <f t="shared" si="2"/>
        <v>16</v>
      </c>
    </row>
    <row r="30" spans="1:9">
      <c r="A30" s="119">
        <f t="shared" si="1"/>
        <v>17</v>
      </c>
      <c r="B30" s="129"/>
      <c r="C30" s="131"/>
      <c r="D30" s="210"/>
      <c r="E30" s="131"/>
      <c r="F30" s="129"/>
      <c r="G30" s="119">
        <f t="shared" si="2"/>
        <v>17</v>
      </c>
    </row>
    <row r="31" spans="1:9">
      <c r="A31" s="119">
        <f t="shared" si="1"/>
        <v>18</v>
      </c>
      <c r="B31" s="129" t="s">
        <v>224</v>
      </c>
      <c r="C31" s="131">
        <f>C28/13</f>
        <v>5684.210923076922</v>
      </c>
      <c r="D31" s="206" t="str">
        <f>"Average of Lines "&amp;A14&amp;" thru "&amp;A26</f>
        <v>Average of Lines 1 thru 13</v>
      </c>
      <c r="E31" s="131">
        <f>E28/13</f>
        <v>5684.210923076922</v>
      </c>
      <c r="F31" s="157" t="str">
        <f>"Average of Lines "&amp;A14&amp;" thru "&amp;A26</f>
        <v>Average of Lines 1 thru 13</v>
      </c>
      <c r="G31" s="119">
        <f t="shared" si="2"/>
        <v>18</v>
      </c>
      <c r="H31" s="125"/>
      <c r="I31" s="125"/>
    </row>
    <row r="32" spans="1:9">
      <c r="A32" s="119">
        <f t="shared" si="1"/>
        <v>19</v>
      </c>
      <c r="B32" s="1008"/>
      <c r="C32" s="1108"/>
      <c r="D32" s="1008"/>
      <c r="E32" s="1108"/>
      <c r="F32" s="1008"/>
      <c r="G32" s="119">
        <f t="shared" si="2"/>
        <v>19</v>
      </c>
    </row>
    <row r="33" spans="1:5">
      <c r="A33" s="119"/>
      <c r="C33" s="133"/>
      <c r="D33" s="110"/>
      <c r="E33" s="133"/>
    </row>
    <row r="34" spans="1:5">
      <c r="C34" s="133"/>
      <c r="D34" s="110"/>
      <c r="E34" s="133"/>
    </row>
    <row r="35" spans="1:5" ht="18.75">
      <c r="A35" s="134">
        <v>1</v>
      </c>
      <c r="B35" s="135" t="s">
        <v>315</v>
      </c>
      <c r="C35" s="133"/>
      <c r="D35" s="110"/>
      <c r="E35" s="133"/>
    </row>
    <row r="36" spans="1:5">
      <c r="B36" s="135"/>
      <c r="C36" s="133"/>
      <c r="D36" s="110"/>
      <c r="E36" s="133"/>
    </row>
    <row r="37" spans="1:5">
      <c r="C37" s="133"/>
      <c r="D37" s="110"/>
      <c r="E37" s="133"/>
    </row>
    <row r="38" spans="1:5">
      <c r="C38" s="133"/>
      <c r="D38" s="110"/>
      <c r="E38" s="133"/>
    </row>
    <row r="39" spans="1:5">
      <c r="C39" s="136"/>
      <c r="E39" s="133"/>
    </row>
    <row r="40" spans="1:5">
      <c r="C40" s="136"/>
      <c r="E40" s="133"/>
    </row>
    <row r="41" spans="1:5">
      <c r="C41" s="136"/>
      <c r="E41" s="133"/>
    </row>
    <row r="42" spans="1:5">
      <c r="C42" s="136"/>
      <c r="E42" s="133"/>
    </row>
    <row r="43" spans="1:5">
      <c r="C43" s="136"/>
      <c r="E43" s="133"/>
    </row>
    <row r="44" spans="1:5">
      <c r="C44" s="136"/>
      <c r="E44" s="133"/>
    </row>
    <row r="45" spans="1:5">
      <c r="C45" s="136"/>
      <c r="E45" s="133"/>
    </row>
    <row r="46" spans="1:5">
      <c r="C46" s="136"/>
      <c r="E46" s="133"/>
    </row>
    <row r="47" spans="1:5">
      <c r="C47" s="136"/>
      <c r="E47" s="133"/>
    </row>
  </sheetData>
  <mergeCells count="6">
    <mergeCell ref="B8:F8"/>
    <mergeCell ref="B2:F2"/>
    <mergeCell ref="B3:F3"/>
    <mergeCell ref="B4:F4"/>
    <mergeCell ref="B5:F5"/>
    <mergeCell ref="B6:F6"/>
  </mergeCells>
  <printOptions horizontalCentered="1"/>
  <pageMargins left="0.5" right="0.5" top="0.5" bottom="0.5" header="0.25" footer="0.25"/>
  <pageSetup scale="75" orientation="landscape" r:id="rId1"/>
  <headerFooter scaleWithDoc="0">
    <oddFooter>&amp;C&amp;"Times New Roman,Regular"&amp;10&amp;A</oddFooter>
  </headerFooter>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O174"/>
  <sheetViews>
    <sheetView zoomScale="80" zoomScaleNormal="80" workbookViewId="0">
      <selection activeCell="D24" sqref="D24:J35"/>
    </sheetView>
  </sheetViews>
  <sheetFormatPr defaultColWidth="9.140625" defaultRowHeight="15.75"/>
  <cols>
    <col min="1" max="1" width="5.140625" style="119" customWidth="1"/>
    <col min="2" max="2" width="11.140625" style="135" customWidth="1"/>
    <col min="3" max="3" width="32.5703125" style="135" customWidth="1"/>
    <col min="4" max="11" width="18.5703125" style="188" customWidth="1"/>
    <col min="12" max="12" width="24" style="188" customWidth="1"/>
    <col min="13" max="13" width="5.140625" style="119" customWidth="1"/>
    <col min="14" max="16384" width="9.140625" style="135"/>
  </cols>
  <sheetData>
    <row r="2" spans="1:13" s="110" customFormat="1">
      <c r="A2" s="109"/>
      <c r="B2" s="1322" t="s">
        <v>0</v>
      </c>
      <c r="C2" s="1322"/>
      <c r="D2" s="1322"/>
      <c r="E2" s="1322"/>
      <c r="F2" s="1322"/>
      <c r="G2" s="1322"/>
      <c r="H2" s="1322"/>
      <c r="I2" s="1322"/>
      <c r="J2" s="1322"/>
      <c r="K2" s="1322"/>
      <c r="L2" s="1322"/>
      <c r="M2" s="109"/>
    </row>
    <row r="3" spans="1:13" s="110" customFormat="1">
      <c r="A3" s="109"/>
      <c r="B3" s="1322" t="s">
        <v>244</v>
      </c>
      <c r="C3" s="1322"/>
      <c r="D3" s="1322"/>
      <c r="E3" s="1322"/>
      <c r="F3" s="1322"/>
      <c r="G3" s="1322"/>
      <c r="H3" s="1322"/>
      <c r="I3" s="1322"/>
      <c r="J3" s="1322"/>
      <c r="K3" s="1322"/>
      <c r="L3" s="1322"/>
      <c r="M3" s="109"/>
    </row>
    <row r="4" spans="1:13">
      <c r="B4" s="1322" t="s">
        <v>316</v>
      </c>
      <c r="C4" s="1322"/>
      <c r="D4" s="1322"/>
      <c r="E4" s="1322"/>
      <c r="F4" s="1322"/>
      <c r="G4" s="1322"/>
      <c r="H4" s="1322"/>
      <c r="I4" s="1322"/>
      <c r="J4" s="1322"/>
      <c r="K4" s="1322"/>
      <c r="L4" s="1322"/>
    </row>
    <row r="5" spans="1:13">
      <c r="B5" s="1322" t="s">
        <v>309</v>
      </c>
      <c r="C5" s="1322"/>
      <c r="D5" s="1322"/>
      <c r="E5" s="1322"/>
      <c r="F5" s="1322"/>
      <c r="G5" s="1322"/>
      <c r="H5" s="1322"/>
      <c r="I5" s="1322"/>
      <c r="J5" s="1322"/>
      <c r="K5" s="1322"/>
      <c r="L5" s="1322"/>
    </row>
    <row r="6" spans="1:13">
      <c r="B6" s="1322" t="str">
        <f>"BALANCES AS OF 12/31/"&amp;Automation!$B$3-1</f>
        <v>BALANCES AS OF 12/31/2024</v>
      </c>
      <c r="C6" s="1322"/>
      <c r="D6" s="1322"/>
      <c r="E6" s="1322"/>
      <c r="F6" s="1322"/>
      <c r="G6" s="1322"/>
      <c r="H6" s="1322"/>
      <c r="I6" s="1322"/>
      <c r="J6" s="1322"/>
      <c r="K6" s="1322"/>
      <c r="L6" s="1322"/>
    </row>
    <row r="7" spans="1:13">
      <c r="B7" s="1326" t="s">
        <v>3</v>
      </c>
      <c r="C7" s="1322"/>
      <c r="D7" s="1322"/>
      <c r="E7" s="1322"/>
      <c r="F7" s="1322"/>
      <c r="G7" s="1322"/>
      <c r="H7" s="1322"/>
      <c r="I7" s="1322"/>
      <c r="J7" s="1322"/>
      <c r="K7" s="1322"/>
      <c r="L7" s="1322"/>
    </row>
    <row r="8" spans="1:13">
      <c r="C8" s="111"/>
      <c r="D8" s="112"/>
      <c r="E8" s="164"/>
      <c r="F8" s="164"/>
      <c r="G8" s="164"/>
      <c r="H8" s="164"/>
      <c r="I8" s="164"/>
      <c r="J8" s="164"/>
      <c r="K8" s="164"/>
      <c r="L8" s="164"/>
    </row>
    <row r="9" spans="1:13" s="109" customFormat="1">
      <c r="B9" s="962"/>
      <c r="C9" s="953"/>
      <c r="D9" s="954" t="s">
        <v>246</v>
      </c>
      <c r="E9" s="955" t="s">
        <v>247</v>
      </c>
      <c r="F9" s="955" t="s">
        <v>248</v>
      </c>
      <c r="G9" s="955" t="s">
        <v>249</v>
      </c>
      <c r="H9" s="955" t="s">
        <v>250</v>
      </c>
      <c r="I9" s="955" t="s">
        <v>251</v>
      </c>
      <c r="J9" s="955" t="s">
        <v>252</v>
      </c>
      <c r="K9" s="965" t="s">
        <v>253</v>
      </c>
      <c r="L9" s="858"/>
    </row>
    <row r="10" spans="1:13">
      <c r="B10" s="211"/>
      <c r="C10" s="118"/>
      <c r="D10" s="166"/>
      <c r="E10" s="167"/>
      <c r="F10" s="212"/>
      <c r="G10" s="167"/>
      <c r="H10" s="167"/>
      <c r="I10" s="167"/>
      <c r="J10" s="167"/>
      <c r="K10" s="213" t="s">
        <v>80</v>
      </c>
      <c r="L10" s="165"/>
    </row>
    <row r="11" spans="1:13">
      <c r="B11" s="211"/>
      <c r="C11" s="118"/>
      <c r="D11" s="166"/>
      <c r="E11" s="167" t="s">
        <v>254</v>
      </c>
      <c r="F11" s="212" t="s">
        <v>234</v>
      </c>
      <c r="G11" s="167" t="s">
        <v>238</v>
      </c>
      <c r="H11" s="167" t="s">
        <v>238</v>
      </c>
      <c r="I11" s="167" t="s">
        <v>238</v>
      </c>
      <c r="J11" s="167" t="s">
        <v>238</v>
      </c>
      <c r="K11" s="212" t="s">
        <v>238</v>
      </c>
      <c r="L11" s="157"/>
    </row>
    <row r="12" spans="1:13">
      <c r="B12" s="214"/>
      <c r="C12" s="132"/>
      <c r="D12" s="171" t="s">
        <v>80</v>
      </c>
      <c r="E12" s="167" t="s">
        <v>317</v>
      </c>
      <c r="F12" s="167" t="s">
        <v>317</v>
      </c>
      <c r="G12" s="167" t="s">
        <v>317</v>
      </c>
      <c r="H12" s="167" t="s">
        <v>317</v>
      </c>
      <c r="I12" s="167" t="s">
        <v>317</v>
      </c>
      <c r="J12" s="167" t="s">
        <v>317</v>
      </c>
      <c r="K12" s="212" t="s">
        <v>310</v>
      </c>
      <c r="L12" s="116"/>
    </row>
    <row r="13" spans="1:13">
      <c r="A13" s="119" t="s">
        <v>4</v>
      </c>
      <c r="B13" s="200"/>
      <c r="C13" s="129"/>
      <c r="D13" s="171" t="s">
        <v>238</v>
      </c>
      <c r="E13" s="167" t="s">
        <v>318</v>
      </c>
      <c r="F13" s="167" t="s">
        <v>318</v>
      </c>
      <c r="G13" s="167" t="s">
        <v>318</v>
      </c>
      <c r="H13" s="167" t="s">
        <v>318</v>
      </c>
      <c r="I13" s="167" t="s">
        <v>318</v>
      </c>
      <c r="J13" s="167" t="s">
        <v>318</v>
      </c>
      <c r="K13" s="212" t="s">
        <v>285</v>
      </c>
      <c r="L13" s="116"/>
      <c r="M13" s="119" t="s">
        <v>4</v>
      </c>
    </row>
    <row r="14" spans="1:13">
      <c r="A14" s="119" t="s">
        <v>5</v>
      </c>
      <c r="B14" s="1010" t="s">
        <v>258</v>
      </c>
      <c r="C14" s="1007" t="s">
        <v>259</v>
      </c>
      <c r="D14" s="1133" t="s">
        <v>317</v>
      </c>
      <c r="E14" s="1122" t="s">
        <v>260</v>
      </c>
      <c r="F14" s="1122" t="s">
        <v>261</v>
      </c>
      <c r="G14" s="1122" t="s">
        <v>319</v>
      </c>
      <c r="H14" s="1122" t="s">
        <v>320</v>
      </c>
      <c r="I14" s="1122" t="s">
        <v>321</v>
      </c>
      <c r="J14" s="1122" t="s">
        <v>264</v>
      </c>
      <c r="K14" s="1105" t="s">
        <v>265</v>
      </c>
      <c r="L14" s="1007" t="s">
        <v>8</v>
      </c>
      <c r="M14" s="119" t="s">
        <v>5</v>
      </c>
    </row>
    <row r="15" spans="1:13">
      <c r="B15" s="132"/>
      <c r="C15" s="132" t="s">
        <v>266</v>
      </c>
      <c r="D15" s="132"/>
      <c r="E15" s="132"/>
      <c r="F15" s="132"/>
      <c r="G15" s="132"/>
      <c r="H15" s="132"/>
      <c r="I15" s="132"/>
      <c r="J15" s="132"/>
      <c r="K15" s="173"/>
      <c r="L15" s="157"/>
    </row>
    <row r="16" spans="1:13">
      <c r="A16" s="119">
        <v>1</v>
      </c>
      <c r="B16" s="189">
        <v>303</v>
      </c>
      <c r="C16" s="62" t="s">
        <v>267</v>
      </c>
      <c r="D16" s="175">
        <v>0</v>
      </c>
      <c r="E16" s="175">
        <v>0</v>
      </c>
      <c r="F16" s="175">
        <v>0</v>
      </c>
      <c r="G16" s="175">
        <v>0</v>
      </c>
      <c r="H16" s="175">
        <v>0</v>
      </c>
      <c r="I16" s="175">
        <v>0</v>
      </c>
      <c r="J16" s="175">
        <v>0</v>
      </c>
      <c r="K16" s="140">
        <f>SUM(D16:J16)</f>
        <v>0</v>
      </c>
      <c r="L16" s="157" t="s">
        <v>213</v>
      </c>
      <c r="M16" s="119">
        <f>A16</f>
        <v>1</v>
      </c>
    </row>
    <row r="17" spans="1:15">
      <c r="A17" s="119">
        <f>A16+1</f>
        <v>2</v>
      </c>
      <c r="B17" s="190">
        <v>310.10000000000002</v>
      </c>
      <c r="C17" s="62" t="s">
        <v>268</v>
      </c>
      <c r="D17" s="177">
        <v>0</v>
      </c>
      <c r="E17" s="178">
        <v>0</v>
      </c>
      <c r="F17" s="178">
        <v>0</v>
      </c>
      <c r="G17" s="178">
        <v>0</v>
      </c>
      <c r="H17" s="178">
        <v>0</v>
      </c>
      <c r="I17" s="178">
        <v>0</v>
      </c>
      <c r="J17" s="178">
        <v>0</v>
      </c>
      <c r="K17" s="141">
        <f>SUM(D17:J17)</f>
        <v>0</v>
      </c>
      <c r="L17" s="157" t="s">
        <v>213</v>
      </c>
      <c r="M17" s="119">
        <f>M16+1</f>
        <v>2</v>
      </c>
    </row>
    <row r="18" spans="1:15">
      <c r="A18" s="119">
        <f t="shared" ref="A18:A39" si="0">A17+1</f>
        <v>3</v>
      </c>
      <c r="B18" s="189">
        <v>340</v>
      </c>
      <c r="C18" s="191" t="s">
        <v>269</v>
      </c>
      <c r="D18" s="177">
        <v>0</v>
      </c>
      <c r="E18" s="178">
        <v>1.0564053960000002</v>
      </c>
      <c r="F18" s="178">
        <v>0</v>
      </c>
      <c r="G18" s="178">
        <v>0</v>
      </c>
      <c r="H18" s="178">
        <v>0</v>
      </c>
      <c r="I18" s="178">
        <v>0</v>
      </c>
      <c r="J18" s="178">
        <v>0</v>
      </c>
      <c r="K18" s="179">
        <f>SUM(D18:J18)</f>
        <v>1.0564053960000002</v>
      </c>
      <c r="L18" s="157" t="s">
        <v>213</v>
      </c>
      <c r="M18" s="119">
        <f t="shared" ref="M18:M39" si="1">M17+1</f>
        <v>3</v>
      </c>
    </row>
    <row r="19" spans="1:15">
      <c r="A19" s="119">
        <f t="shared" si="0"/>
        <v>4</v>
      </c>
      <c r="B19" s="189">
        <v>360</v>
      </c>
      <c r="C19" s="191" t="s">
        <v>269</v>
      </c>
      <c r="D19" s="177">
        <v>0</v>
      </c>
      <c r="E19" s="178">
        <v>0</v>
      </c>
      <c r="F19" s="178">
        <v>46.146360000000001</v>
      </c>
      <c r="G19" s="178">
        <v>0</v>
      </c>
      <c r="H19" s="178">
        <v>0</v>
      </c>
      <c r="I19" s="178">
        <v>0</v>
      </c>
      <c r="J19" s="178">
        <v>0</v>
      </c>
      <c r="K19" s="179">
        <f>SUM(D19:J19)</f>
        <v>46.146360000000001</v>
      </c>
      <c r="L19" s="157" t="s">
        <v>213</v>
      </c>
      <c r="M19" s="119">
        <f t="shared" si="1"/>
        <v>4</v>
      </c>
    </row>
    <row r="20" spans="1:15">
      <c r="A20" s="119">
        <f t="shared" si="0"/>
        <v>5</v>
      </c>
      <c r="B20" s="189">
        <v>361</v>
      </c>
      <c r="C20" s="62" t="s">
        <v>270</v>
      </c>
      <c r="D20" s="177">
        <v>0</v>
      </c>
      <c r="E20" s="178">
        <v>0</v>
      </c>
      <c r="F20" s="178">
        <v>839.17028317790084</v>
      </c>
      <c r="G20" s="178">
        <v>0</v>
      </c>
      <c r="H20" s="178">
        <v>0</v>
      </c>
      <c r="I20" s="178">
        <v>0</v>
      </c>
      <c r="J20" s="178">
        <v>0</v>
      </c>
      <c r="K20" s="179">
        <f>SUM(D20:J20)</f>
        <v>839.17028317790084</v>
      </c>
      <c r="L20" s="157" t="s">
        <v>213</v>
      </c>
      <c r="M20" s="119">
        <f t="shared" si="1"/>
        <v>5</v>
      </c>
    </row>
    <row r="21" spans="1:15">
      <c r="A21" s="119">
        <f t="shared" si="0"/>
        <v>6</v>
      </c>
      <c r="B21" s="157"/>
      <c r="C21" s="132"/>
      <c r="D21" s="132"/>
      <c r="E21" s="132"/>
      <c r="F21" s="132"/>
      <c r="G21" s="132"/>
      <c r="H21" s="132"/>
      <c r="I21" s="132"/>
      <c r="J21" s="132"/>
      <c r="K21" s="179"/>
      <c r="L21" s="157"/>
      <c r="M21" s="119">
        <f t="shared" si="1"/>
        <v>6</v>
      </c>
    </row>
    <row r="22" spans="1:15" s="110" customFormat="1">
      <c r="A22" s="119">
        <f t="shared" si="0"/>
        <v>7</v>
      </c>
      <c r="B22" s="1171" t="s">
        <v>271</v>
      </c>
      <c r="C22" s="1172" t="s">
        <v>272</v>
      </c>
      <c r="D22" s="1173">
        <f t="shared" ref="D22:I22" si="2">SUM(D16:D21)</f>
        <v>0</v>
      </c>
      <c r="E22" s="1173">
        <f t="shared" si="2"/>
        <v>1.0564053960000002</v>
      </c>
      <c r="F22" s="1173">
        <f>SUM(F16:F21)</f>
        <v>885.3166431779008</v>
      </c>
      <c r="G22" s="1173">
        <f t="shared" si="2"/>
        <v>0</v>
      </c>
      <c r="H22" s="1173">
        <f t="shared" si="2"/>
        <v>0</v>
      </c>
      <c r="I22" s="1173">
        <f t="shared" si="2"/>
        <v>0</v>
      </c>
      <c r="J22" s="1173">
        <f>SUM(J16:J21)</f>
        <v>0</v>
      </c>
      <c r="K22" s="956">
        <f>SUM(K16:K21)</f>
        <v>886.37304857390086</v>
      </c>
      <c r="L22" s="1174" t="str">
        <f>"Sum Lines "&amp;A16&amp;" thru "&amp;A20</f>
        <v>Sum Lines 1 thru 5</v>
      </c>
      <c r="M22" s="119">
        <f t="shared" si="1"/>
        <v>7</v>
      </c>
    </row>
    <row r="23" spans="1:15">
      <c r="A23" s="119">
        <f t="shared" si="0"/>
        <v>8</v>
      </c>
      <c r="B23" s="157"/>
      <c r="C23" s="132"/>
      <c r="D23" s="180"/>
      <c r="E23" s="181"/>
      <c r="F23" s="181"/>
      <c r="G23" s="181"/>
      <c r="H23" s="181"/>
      <c r="I23" s="181"/>
      <c r="J23" s="181"/>
      <c r="K23" s="216"/>
      <c r="L23" s="157"/>
      <c r="M23" s="119">
        <f t="shared" si="1"/>
        <v>8</v>
      </c>
    </row>
    <row r="24" spans="1:15">
      <c r="A24" s="119">
        <f t="shared" si="0"/>
        <v>9</v>
      </c>
      <c r="B24" s="189">
        <v>350</v>
      </c>
      <c r="C24" s="62" t="s">
        <v>269</v>
      </c>
      <c r="D24" s="175">
        <v>36274.456230000011</v>
      </c>
      <c r="E24" s="176">
        <v>0</v>
      </c>
      <c r="F24" s="175">
        <v>0</v>
      </c>
      <c r="G24" s="175">
        <v>0</v>
      </c>
      <c r="H24" s="175">
        <v>0</v>
      </c>
      <c r="I24" s="176">
        <v>0</v>
      </c>
      <c r="J24" s="176">
        <v>-410.48312322399994</v>
      </c>
      <c r="K24" s="140">
        <f t="shared" ref="K24:K35" si="3">SUM(D24:J24)</f>
        <v>35863.973106776008</v>
      </c>
      <c r="L24" s="157" t="s">
        <v>213</v>
      </c>
      <c r="M24" s="119">
        <f t="shared" si="1"/>
        <v>9</v>
      </c>
    </row>
    <row r="25" spans="1:15">
      <c r="A25" s="119">
        <f t="shared" si="0"/>
        <v>10</v>
      </c>
      <c r="B25" s="189">
        <v>351.1</v>
      </c>
      <c r="C25" s="62" t="s">
        <v>1029</v>
      </c>
      <c r="D25" s="180">
        <v>0</v>
      </c>
      <c r="E25" s="178">
        <v>0</v>
      </c>
      <c r="F25" s="178">
        <v>0</v>
      </c>
      <c r="G25" s="180">
        <v>0</v>
      </c>
      <c r="H25" s="177">
        <v>0</v>
      </c>
      <c r="I25" s="178">
        <v>0</v>
      </c>
      <c r="J25" s="181">
        <v>0</v>
      </c>
      <c r="K25" s="179">
        <f t="shared" si="3"/>
        <v>0</v>
      </c>
      <c r="L25" s="157" t="s">
        <v>213</v>
      </c>
      <c r="M25" s="119">
        <f t="shared" si="1"/>
        <v>10</v>
      </c>
    </row>
    <row r="26" spans="1:15">
      <c r="A26" s="119">
        <f t="shared" si="0"/>
        <v>11</v>
      </c>
      <c r="B26" s="189">
        <v>351.2</v>
      </c>
      <c r="C26" s="62" t="s">
        <v>1030</v>
      </c>
      <c r="D26" s="180">
        <v>720.5829</v>
      </c>
      <c r="E26" s="178">
        <v>0</v>
      </c>
      <c r="F26" s="178">
        <v>0</v>
      </c>
      <c r="G26" s="180">
        <v>0</v>
      </c>
      <c r="H26" s="177">
        <v>0</v>
      </c>
      <c r="I26" s="178">
        <v>0</v>
      </c>
      <c r="J26" s="181">
        <v>0</v>
      </c>
      <c r="K26" s="179">
        <f t="shared" si="3"/>
        <v>720.5829</v>
      </c>
      <c r="L26" s="157" t="s">
        <v>213</v>
      </c>
      <c r="M26" s="119">
        <f t="shared" si="1"/>
        <v>11</v>
      </c>
    </row>
    <row r="27" spans="1:15">
      <c r="A27" s="119">
        <f t="shared" si="0"/>
        <v>12</v>
      </c>
      <c r="B27" s="189">
        <v>351.3</v>
      </c>
      <c r="C27" s="62" t="s">
        <v>1031</v>
      </c>
      <c r="D27" s="180">
        <v>90305.31813</v>
      </c>
      <c r="E27" s="178">
        <v>0</v>
      </c>
      <c r="F27" s="178">
        <v>0</v>
      </c>
      <c r="G27" s="180">
        <v>0</v>
      </c>
      <c r="H27" s="177">
        <v>0</v>
      </c>
      <c r="I27" s="178">
        <v>0</v>
      </c>
      <c r="J27" s="181">
        <v>0</v>
      </c>
      <c r="K27" s="179">
        <f t="shared" si="3"/>
        <v>90305.31813</v>
      </c>
      <c r="L27" s="157" t="s">
        <v>213</v>
      </c>
      <c r="M27" s="119">
        <f t="shared" si="1"/>
        <v>12</v>
      </c>
    </row>
    <row r="28" spans="1:15">
      <c r="A28" s="119">
        <f t="shared" si="0"/>
        <v>13</v>
      </c>
      <c r="B28" s="189">
        <v>352</v>
      </c>
      <c r="C28" s="62" t="s">
        <v>270</v>
      </c>
      <c r="D28" s="180">
        <v>178324.02061480677</v>
      </c>
      <c r="E28" s="178">
        <v>0</v>
      </c>
      <c r="F28" s="178">
        <v>0</v>
      </c>
      <c r="G28" s="180">
        <v>-659.50825065986305</v>
      </c>
      <c r="H28" s="177">
        <v>0</v>
      </c>
      <c r="I28" s="178">
        <v>0</v>
      </c>
      <c r="J28" s="181">
        <v>-29862.490541050898</v>
      </c>
      <c r="K28" s="179">
        <f t="shared" si="3"/>
        <v>147802.021823096</v>
      </c>
      <c r="L28" s="157" t="s">
        <v>213</v>
      </c>
      <c r="M28" s="119">
        <f t="shared" si="1"/>
        <v>13</v>
      </c>
      <c r="O28" s="144"/>
    </row>
    <row r="29" spans="1:15">
      <c r="A29" s="119">
        <f t="shared" si="0"/>
        <v>14</v>
      </c>
      <c r="B29" s="189">
        <v>353</v>
      </c>
      <c r="C29" s="62" t="s">
        <v>273</v>
      </c>
      <c r="D29" s="180">
        <v>752738.61487165361</v>
      </c>
      <c r="E29" s="178">
        <v>0</v>
      </c>
      <c r="F29" s="178">
        <v>0</v>
      </c>
      <c r="G29" s="180">
        <v>-4722.7438212161023</v>
      </c>
      <c r="H29" s="177">
        <v>-700.2994833064505</v>
      </c>
      <c r="I29" s="178">
        <v>0</v>
      </c>
      <c r="J29" s="181">
        <v>-1893.5235277366114</v>
      </c>
      <c r="K29" s="179">
        <f t="shared" si="3"/>
        <v>745422.04803939443</v>
      </c>
      <c r="L29" s="157" t="s">
        <v>213</v>
      </c>
      <c r="M29" s="119">
        <f t="shared" si="1"/>
        <v>14</v>
      </c>
    </row>
    <row r="30" spans="1:15">
      <c r="A30" s="119">
        <f t="shared" si="0"/>
        <v>15</v>
      </c>
      <c r="B30" s="189">
        <v>354</v>
      </c>
      <c r="C30" s="62" t="s">
        <v>274</v>
      </c>
      <c r="D30" s="180">
        <v>324372.83088741446</v>
      </c>
      <c r="E30" s="178">
        <v>0</v>
      </c>
      <c r="F30" s="178">
        <v>0</v>
      </c>
      <c r="G30" s="180">
        <v>0</v>
      </c>
      <c r="H30" s="177">
        <v>0</v>
      </c>
      <c r="I30" s="178">
        <v>0</v>
      </c>
      <c r="J30" s="181">
        <v>0</v>
      </c>
      <c r="K30" s="179">
        <f t="shared" si="3"/>
        <v>324372.83088741446</v>
      </c>
      <c r="L30" s="157" t="s">
        <v>213</v>
      </c>
      <c r="M30" s="119">
        <f t="shared" si="1"/>
        <v>15</v>
      </c>
    </row>
    <row r="31" spans="1:15">
      <c r="A31" s="119">
        <f t="shared" si="0"/>
        <v>16</v>
      </c>
      <c r="B31" s="189">
        <v>355</v>
      </c>
      <c r="C31" s="62" t="s">
        <v>275</v>
      </c>
      <c r="D31" s="180">
        <v>288650.16743105889</v>
      </c>
      <c r="E31" s="178">
        <v>0</v>
      </c>
      <c r="F31" s="178">
        <v>0</v>
      </c>
      <c r="G31" s="180">
        <v>0</v>
      </c>
      <c r="H31" s="177">
        <v>0</v>
      </c>
      <c r="I31" s="178">
        <v>0</v>
      </c>
      <c r="J31" s="181">
        <v>0</v>
      </c>
      <c r="K31" s="179">
        <f t="shared" si="3"/>
        <v>288650.16743105889</v>
      </c>
      <c r="L31" s="157" t="s">
        <v>213</v>
      </c>
      <c r="M31" s="119">
        <f t="shared" si="1"/>
        <v>16</v>
      </c>
    </row>
    <row r="32" spans="1:15">
      <c r="A32" s="119">
        <f t="shared" si="0"/>
        <v>17</v>
      </c>
      <c r="B32" s="189">
        <v>356</v>
      </c>
      <c r="C32" s="62" t="s">
        <v>276</v>
      </c>
      <c r="D32" s="180">
        <v>333958.44247796043</v>
      </c>
      <c r="E32" s="178">
        <v>0</v>
      </c>
      <c r="F32" s="178">
        <v>0</v>
      </c>
      <c r="G32" s="180">
        <v>0</v>
      </c>
      <c r="H32" s="177">
        <v>0</v>
      </c>
      <c r="I32" s="178">
        <v>0</v>
      </c>
      <c r="J32" s="181">
        <v>0</v>
      </c>
      <c r="K32" s="179">
        <f t="shared" si="3"/>
        <v>333958.44247796043</v>
      </c>
      <c r="L32" s="157" t="s">
        <v>213</v>
      </c>
      <c r="M32" s="119">
        <f t="shared" si="1"/>
        <v>17</v>
      </c>
    </row>
    <row r="33" spans="1:13">
      <c r="A33" s="119">
        <f t="shared" si="0"/>
        <v>18</v>
      </c>
      <c r="B33" s="189">
        <v>357</v>
      </c>
      <c r="C33" s="62" t="s">
        <v>277</v>
      </c>
      <c r="D33" s="180">
        <v>143340.16675411462</v>
      </c>
      <c r="E33" s="178">
        <v>0</v>
      </c>
      <c r="F33" s="178">
        <v>0</v>
      </c>
      <c r="G33" s="180">
        <v>0</v>
      </c>
      <c r="H33" s="177">
        <v>0</v>
      </c>
      <c r="I33" s="178">
        <v>0</v>
      </c>
      <c r="J33" s="181">
        <v>0</v>
      </c>
      <c r="K33" s="179">
        <f t="shared" si="3"/>
        <v>143340.16675411462</v>
      </c>
      <c r="L33" s="157" t="s">
        <v>213</v>
      </c>
      <c r="M33" s="119">
        <f t="shared" si="1"/>
        <v>18</v>
      </c>
    </row>
    <row r="34" spans="1:13">
      <c r="A34" s="119">
        <f t="shared" si="0"/>
        <v>19</v>
      </c>
      <c r="B34" s="189">
        <v>358</v>
      </c>
      <c r="C34" s="62" t="s">
        <v>278</v>
      </c>
      <c r="D34" s="180">
        <v>141553.04869849575</v>
      </c>
      <c r="E34" s="178">
        <v>0</v>
      </c>
      <c r="F34" s="178">
        <v>0</v>
      </c>
      <c r="G34" s="180">
        <v>-688.163385937307</v>
      </c>
      <c r="H34" s="177">
        <v>0</v>
      </c>
      <c r="I34" s="178">
        <v>0</v>
      </c>
      <c r="J34" s="181">
        <v>0</v>
      </c>
      <c r="K34" s="179">
        <f t="shared" si="3"/>
        <v>140864.88531255844</v>
      </c>
      <c r="L34" s="157" t="s">
        <v>213</v>
      </c>
      <c r="M34" s="119">
        <f t="shared" si="1"/>
        <v>19</v>
      </c>
    </row>
    <row r="35" spans="1:13">
      <c r="A35" s="119">
        <f t="shared" si="0"/>
        <v>20</v>
      </c>
      <c r="B35" s="189">
        <v>359</v>
      </c>
      <c r="C35" s="62" t="s">
        <v>279</v>
      </c>
      <c r="D35" s="180">
        <v>74730.143860848679</v>
      </c>
      <c r="E35" s="178">
        <v>0</v>
      </c>
      <c r="F35" s="178">
        <v>0</v>
      </c>
      <c r="G35" s="180">
        <v>0</v>
      </c>
      <c r="H35" s="177">
        <v>0</v>
      </c>
      <c r="I35" s="178">
        <v>0</v>
      </c>
      <c r="J35" s="181">
        <v>0</v>
      </c>
      <c r="K35" s="179">
        <f t="shared" si="3"/>
        <v>74730.143860848679</v>
      </c>
      <c r="L35" s="157" t="s">
        <v>213</v>
      </c>
      <c r="M35" s="119">
        <f t="shared" si="1"/>
        <v>20</v>
      </c>
    </row>
    <row r="36" spans="1:13">
      <c r="A36" s="119">
        <f t="shared" si="0"/>
        <v>21</v>
      </c>
      <c r="B36" s="217"/>
      <c r="C36" s="132"/>
      <c r="D36" s="180"/>
      <c r="F36" s="1025"/>
      <c r="G36" s="1025"/>
      <c r="H36" s="1025"/>
      <c r="I36" s="1025"/>
      <c r="J36" s="181"/>
      <c r="K36" s="1134"/>
      <c r="L36" s="174"/>
      <c r="M36" s="119">
        <f t="shared" si="1"/>
        <v>21</v>
      </c>
    </row>
    <row r="37" spans="1:13">
      <c r="A37" s="119">
        <f t="shared" si="0"/>
        <v>22</v>
      </c>
      <c r="B37" s="1175" t="s">
        <v>271</v>
      </c>
      <c r="C37" s="1172" t="s">
        <v>237</v>
      </c>
      <c r="D37" s="1173">
        <f t="shared" ref="D37:I37" si="4">SUM(D24:D36)</f>
        <v>2364967.7928563529</v>
      </c>
      <c r="E37" s="1173">
        <f t="shared" si="4"/>
        <v>0</v>
      </c>
      <c r="F37" s="1173">
        <f>SUM(F24:F36)</f>
        <v>0</v>
      </c>
      <c r="G37" s="1173">
        <f t="shared" si="4"/>
        <v>-6070.415457813272</v>
      </c>
      <c r="H37" s="1173">
        <f t="shared" si="4"/>
        <v>-700.2994833064505</v>
      </c>
      <c r="I37" s="1173">
        <f t="shared" si="4"/>
        <v>0</v>
      </c>
      <c r="J37" s="1173">
        <f>SUM(J24:J36)</f>
        <v>-32166.497192011509</v>
      </c>
      <c r="K37" s="956">
        <f>SUM(K24:K36)</f>
        <v>2326030.5807232219</v>
      </c>
      <c r="L37" s="1176" t="str">
        <f>"Sum Lines "&amp;A24&amp;" thru "&amp;A35</f>
        <v>Sum Lines 9 thru 20</v>
      </c>
      <c r="M37" s="119">
        <f t="shared" si="1"/>
        <v>22</v>
      </c>
    </row>
    <row r="38" spans="1:13">
      <c r="A38" s="119">
        <f t="shared" si="0"/>
        <v>23</v>
      </c>
      <c r="B38" s="214"/>
      <c r="D38" s="135"/>
      <c r="J38" s="182"/>
      <c r="K38" s="182"/>
      <c r="L38" s="957"/>
      <c r="M38" s="119">
        <f t="shared" si="1"/>
        <v>23</v>
      </c>
    </row>
    <row r="39" spans="1:13">
      <c r="A39" s="119">
        <f t="shared" si="0"/>
        <v>24</v>
      </c>
      <c r="B39" s="1180" t="s">
        <v>280</v>
      </c>
      <c r="C39" s="958"/>
      <c r="D39" s="1178">
        <f t="shared" ref="D39:I39" si="5">D37+D22</f>
        <v>2364967.7928563529</v>
      </c>
      <c r="E39" s="1178">
        <f t="shared" si="5"/>
        <v>1.0564053960000002</v>
      </c>
      <c r="F39" s="1178">
        <f>F37+F22</f>
        <v>885.3166431779008</v>
      </c>
      <c r="G39" s="1178">
        <f t="shared" si="5"/>
        <v>-6070.415457813272</v>
      </c>
      <c r="H39" s="1178">
        <f t="shared" si="5"/>
        <v>-700.2994833064505</v>
      </c>
      <c r="I39" s="1179">
        <f t="shared" si="5"/>
        <v>0</v>
      </c>
      <c r="J39" s="1178">
        <f>J37+J22</f>
        <v>-32166.497192011509</v>
      </c>
      <c r="K39" s="1178">
        <f>K37+K22</f>
        <v>2326916.9537717956</v>
      </c>
      <c r="L39" s="1174" t="str">
        <f>"Line "&amp;A22&amp;" + Line "&amp;A37</f>
        <v>Line 7 + Line 22</v>
      </c>
      <c r="M39" s="119">
        <f t="shared" si="1"/>
        <v>24</v>
      </c>
    </row>
    <row r="40" spans="1:13">
      <c r="D40" s="135"/>
      <c r="K40" s="218"/>
      <c r="L40" s="218"/>
    </row>
    <row r="41" spans="1:13">
      <c r="D41" s="135"/>
      <c r="K41" s="218"/>
      <c r="L41" s="218"/>
    </row>
    <row r="42" spans="1:13">
      <c r="B42" s="135" t="s">
        <v>322</v>
      </c>
      <c r="D42" s="135"/>
    </row>
    <row r="43" spans="1:13">
      <c r="D43" s="135"/>
    </row>
    <row r="44" spans="1:13">
      <c r="D44" s="135"/>
    </row>
    <row r="45" spans="1:13">
      <c r="D45" s="135"/>
    </row>
    <row r="46" spans="1:13">
      <c r="D46" s="135"/>
    </row>
    <row r="47" spans="1:13">
      <c r="D47" s="135"/>
    </row>
    <row r="48" spans="1:13">
      <c r="D48" s="135"/>
    </row>
    <row r="49" spans="4:4">
      <c r="D49" s="135"/>
    </row>
    <row r="50" spans="4:4">
      <c r="D50" s="135"/>
    </row>
    <row r="51" spans="4:4">
      <c r="D51" s="135"/>
    </row>
    <row r="52" spans="4:4">
      <c r="D52" s="135"/>
    </row>
    <row r="53" spans="4:4">
      <c r="D53" s="135"/>
    </row>
    <row r="54" spans="4:4">
      <c r="D54" s="135"/>
    </row>
    <row r="55" spans="4:4">
      <c r="D55" s="135"/>
    </row>
    <row r="56" spans="4:4">
      <c r="D56" s="135"/>
    </row>
    <row r="57" spans="4:4">
      <c r="D57" s="135"/>
    </row>
    <row r="58" spans="4:4">
      <c r="D58" s="135"/>
    </row>
    <row r="59" spans="4:4">
      <c r="D59" s="135"/>
    </row>
    <row r="60" spans="4:4">
      <c r="D60" s="135"/>
    </row>
    <row r="61" spans="4:4">
      <c r="D61" s="135"/>
    </row>
    <row r="62" spans="4:4">
      <c r="D62" s="135"/>
    </row>
    <row r="63" spans="4:4">
      <c r="D63" s="135"/>
    </row>
    <row r="64" spans="4:4">
      <c r="D64" s="135"/>
    </row>
    <row r="65" spans="4:4">
      <c r="D65" s="135"/>
    </row>
    <row r="66" spans="4:4">
      <c r="D66" s="135"/>
    </row>
    <row r="67" spans="4:4">
      <c r="D67" s="135"/>
    </row>
    <row r="68" spans="4:4">
      <c r="D68" s="135"/>
    </row>
    <row r="69" spans="4:4">
      <c r="D69" s="135"/>
    </row>
    <row r="70" spans="4:4">
      <c r="D70" s="135"/>
    </row>
    <row r="71" spans="4:4">
      <c r="D71" s="135"/>
    </row>
    <row r="72" spans="4:4">
      <c r="D72" s="135"/>
    </row>
    <row r="73" spans="4:4">
      <c r="D73" s="135"/>
    </row>
    <row r="74" spans="4:4">
      <c r="D74" s="135"/>
    </row>
    <row r="75" spans="4:4">
      <c r="D75" s="135"/>
    </row>
    <row r="76" spans="4:4">
      <c r="D76" s="135"/>
    </row>
    <row r="77" spans="4:4">
      <c r="D77" s="135"/>
    </row>
    <row r="78" spans="4:4">
      <c r="D78" s="135"/>
    </row>
    <row r="79" spans="4:4">
      <c r="D79" s="135"/>
    </row>
    <row r="80" spans="4:4">
      <c r="D80" s="135"/>
    </row>
    <row r="81" spans="4:4">
      <c r="D81" s="135"/>
    </row>
    <row r="82" spans="4:4">
      <c r="D82" s="135"/>
    </row>
    <row r="83" spans="4:4">
      <c r="D83" s="135"/>
    </row>
    <row r="84" spans="4:4">
      <c r="D84" s="135"/>
    </row>
    <row r="85" spans="4:4">
      <c r="D85" s="135"/>
    </row>
    <row r="86" spans="4:4">
      <c r="D86" s="135"/>
    </row>
    <row r="87" spans="4:4">
      <c r="D87" s="135"/>
    </row>
    <row r="88" spans="4:4">
      <c r="D88" s="135"/>
    </row>
    <row r="89" spans="4:4">
      <c r="D89" s="135"/>
    </row>
    <row r="90" spans="4:4">
      <c r="D90" s="135"/>
    </row>
    <row r="91" spans="4:4">
      <c r="D91" s="135"/>
    </row>
    <row r="92" spans="4:4">
      <c r="D92" s="135"/>
    </row>
    <row r="93" spans="4:4">
      <c r="D93" s="135"/>
    </row>
    <row r="94" spans="4:4">
      <c r="D94" s="135"/>
    </row>
    <row r="95" spans="4:4">
      <c r="D95" s="135"/>
    </row>
    <row r="96" spans="4:4">
      <c r="D96" s="135"/>
    </row>
    <row r="97" spans="4:4">
      <c r="D97" s="135"/>
    </row>
    <row r="98" spans="4:4">
      <c r="D98" s="135"/>
    </row>
    <row r="99" spans="4:4">
      <c r="D99" s="135"/>
    </row>
    <row r="100" spans="4:4">
      <c r="D100" s="135"/>
    </row>
    <row r="101" spans="4:4">
      <c r="D101" s="135"/>
    </row>
    <row r="102" spans="4:4">
      <c r="D102" s="135"/>
    </row>
    <row r="103" spans="4:4">
      <c r="D103" s="135"/>
    </row>
    <row r="104" spans="4:4">
      <c r="D104" s="135"/>
    </row>
    <row r="105" spans="4:4">
      <c r="D105" s="135"/>
    </row>
    <row r="106" spans="4:4">
      <c r="D106" s="135"/>
    </row>
    <row r="107" spans="4:4">
      <c r="D107" s="135"/>
    </row>
    <row r="108" spans="4:4">
      <c r="D108" s="135"/>
    </row>
    <row r="109" spans="4:4">
      <c r="D109" s="135"/>
    </row>
    <row r="110" spans="4:4">
      <c r="D110" s="135"/>
    </row>
    <row r="111" spans="4:4">
      <c r="D111" s="135"/>
    </row>
    <row r="112" spans="4:4">
      <c r="D112" s="135"/>
    </row>
    <row r="113" spans="4:4">
      <c r="D113" s="135"/>
    </row>
    <row r="114" spans="4:4">
      <c r="D114" s="135"/>
    </row>
    <row r="115" spans="4:4">
      <c r="D115" s="135"/>
    </row>
    <row r="116" spans="4:4">
      <c r="D116" s="135"/>
    </row>
    <row r="117" spans="4:4">
      <c r="D117" s="135"/>
    </row>
    <row r="118" spans="4:4">
      <c r="D118" s="135"/>
    </row>
    <row r="119" spans="4:4">
      <c r="D119" s="135"/>
    </row>
    <row r="120" spans="4:4">
      <c r="D120" s="135"/>
    </row>
    <row r="121" spans="4:4">
      <c r="D121" s="135"/>
    </row>
    <row r="122" spans="4:4">
      <c r="D122" s="135"/>
    </row>
    <row r="123" spans="4:4">
      <c r="D123" s="135"/>
    </row>
    <row r="124" spans="4:4">
      <c r="D124" s="135"/>
    </row>
    <row r="125" spans="4:4">
      <c r="D125" s="135"/>
    </row>
    <row r="126" spans="4:4">
      <c r="D126" s="135"/>
    </row>
    <row r="127" spans="4:4">
      <c r="D127" s="135"/>
    </row>
    <row r="128" spans="4:4">
      <c r="D128" s="135"/>
    </row>
    <row r="129" spans="4:4">
      <c r="D129" s="135"/>
    </row>
    <row r="130" spans="4:4">
      <c r="D130" s="135"/>
    </row>
    <row r="131" spans="4:4">
      <c r="D131" s="135"/>
    </row>
    <row r="132" spans="4:4">
      <c r="D132" s="135"/>
    </row>
    <row r="133" spans="4:4">
      <c r="D133" s="135"/>
    </row>
    <row r="134" spans="4:4">
      <c r="D134" s="135"/>
    </row>
    <row r="135" spans="4:4">
      <c r="D135" s="135"/>
    </row>
    <row r="136" spans="4:4">
      <c r="D136" s="135"/>
    </row>
    <row r="137" spans="4:4">
      <c r="D137" s="135"/>
    </row>
    <row r="138" spans="4:4">
      <c r="D138" s="135"/>
    </row>
    <row r="139" spans="4:4">
      <c r="D139" s="135"/>
    </row>
    <row r="140" spans="4:4">
      <c r="D140" s="135"/>
    </row>
    <row r="141" spans="4:4">
      <c r="D141" s="135"/>
    </row>
    <row r="142" spans="4:4">
      <c r="D142" s="135"/>
    </row>
    <row r="143" spans="4:4">
      <c r="D143" s="135"/>
    </row>
    <row r="144" spans="4:4">
      <c r="D144" s="135"/>
    </row>
    <row r="145" spans="4:4">
      <c r="D145" s="135"/>
    </row>
    <row r="146" spans="4:4">
      <c r="D146" s="135"/>
    </row>
    <row r="147" spans="4:4">
      <c r="D147" s="135"/>
    </row>
    <row r="148" spans="4:4">
      <c r="D148" s="135"/>
    </row>
    <row r="149" spans="4:4">
      <c r="D149" s="135"/>
    </row>
    <row r="150" spans="4:4">
      <c r="D150" s="135"/>
    </row>
    <row r="151" spans="4:4">
      <c r="D151" s="135"/>
    </row>
    <row r="152" spans="4:4">
      <c r="D152" s="135"/>
    </row>
    <row r="153" spans="4:4">
      <c r="D153" s="135"/>
    </row>
    <row r="154" spans="4:4">
      <c r="D154" s="135"/>
    </row>
    <row r="155" spans="4:4">
      <c r="D155" s="135"/>
    </row>
    <row r="156" spans="4:4">
      <c r="D156" s="135"/>
    </row>
    <row r="157" spans="4:4">
      <c r="D157" s="135"/>
    </row>
    <row r="158" spans="4:4">
      <c r="D158" s="135"/>
    </row>
    <row r="159" spans="4:4">
      <c r="D159" s="135"/>
    </row>
    <row r="160" spans="4:4">
      <c r="D160" s="135"/>
    </row>
    <row r="161" spans="4:4">
      <c r="D161" s="135"/>
    </row>
    <row r="162" spans="4:4">
      <c r="D162" s="135"/>
    </row>
    <row r="163" spans="4:4">
      <c r="D163" s="135"/>
    </row>
    <row r="164" spans="4:4">
      <c r="D164" s="135"/>
    </row>
    <row r="165" spans="4:4">
      <c r="D165" s="135"/>
    </row>
    <row r="166" spans="4:4">
      <c r="D166" s="135"/>
    </row>
    <row r="167" spans="4:4">
      <c r="D167" s="135"/>
    </row>
    <row r="168" spans="4:4">
      <c r="D168" s="135"/>
    </row>
    <row r="169" spans="4:4">
      <c r="D169" s="135"/>
    </row>
    <row r="170" spans="4:4">
      <c r="D170" s="135"/>
    </row>
    <row r="171" spans="4:4">
      <c r="D171" s="135"/>
    </row>
    <row r="172" spans="4:4">
      <c r="D172" s="135"/>
    </row>
    <row r="173" spans="4:4">
      <c r="D173" s="135"/>
    </row>
    <row r="174" spans="4:4">
      <c r="D174" s="135"/>
    </row>
  </sheetData>
  <mergeCells count="6">
    <mergeCell ref="B7:L7"/>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O174"/>
  <sheetViews>
    <sheetView zoomScale="80" zoomScaleNormal="80" workbookViewId="0">
      <selection activeCell="H46" sqref="H46"/>
    </sheetView>
  </sheetViews>
  <sheetFormatPr defaultColWidth="9.140625" defaultRowHeight="15.75"/>
  <cols>
    <col min="1" max="1" width="5.140625" style="119" customWidth="1"/>
    <col min="2" max="2" width="11.140625" style="135" customWidth="1"/>
    <col min="3" max="3" width="32.5703125" style="135" customWidth="1"/>
    <col min="4" max="11" width="18.5703125" style="188" customWidth="1"/>
    <col min="12" max="12" width="24" style="188" customWidth="1"/>
    <col min="13" max="13" width="5.140625" style="119" customWidth="1"/>
    <col min="14" max="16384" width="9.140625" style="135"/>
  </cols>
  <sheetData>
    <row r="2" spans="1:13" s="110" customFormat="1">
      <c r="A2" s="109"/>
      <c r="B2" s="1322" t="s">
        <v>0</v>
      </c>
      <c r="C2" s="1322"/>
      <c r="D2" s="1322"/>
      <c r="E2" s="1322"/>
      <c r="F2" s="1322"/>
      <c r="G2" s="1322"/>
      <c r="H2" s="1322"/>
      <c r="I2" s="1322"/>
      <c r="J2" s="1322"/>
      <c r="K2" s="1322"/>
      <c r="L2" s="1322"/>
      <c r="M2" s="109"/>
    </row>
    <row r="3" spans="1:13" s="110" customFormat="1">
      <c r="A3" s="109"/>
      <c r="B3" s="1322" t="s">
        <v>244</v>
      </c>
      <c r="C3" s="1322"/>
      <c r="D3" s="1322"/>
      <c r="E3" s="1322"/>
      <c r="F3" s="1322"/>
      <c r="G3" s="1322"/>
      <c r="H3" s="1322"/>
      <c r="I3" s="1322"/>
      <c r="J3" s="1322"/>
      <c r="K3" s="1322"/>
      <c r="L3" s="1322"/>
      <c r="M3" s="109"/>
    </row>
    <row r="4" spans="1:13">
      <c r="B4" s="1322" t="s">
        <v>316</v>
      </c>
      <c r="C4" s="1322"/>
      <c r="D4" s="1322"/>
      <c r="E4" s="1322"/>
      <c r="F4" s="1322"/>
      <c r="G4" s="1322"/>
      <c r="H4" s="1322"/>
      <c r="I4" s="1322"/>
      <c r="J4" s="1322"/>
      <c r="K4" s="1322"/>
      <c r="L4" s="1322"/>
    </row>
    <row r="5" spans="1:13">
      <c r="B5" s="1322" t="s">
        <v>309</v>
      </c>
      <c r="C5" s="1322"/>
      <c r="D5" s="1322"/>
      <c r="E5" s="1322"/>
      <c r="F5" s="1322"/>
      <c r="G5" s="1322"/>
      <c r="H5" s="1322"/>
      <c r="I5" s="1322"/>
      <c r="J5" s="1322"/>
      <c r="K5" s="1322"/>
      <c r="L5" s="1322"/>
    </row>
    <row r="6" spans="1:13">
      <c r="B6" s="1322" t="str">
        <f>"BALANCES AS OF 12/31/"&amp;Automation!$B$3</f>
        <v>BALANCES AS OF 12/31/2025</v>
      </c>
      <c r="C6" s="1322"/>
      <c r="D6" s="1322"/>
      <c r="E6" s="1322"/>
      <c r="F6" s="1322"/>
      <c r="G6" s="1322"/>
      <c r="H6" s="1322"/>
      <c r="I6" s="1322"/>
      <c r="J6" s="1322"/>
      <c r="K6" s="1322"/>
      <c r="L6" s="1322"/>
    </row>
    <row r="7" spans="1:13">
      <c r="B7" s="1326" t="s">
        <v>3</v>
      </c>
      <c r="C7" s="1322"/>
      <c r="D7" s="1322"/>
      <c r="E7" s="1322"/>
      <c r="F7" s="1322"/>
      <c r="G7" s="1322"/>
      <c r="H7" s="1322"/>
      <c r="I7" s="1322"/>
      <c r="J7" s="1322"/>
      <c r="K7" s="1322"/>
      <c r="L7" s="1322"/>
    </row>
    <row r="8" spans="1:13">
      <c r="C8" s="111"/>
      <c r="D8" s="112"/>
      <c r="E8" s="164"/>
      <c r="F8" s="164"/>
      <c r="G8" s="164"/>
      <c r="H8" s="164"/>
      <c r="I8" s="164"/>
      <c r="J8" s="164"/>
      <c r="K8" s="164"/>
      <c r="L8" s="164"/>
    </row>
    <row r="9" spans="1:13" s="109" customFormat="1">
      <c r="B9" s="962"/>
      <c r="C9" s="953"/>
      <c r="D9" s="954" t="s">
        <v>246</v>
      </c>
      <c r="E9" s="955" t="s">
        <v>247</v>
      </c>
      <c r="F9" s="955" t="s">
        <v>248</v>
      </c>
      <c r="G9" s="955" t="s">
        <v>249</v>
      </c>
      <c r="H9" s="955" t="s">
        <v>250</v>
      </c>
      <c r="I9" s="955" t="s">
        <v>251</v>
      </c>
      <c r="J9" s="955" t="s">
        <v>252</v>
      </c>
      <c r="K9" s="965" t="s">
        <v>253</v>
      </c>
      <c r="L9" s="858"/>
    </row>
    <row r="10" spans="1:13">
      <c r="B10" s="211"/>
      <c r="C10" s="118"/>
      <c r="D10" s="166"/>
      <c r="E10" s="167"/>
      <c r="F10" s="212"/>
      <c r="G10" s="167"/>
      <c r="H10" s="167"/>
      <c r="I10" s="167"/>
      <c r="J10" s="167"/>
      <c r="K10" s="213" t="s">
        <v>80</v>
      </c>
      <c r="L10" s="165"/>
    </row>
    <row r="11" spans="1:13">
      <c r="B11" s="211"/>
      <c r="C11" s="118"/>
      <c r="D11" s="166"/>
      <c r="E11" s="167" t="s">
        <v>254</v>
      </c>
      <c r="F11" s="212" t="s">
        <v>234</v>
      </c>
      <c r="G11" s="167" t="s">
        <v>238</v>
      </c>
      <c r="H11" s="167" t="s">
        <v>238</v>
      </c>
      <c r="I11" s="167" t="s">
        <v>238</v>
      </c>
      <c r="J11" s="167" t="s">
        <v>238</v>
      </c>
      <c r="K11" s="212" t="s">
        <v>238</v>
      </c>
      <c r="L11" s="157"/>
    </row>
    <row r="12" spans="1:13">
      <c r="B12" s="214"/>
      <c r="C12" s="132"/>
      <c r="D12" s="171" t="s">
        <v>80</v>
      </c>
      <c r="E12" s="167" t="s">
        <v>317</v>
      </c>
      <c r="F12" s="167" t="s">
        <v>317</v>
      </c>
      <c r="G12" s="167" t="s">
        <v>317</v>
      </c>
      <c r="H12" s="167" t="s">
        <v>317</v>
      </c>
      <c r="I12" s="167" t="s">
        <v>317</v>
      </c>
      <c r="J12" s="167" t="s">
        <v>317</v>
      </c>
      <c r="K12" s="212" t="s">
        <v>310</v>
      </c>
      <c r="L12" s="116"/>
    </row>
    <row r="13" spans="1:13">
      <c r="A13" s="119" t="s">
        <v>4</v>
      </c>
      <c r="B13" s="200"/>
      <c r="C13" s="129"/>
      <c r="D13" s="171" t="s">
        <v>238</v>
      </c>
      <c r="E13" s="167" t="s">
        <v>318</v>
      </c>
      <c r="F13" s="167" t="s">
        <v>318</v>
      </c>
      <c r="G13" s="167" t="s">
        <v>318</v>
      </c>
      <c r="H13" s="167" t="s">
        <v>318</v>
      </c>
      <c r="I13" s="167" t="s">
        <v>318</v>
      </c>
      <c r="J13" s="167" t="s">
        <v>318</v>
      </c>
      <c r="K13" s="212" t="s">
        <v>285</v>
      </c>
      <c r="L13" s="116"/>
      <c r="M13" s="119" t="s">
        <v>4</v>
      </c>
    </row>
    <row r="14" spans="1:13">
      <c r="A14" s="119" t="s">
        <v>5</v>
      </c>
      <c r="B14" s="1010" t="s">
        <v>258</v>
      </c>
      <c r="C14" s="1007" t="s">
        <v>259</v>
      </c>
      <c r="D14" s="1133" t="s">
        <v>317</v>
      </c>
      <c r="E14" s="1122" t="s">
        <v>260</v>
      </c>
      <c r="F14" s="1122" t="s">
        <v>261</v>
      </c>
      <c r="G14" s="1122" t="s">
        <v>319</v>
      </c>
      <c r="H14" s="1122" t="s">
        <v>320</v>
      </c>
      <c r="I14" s="1122" t="s">
        <v>321</v>
      </c>
      <c r="J14" s="1122" t="s">
        <v>264</v>
      </c>
      <c r="K14" s="1105" t="s">
        <v>265</v>
      </c>
      <c r="L14" s="1007" t="s">
        <v>8</v>
      </c>
      <c r="M14" s="119" t="s">
        <v>5</v>
      </c>
    </row>
    <row r="15" spans="1:13">
      <c r="B15" s="132"/>
      <c r="C15" s="132" t="s">
        <v>266</v>
      </c>
      <c r="D15" s="132"/>
      <c r="E15" s="132"/>
      <c r="F15" s="132"/>
      <c r="G15" s="132"/>
      <c r="H15" s="132"/>
      <c r="I15" s="132"/>
      <c r="J15" s="132"/>
      <c r="K15" s="173"/>
      <c r="L15" s="157"/>
    </row>
    <row r="16" spans="1:13">
      <c r="A16" s="119">
        <v>1</v>
      </c>
      <c r="B16" s="189">
        <v>303</v>
      </c>
      <c r="C16" s="62" t="s">
        <v>267</v>
      </c>
      <c r="D16" s="175">
        <v>0</v>
      </c>
      <c r="E16" s="175">
        <v>0</v>
      </c>
      <c r="F16" s="175">
        <v>0</v>
      </c>
      <c r="G16" s="175">
        <v>0</v>
      </c>
      <c r="H16" s="175">
        <v>0</v>
      </c>
      <c r="I16" s="175">
        <v>0</v>
      </c>
      <c r="J16" s="175">
        <v>0</v>
      </c>
      <c r="K16" s="140">
        <f>SUM(D16:J16)</f>
        <v>0</v>
      </c>
      <c r="L16" s="157" t="s">
        <v>213</v>
      </c>
      <c r="M16" s="119">
        <f>A16</f>
        <v>1</v>
      </c>
    </row>
    <row r="17" spans="1:15">
      <c r="A17" s="119">
        <f>A16+1</f>
        <v>2</v>
      </c>
      <c r="B17" s="190">
        <v>310.10000000000002</v>
      </c>
      <c r="C17" s="62" t="s">
        <v>268</v>
      </c>
      <c r="D17" s="177">
        <v>0</v>
      </c>
      <c r="E17" s="178">
        <v>0</v>
      </c>
      <c r="F17" s="178">
        <v>0</v>
      </c>
      <c r="G17" s="178">
        <v>0</v>
      </c>
      <c r="H17" s="178">
        <v>0</v>
      </c>
      <c r="I17" s="178">
        <v>0</v>
      </c>
      <c r="J17" s="178">
        <v>0</v>
      </c>
      <c r="K17" s="141">
        <f>SUM(D17:J17)</f>
        <v>0</v>
      </c>
      <c r="L17" s="157" t="s">
        <v>213</v>
      </c>
      <c r="M17" s="119">
        <f>M16+1</f>
        <v>2</v>
      </c>
    </row>
    <row r="18" spans="1:15">
      <c r="A18" s="119">
        <f t="shared" ref="A18:A39" si="0">A17+1</f>
        <v>3</v>
      </c>
      <c r="B18" s="189">
        <v>340</v>
      </c>
      <c r="C18" s="191" t="s">
        <v>269</v>
      </c>
      <c r="D18" s="177">
        <v>0</v>
      </c>
      <c r="E18" s="178">
        <v>1.038438492</v>
      </c>
      <c r="F18" s="178">
        <v>0</v>
      </c>
      <c r="G18" s="178">
        <v>0</v>
      </c>
      <c r="H18" s="178">
        <v>0</v>
      </c>
      <c r="I18" s="178">
        <v>0</v>
      </c>
      <c r="J18" s="178">
        <v>0</v>
      </c>
      <c r="K18" s="179">
        <f>SUM(D18:J18)</f>
        <v>1.038438492</v>
      </c>
      <c r="L18" s="157" t="s">
        <v>213</v>
      </c>
      <c r="M18" s="119">
        <f t="shared" ref="M18:M39" si="1">M17+1</f>
        <v>3</v>
      </c>
    </row>
    <row r="19" spans="1:15">
      <c r="A19" s="119">
        <f t="shared" si="0"/>
        <v>4</v>
      </c>
      <c r="B19" s="189">
        <v>360</v>
      </c>
      <c r="C19" s="191" t="s">
        <v>269</v>
      </c>
      <c r="D19" s="177">
        <v>0</v>
      </c>
      <c r="E19" s="178">
        <v>0</v>
      </c>
      <c r="F19" s="178">
        <v>30.394555</v>
      </c>
      <c r="G19" s="178">
        <v>0</v>
      </c>
      <c r="H19" s="178">
        <v>0</v>
      </c>
      <c r="I19" s="178">
        <v>0</v>
      </c>
      <c r="J19" s="178">
        <v>0</v>
      </c>
      <c r="K19" s="179">
        <f>SUM(D19:J19)</f>
        <v>30.394555</v>
      </c>
      <c r="L19" s="157" t="s">
        <v>213</v>
      </c>
      <c r="M19" s="119">
        <f t="shared" si="1"/>
        <v>4</v>
      </c>
    </row>
    <row r="20" spans="1:15">
      <c r="A20" s="119">
        <f t="shared" si="0"/>
        <v>5</v>
      </c>
      <c r="B20" s="189">
        <v>361</v>
      </c>
      <c r="C20" s="62" t="s">
        <v>270</v>
      </c>
      <c r="D20" s="177">
        <v>0</v>
      </c>
      <c r="E20" s="178">
        <v>0</v>
      </c>
      <c r="F20" s="178">
        <v>907.222260614525</v>
      </c>
      <c r="G20" s="178">
        <v>0</v>
      </c>
      <c r="H20" s="178">
        <v>0</v>
      </c>
      <c r="I20" s="178">
        <v>0</v>
      </c>
      <c r="J20" s="178">
        <v>0</v>
      </c>
      <c r="K20" s="179">
        <f>SUM(D20:J20)</f>
        <v>907.222260614525</v>
      </c>
      <c r="L20" s="157" t="s">
        <v>213</v>
      </c>
      <c r="M20" s="119">
        <f t="shared" si="1"/>
        <v>5</v>
      </c>
    </row>
    <row r="21" spans="1:15">
      <c r="A21" s="119">
        <f t="shared" si="0"/>
        <v>6</v>
      </c>
      <c r="B21" s="157"/>
      <c r="C21" s="132"/>
      <c r="D21" s="132"/>
      <c r="E21" s="132"/>
      <c r="F21" s="132"/>
      <c r="G21" s="132"/>
      <c r="H21" s="132"/>
      <c r="I21" s="132"/>
      <c r="J21" s="132"/>
      <c r="K21" s="179"/>
      <c r="L21" s="157"/>
      <c r="M21" s="119">
        <f t="shared" si="1"/>
        <v>6</v>
      </c>
    </row>
    <row r="22" spans="1:15" s="110" customFormat="1">
      <c r="A22" s="119">
        <f t="shared" si="0"/>
        <v>7</v>
      </c>
      <c r="B22" s="1171" t="s">
        <v>271</v>
      </c>
      <c r="C22" s="1172" t="s">
        <v>272</v>
      </c>
      <c r="D22" s="1173">
        <f t="shared" ref="D22:I22" si="2">SUM(D16:D21)</f>
        <v>0</v>
      </c>
      <c r="E22" s="1173">
        <f t="shared" si="2"/>
        <v>1.038438492</v>
      </c>
      <c r="F22" s="1173">
        <f>SUM(F16:F21)</f>
        <v>937.61681561452497</v>
      </c>
      <c r="G22" s="1173">
        <f t="shared" si="2"/>
        <v>0</v>
      </c>
      <c r="H22" s="1173">
        <f t="shared" si="2"/>
        <v>0</v>
      </c>
      <c r="I22" s="1173">
        <f t="shared" si="2"/>
        <v>0</v>
      </c>
      <c r="J22" s="1173">
        <f>SUM(J16:J21)</f>
        <v>0</v>
      </c>
      <c r="K22" s="956">
        <f>SUM(K16:K21)</f>
        <v>938.65525410652504</v>
      </c>
      <c r="L22" s="1174" t="str">
        <f>"Sum Lines "&amp;A16&amp;" thru "&amp;A20</f>
        <v>Sum Lines 1 thru 5</v>
      </c>
      <c r="M22" s="119">
        <f t="shared" si="1"/>
        <v>7</v>
      </c>
    </row>
    <row r="23" spans="1:15">
      <c r="A23" s="119">
        <f t="shared" si="0"/>
        <v>8</v>
      </c>
      <c r="B23" s="157"/>
      <c r="C23" s="132"/>
      <c r="D23" s="180"/>
      <c r="E23" s="181"/>
      <c r="F23" s="181"/>
      <c r="G23" s="181"/>
      <c r="H23" s="181"/>
      <c r="I23" s="181"/>
      <c r="J23" s="181"/>
      <c r="K23" s="216"/>
      <c r="L23" s="157"/>
      <c r="M23" s="119">
        <f t="shared" si="1"/>
        <v>8</v>
      </c>
    </row>
    <row r="24" spans="1:15">
      <c r="A24" s="119">
        <f t="shared" si="0"/>
        <v>9</v>
      </c>
      <c r="B24" s="189">
        <v>350</v>
      </c>
      <c r="C24" s="62" t="s">
        <v>269</v>
      </c>
      <c r="D24" s="175">
        <v>38355.616000000002</v>
      </c>
      <c r="E24" s="176">
        <v>0</v>
      </c>
      <c r="F24" s="175">
        <v>0</v>
      </c>
      <c r="G24" s="175">
        <v>0</v>
      </c>
      <c r="H24" s="175">
        <v>0</v>
      </c>
      <c r="I24" s="176">
        <v>0</v>
      </c>
      <c r="J24" s="176">
        <v>-422.05603972800003</v>
      </c>
      <c r="K24" s="140">
        <f t="shared" ref="K24:K35" si="3">SUM(D24:J24)</f>
        <v>37933.559960272003</v>
      </c>
      <c r="L24" s="157" t="s">
        <v>213</v>
      </c>
      <c r="M24" s="119">
        <f t="shared" si="1"/>
        <v>9</v>
      </c>
    </row>
    <row r="25" spans="1:15">
      <c r="A25" s="119">
        <f t="shared" si="0"/>
        <v>10</v>
      </c>
      <c r="B25" s="189">
        <v>351.1</v>
      </c>
      <c r="C25" s="62" t="s">
        <v>1029</v>
      </c>
      <c r="D25" s="180">
        <v>30.523990000000001</v>
      </c>
      <c r="E25" s="178">
        <v>0</v>
      </c>
      <c r="F25" s="178">
        <v>0</v>
      </c>
      <c r="G25" s="180">
        <v>0</v>
      </c>
      <c r="H25" s="177">
        <v>0</v>
      </c>
      <c r="I25" s="178">
        <v>0</v>
      </c>
      <c r="J25" s="181">
        <v>0</v>
      </c>
      <c r="K25" s="179">
        <f t="shared" si="3"/>
        <v>30.523990000000001</v>
      </c>
      <c r="L25" s="157" t="s">
        <v>213</v>
      </c>
      <c r="M25" s="119">
        <f t="shared" si="1"/>
        <v>10</v>
      </c>
    </row>
    <row r="26" spans="1:15">
      <c r="A26" s="119">
        <f t="shared" si="0"/>
        <v>11</v>
      </c>
      <c r="B26" s="189">
        <v>351.2</v>
      </c>
      <c r="C26" s="62" t="s">
        <v>1030</v>
      </c>
      <c r="D26" s="180">
        <v>1156.7868100000001</v>
      </c>
      <c r="E26" s="178">
        <v>0</v>
      </c>
      <c r="F26" s="178">
        <v>0</v>
      </c>
      <c r="G26" s="180">
        <v>0</v>
      </c>
      <c r="H26" s="177">
        <v>0</v>
      </c>
      <c r="I26" s="178">
        <v>0</v>
      </c>
      <c r="J26" s="181">
        <v>0</v>
      </c>
      <c r="K26" s="179">
        <f t="shared" si="3"/>
        <v>1156.7868100000001</v>
      </c>
      <c r="L26" s="157" t="s">
        <v>213</v>
      </c>
      <c r="M26" s="119">
        <f t="shared" si="1"/>
        <v>11</v>
      </c>
    </row>
    <row r="27" spans="1:15">
      <c r="A27" s="119">
        <f t="shared" si="0"/>
        <v>12</v>
      </c>
      <c r="B27" s="189">
        <v>351.3</v>
      </c>
      <c r="C27" s="62" t="s">
        <v>1031</v>
      </c>
      <c r="D27" s="180">
        <v>97948.279710000003</v>
      </c>
      <c r="E27" s="178">
        <v>0</v>
      </c>
      <c r="F27" s="178">
        <v>0</v>
      </c>
      <c r="G27" s="180">
        <v>0</v>
      </c>
      <c r="H27" s="177">
        <v>0</v>
      </c>
      <c r="I27" s="178">
        <v>0</v>
      </c>
      <c r="J27" s="181">
        <v>0</v>
      </c>
      <c r="K27" s="179">
        <f t="shared" si="3"/>
        <v>97948.279710000003</v>
      </c>
      <c r="L27" s="157" t="s">
        <v>213</v>
      </c>
      <c r="M27" s="119">
        <f t="shared" si="1"/>
        <v>12</v>
      </c>
    </row>
    <row r="28" spans="1:15">
      <c r="A28" s="119">
        <f t="shared" si="0"/>
        <v>13</v>
      </c>
      <c r="B28" s="189">
        <v>352</v>
      </c>
      <c r="C28" s="62" t="s">
        <v>270</v>
      </c>
      <c r="D28" s="180">
        <v>201403.892637966</v>
      </c>
      <c r="E28" s="178">
        <v>0</v>
      </c>
      <c r="F28" s="178">
        <v>0</v>
      </c>
      <c r="G28" s="180">
        <v>-705.64522596558993</v>
      </c>
      <c r="H28" s="177">
        <v>0</v>
      </c>
      <c r="I28" s="178">
        <v>0</v>
      </c>
      <c r="J28" s="181">
        <v>-32864.632161997004</v>
      </c>
      <c r="K28" s="179">
        <f t="shared" si="3"/>
        <v>167833.61525000341</v>
      </c>
      <c r="L28" s="157" t="s">
        <v>213</v>
      </c>
      <c r="M28" s="119">
        <f t="shared" si="1"/>
        <v>13</v>
      </c>
      <c r="O28" s="144"/>
    </row>
    <row r="29" spans="1:15">
      <c r="A29" s="119">
        <f t="shared" si="0"/>
        <v>14</v>
      </c>
      <c r="B29" s="189">
        <v>353</v>
      </c>
      <c r="C29" s="62" t="s">
        <v>273</v>
      </c>
      <c r="D29" s="180">
        <v>835602.80735782499</v>
      </c>
      <c r="E29" s="178">
        <v>0</v>
      </c>
      <c r="F29" s="178">
        <v>0</v>
      </c>
      <c r="G29" s="180">
        <v>-5141.4417360265597</v>
      </c>
      <c r="H29" s="177">
        <v>-752.00172732273609</v>
      </c>
      <c r="I29" s="178">
        <v>0</v>
      </c>
      <c r="J29" s="181">
        <v>-1996.00624860311</v>
      </c>
      <c r="K29" s="179">
        <f t="shared" si="3"/>
        <v>827713.35764587263</v>
      </c>
      <c r="L29" s="157" t="s">
        <v>213</v>
      </c>
      <c r="M29" s="119">
        <f t="shared" si="1"/>
        <v>14</v>
      </c>
    </row>
    <row r="30" spans="1:15">
      <c r="A30" s="119">
        <f t="shared" si="0"/>
        <v>15</v>
      </c>
      <c r="B30" s="189">
        <v>354</v>
      </c>
      <c r="C30" s="62" t="s">
        <v>274</v>
      </c>
      <c r="D30" s="180">
        <v>347641.233401381</v>
      </c>
      <c r="E30" s="178">
        <v>0</v>
      </c>
      <c r="F30" s="178">
        <v>0</v>
      </c>
      <c r="G30" s="180">
        <v>0</v>
      </c>
      <c r="H30" s="177">
        <v>0</v>
      </c>
      <c r="I30" s="178">
        <v>0</v>
      </c>
      <c r="J30" s="181">
        <v>0</v>
      </c>
      <c r="K30" s="179">
        <f t="shared" si="3"/>
        <v>347641.233401381</v>
      </c>
      <c r="L30" s="157" t="s">
        <v>213</v>
      </c>
      <c r="M30" s="119">
        <f t="shared" si="1"/>
        <v>15</v>
      </c>
    </row>
    <row r="31" spans="1:15">
      <c r="A31" s="119">
        <f t="shared" si="0"/>
        <v>16</v>
      </c>
      <c r="B31" s="189">
        <v>355</v>
      </c>
      <c r="C31" s="62" t="s">
        <v>275</v>
      </c>
      <c r="D31" s="180">
        <v>337925.90119397995</v>
      </c>
      <c r="E31" s="178">
        <v>0</v>
      </c>
      <c r="F31" s="178">
        <v>0</v>
      </c>
      <c r="G31" s="180">
        <v>0</v>
      </c>
      <c r="H31" s="177">
        <v>0</v>
      </c>
      <c r="I31" s="178">
        <v>0</v>
      </c>
      <c r="J31" s="181">
        <v>0</v>
      </c>
      <c r="K31" s="179">
        <f t="shared" si="3"/>
        <v>337925.90119397995</v>
      </c>
      <c r="L31" s="157" t="s">
        <v>213</v>
      </c>
      <c r="M31" s="119">
        <f t="shared" si="1"/>
        <v>16</v>
      </c>
    </row>
    <row r="32" spans="1:15">
      <c r="A32" s="119">
        <f t="shared" si="0"/>
        <v>17</v>
      </c>
      <c r="B32" s="189">
        <v>356</v>
      </c>
      <c r="C32" s="62" t="s">
        <v>276</v>
      </c>
      <c r="D32" s="180">
        <v>353458.52213664597</v>
      </c>
      <c r="E32" s="178">
        <v>0</v>
      </c>
      <c r="F32" s="178">
        <v>0</v>
      </c>
      <c r="G32" s="180">
        <v>0</v>
      </c>
      <c r="H32" s="177">
        <v>0</v>
      </c>
      <c r="I32" s="178">
        <v>0</v>
      </c>
      <c r="J32" s="181">
        <v>0</v>
      </c>
      <c r="K32" s="179">
        <f t="shared" si="3"/>
        <v>353458.52213664597</v>
      </c>
      <c r="L32" s="157" t="s">
        <v>213</v>
      </c>
      <c r="M32" s="119">
        <f t="shared" si="1"/>
        <v>17</v>
      </c>
    </row>
    <row r="33" spans="1:13">
      <c r="A33" s="119">
        <f t="shared" si="0"/>
        <v>18</v>
      </c>
      <c r="B33" s="189">
        <v>357</v>
      </c>
      <c r="C33" s="62" t="s">
        <v>277</v>
      </c>
      <c r="D33" s="180">
        <v>157924.944740273</v>
      </c>
      <c r="E33" s="178">
        <v>0</v>
      </c>
      <c r="F33" s="178">
        <v>0</v>
      </c>
      <c r="G33" s="180">
        <v>0</v>
      </c>
      <c r="H33" s="177">
        <v>0</v>
      </c>
      <c r="I33" s="178">
        <v>0</v>
      </c>
      <c r="J33" s="181">
        <v>0</v>
      </c>
      <c r="K33" s="179">
        <f t="shared" si="3"/>
        <v>157924.944740273</v>
      </c>
      <c r="L33" s="157" t="s">
        <v>213</v>
      </c>
      <c r="M33" s="119">
        <f t="shared" si="1"/>
        <v>18</v>
      </c>
    </row>
    <row r="34" spans="1:13">
      <c r="A34" s="119">
        <f t="shared" si="0"/>
        <v>19</v>
      </c>
      <c r="B34" s="189">
        <v>358</v>
      </c>
      <c r="C34" s="62" t="s">
        <v>278</v>
      </c>
      <c r="D34" s="180">
        <v>155679.21028198299</v>
      </c>
      <c r="E34" s="178">
        <v>0</v>
      </c>
      <c r="F34" s="178">
        <v>0</v>
      </c>
      <c r="G34" s="180">
        <v>-720.99260725042097</v>
      </c>
      <c r="H34" s="177">
        <v>0</v>
      </c>
      <c r="I34" s="178">
        <v>0</v>
      </c>
      <c r="J34" s="181">
        <v>0</v>
      </c>
      <c r="K34" s="179">
        <f t="shared" si="3"/>
        <v>154958.21767473256</v>
      </c>
      <c r="L34" s="157" t="s">
        <v>213</v>
      </c>
      <c r="M34" s="119">
        <f t="shared" si="1"/>
        <v>19</v>
      </c>
    </row>
    <row r="35" spans="1:13">
      <c r="A35" s="119">
        <f t="shared" si="0"/>
        <v>20</v>
      </c>
      <c r="B35" s="189">
        <v>359</v>
      </c>
      <c r="C35" s="62" t="s">
        <v>279</v>
      </c>
      <c r="D35" s="180">
        <v>81647.1128821608</v>
      </c>
      <c r="E35" s="178">
        <v>0</v>
      </c>
      <c r="F35" s="178">
        <v>0</v>
      </c>
      <c r="G35" s="180">
        <v>0</v>
      </c>
      <c r="H35" s="177">
        <v>0</v>
      </c>
      <c r="I35" s="178">
        <v>0</v>
      </c>
      <c r="J35" s="181">
        <v>0</v>
      </c>
      <c r="K35" s="179">
        <f t="shared" si="3"/>
        <v>81647.1128821608</v>
      </c>
      <c r="L35" s="157" t="s">
        <v>213</v>
      </c>
      <c r="M35" s="119">
        <f t="shared" si="1"/>
        <v>20</v>
      </c>
    </row>
    <row r="36" spans="1:13">
      <c r="A36" s="119">
        <f t="shared" si="0"/>
        <v>21</v>
      </c>
      <c r="B36" s="217"/>
      <c r="C36" s="132"/>
      <c r="D36" s="180"/>
      <c r="F36" s="1025"/>
      <c r="G36" s="1025"/>
      <c r="H36" s="1025"/>
      <c r="I36" s="1025"/>
      <c r="J36" s="181"/>
      <c r="K36" s="1134"/>
      <c r="L36" s="174"/>
      <c r="M36" s="119">
        <f t="shared" si="1"/>
        <v>21</v>
      </c>
    </row>
    <row r="37" spans="1:13">
      <c r="A37" s="119">
        <f t="shared" si="0"/>
        <v>22</v>
      </c>
      <c r="B37" s="1175" t="s">
        <v>271</v>
      </c>
      <c r="C37" s="1172" t="s">
        <v>237</v>
      </c>
      <c r="D37" s="1173">
        <f t="shared" ref="D37:I37" si="4">SUM(D24:D36)</f>
        <v>2608774.8311422146</v>
      </c>
      <c r="E37" s="1173">
        <f t="shared" si="4"/>
        <v>0</v>
      </c>
      <c r="F37" s="1173">
        <f>SUM(F24:F36)</f>
        <v>0</v>
      </c>
      <c r="G37" s="1173">
        <f t="shared" si="4"/>
        <v>-6568.0795692425709</v>
      </c>
      <c r="H37" s="1173">
        <f t="shared" si="4"/>
        <v>-752.00172732273609</v>
      </c>
      <c r="I37" s="1173">
        <f t="shared" si="4"/>
        <v>0</v>
      </c>
      <c r="J37" s="1173">
        <f>SUM(J24:J36)</f>
        <v>-35282.694450328112</v>
      </c>
      <c r="K37" s="956">
        <f>SUM(K24:K36)</f>
        <v>2566172.055395321</v>
      </c>
      <c r="L37" s="1176" t="str">
        <f>"Sum Lines "&amp;A24&amp;" thru "&amp;A35</f>
        <v>Sum Lines 9 thru 20</v>
      </c>
      <c r="M37" s="119">
        <f t="shared" si="1"/>
        <v>22</v>
      </c>
    </row>
    <row r="38" spans="1:13">
      <c r="A38" s="119">
        <f t="shared" si="0"/>
        <v>23</v>
      </c>
      <c r="B38" s="214"/>
      <c r="D38" s="135"/>
      <c r="J38" s="182"/>
      <c r="K38" s="182"/>
      <c r="L38" s="957"/>
      <c r="M38" s="119">
        <f t="shared" si="1"/>
        <v>23</v>
      </c>
    </row>
    <row r="39" spans="1:13">
      <c r="A39" s="119">
        <f t="shared" si="0"/>
        <v>24</v>
      </c>
      <c r="B39" s="1180" t="s">
        <v>280</v>
      </c>
      <c r="C39" s="958"/>
      <c r="D39" s="1178">
        <f t="shared" ref="D39:I39" si="5">D37+D22</f>
        <v>2608774.8311422146</v>
      </c>
      <c r="E39" s="1178">
        <f t="shared" si="5"/>
        <v>1.038438492</v>
      </c>
      <c r="F39" s="1178">
        <f>F37+F22</f>
        <v>937.61681561452497</v>
      </c>
      <c r="G39" s="1178">
        <f t="shared" si="5"/>
        <v>-6568.0795692425709</v>
      </c>
      <c r="H39" s="1178">
        <f t="shared" si="5"/>
        <v>-752.00172732273609</v>
      </c>
      <c r="I39" s="1179">
        <f t="shared" si="5"/>
        <v>0</v>
      </c>
      <c r="J39" s="1178">
        <f>J37+J22</f>
        <v>-35282.694450328112</v>
      </c>
      <c r="K39" s="1178">
        <f>K37+K22</f>
        <v>2567110.7106494275</v>
      </c>
      <c r="L39" s="1174" t="str">
        <f>"Line "&amp;A22&amp;" + Line "&amp;A37</f>
        <v>Line 7 + Line 22</v>
      </c>
      <c r="M39" s="119">
        <f t="shared" si="1"/>
        <v>24</v>
      </c>
    </row>
    <row r="40" spans="1:13">
      <c r="D40" s="135"/>
      <c r="K40" s="218"/>
      <c r="L40" s="218"/>
    </row>
    <row r="41" spans="1:13">
      <c r="D41" s="135"/>
      <c r="K41" s="218"/>
      <c r="L41" s="218"/>
    </row>
    <row r="42" spans="1:13">
      <c r="B42" s="135" t="s">
        <v>322</v>
      </c>
      <c r="D42" s="135"/>
    </row>
    <row r="43" spans="1:13">
      <c r="D43" s="135"/>
    </row>
    <row r="44" spans="1:13">
      <c r="D44" s="135"/>
    </row>
    <row r="45" spans="1:13">
      <c r="D45" s="135"/>
    </row>
    <row r="46" spans="1:13">
      <c r="D46" s="135"/>
    </row>
    <row r="47" spans="1:13">
      <c r="D47" s="135"/>
    </row>
    <row r="48" spans="1:13">
      <c r="D48" s="135"/>
    </row>
    <row r="49" spans="4:4">
      <c r="D49" s="135"/>
    </row>
    <row r="50" spans="4:4">
      <c r="D50" s="135"/>
    </row>
    <row r="51" spans="4:4">
      <c r="D51" s="135"/>
    </row>
    <row r="52" spans="4:4">
      <c r="D52" s="135"/>
    </row>
    <row r="53" spans="4:4">
      <c r="D53" s="135"/>
    </row>
    <row r="54" spans="4:4">
      <c r="D54" s="135"/>
    </row>
    <row r="55" spans="4:4">
      <c r="D55" s="135"/>
    </row>
    <row r="56" spans="4:4">
      <c r="D56" s="135"/>
    </row>
    <row r="57" spans="4:4">
      <c r="D57" s="135"/>
    </row>
    <row r="58" spans="4:4">
      <c r="D58" s="135"/>
    </row>
    <row r="59" spans="4:4">
      <c r="D59" s="135"/>
    </row>
    <row r="60" spans="4:4">
      <c r="D60" s="135"/>
    </row>
    <row r="61" spans="4:4">
      <c r="D61" s="135"/>
    </row>
    <row r="62" spans="4:4">
      <c r="D62" s="135"/>
    </row>
    <row r="63" spans="4:4">
      <c r="D63" s="135"/>
    </row>
    <row r="64" spans="4:4">
      <c r="D64" s="135"/>
    </row>
    <row r="65" spans="4:4">
      <c r="D65" s="135"/>
    </row>
    <row r="66" spans="4:4">
      <c r="D66" s="135"/>
    </row>
    <row r="67" spans="4:4">
      <c r="D67" s="135"/>
    </row>
    <row r="68" spans="4:4">
      <c r="D68" s="135"/>
    </row>
    <row r="69" spans="4:4">
      <c r="D69" s="135"/>
    </row>
    <row r="70" spans="4:4">
      <c r="D70" s="135"/>
    </row>
    <row r="71" spans="4:4">
      <c r="D71" s="135"/>
    </row>
    <row r="72" spans="4:4">
      <c r="D72" s="135"/>
    </row>
    <row r="73" spans="4:4">
      <c r="D73" s="135"/>
    </row>
    <row r="74" spans="4:4">
      <c r="D74" s="135"/>
    </row>
    <row r="75" spans="4:4">
      <c r="D75" s="135"/>
    </row>
    <row r="76" spans="4:4">
      <c r="D76" s="135"/>
    </row>
    <row r="77" spans="4:4">
      <c r="D77" s="135"/>
    </row>
    <row r="78" spans="4:4">
      <c r="D78" s="135"/>
    </row>
    <row r="79" spans="4:4">
      <c r="D79" s="135"/>
    </row>
    <row r="80" spans="4:4">
      <c r="D80" s="135"/>
    </row>
    <row r="81" spans="4:4">
      <c r="D81" s="135"/>
    </row>
    <row r="82" spans="4:4">
      <c r="D82" s="135"/>
    </row>
    <row r="83" spans="4:4">
      <c r="D83" s="135"/>
    </row>
    <row r="84" spans="4:4">
      <c r="D84" s="135"/>
    </row>
    <row r="85" spans="4:4">
      <c r="D85" s="135"/>
    </row>
    <row r="86" spans="4:4">
      <c r="D86" s="135"/>
    </row>
    <row r="87" spans="4:4">
      <c r="D87" s="135"/>
    </row>
    <row r="88" spans="4:4">
      <c r="D88" s="135"/>
    </row>
    <row r="89" spans="4:4">
      <c r="D89" s="135"/>
    </row>
    <row r="90" spans="4:4">
      <c r="D90" s="135"/>
    </row>
    <row r="91" spans="4:4">
      <c r="D91" s="135"/>
    </row>
    <row r="92" spans="4:4">
      <c r="D92" s="135"/>
    </row>
    <row r="93" spans="4:4">
      <c r="D93" s="135"/>
    </row>
    <row r="94" spans="4:4">
      <c r="D94" s="135"/>
    </row>
    <row r="95" spans="4:4">
      <c r="D95" s="135"/>
    </row>
    <row r="96" spans="4:4">
      <c r="D96" s="135"/>
    </row>
    <row r="97" spans="4:4">
      <c r="D97" s="135"/>
    </row>
    <row r="98" spans="4:4">
      <c r="D98" s="135"/>
    </row>
    <row r="99" spans="4:4">
      <c r="D99" s="135"/>
    </row>
    <row r="100" spans="4:4">
      <c r="D100" s="135"/>
    </row>
    <row r="101" spans="4:4">
      <c r="D101" s="135"/>
    </row>
    <row r="102" spans="4:4">
      <c r="D102" s="135"/>
    </row>
    <row r="103" spans="4:4">
      <c r="D103" s="135"/>
    </row>
    <row r="104" spans="4:4">
      <c r="D104" s="135"/>
    </row>
    <row r="105" spans="4:4">
      <c r="D105" s="135"/>
    </row>
    <row r="106" spans="4:4">
      <c r="D106" s="135"/>
    </row>
    <row r="107" spans="4:4">
      <c r="D107" s="135"/>
    </row>
    <row r="108" spans="4:4">
      <c r="D108" s="135"/>
    </row>
    <row r="109" spans="4:4">
      <c r="D109" s="135"/>
    </row>
    <row r="110" spans="4:4">
      <c r="D110" s="135"/>
    </row>
    <row r="111" spans="4:4">
      <c r="D111" s="135"/>
    </row>
    <row r="112" spans="4:4">
      <c r="D112" s="135"/>
    </row>
    <row r="113" spans="4:4">
      <c r="D113" s="135"/>
    </row>
    <row r="114" spans="4:4">
      <c r="D114" s="135"/>
    </row>
    <row r="115" spans="4:4">
      <c r="D115" s="135"/>
    </row>
    <row r="116" spans="4:4">
      <c r="D116" s="135"/>
    </row>
    <row r="117" spans="4:4">
      <c r="D117" s="135"/>
    </row>
    <row r="118" spans="4:4">
      <c r="D118" s="135"/>
    </row>
    <row r="119" spans="4:4">
      <c r="D119" s="135"/>
    </row>
    <row r="120" spans="4:4">
      <c r="D120" s="135"/>
    </row>
    <row r="121" spans="4:4">
      <c r="D121" s="135"/>
    </row>
    <row r="122" spans="4:4">
      <c r="D122" s="135"/>
    </row>
    <row r="123" spans="4:4">
      <c r="D123" s="135"/>
    </row>
    <row r="124" spans="4:4">
      <c r="D124" s="135"/>
    </row>
    <row r="125" spans="4:4">
      <c r="D125" s="135"/>
    </row>
    <row r="126" spans="4:4">
      <c r="D126" s="135"/>
    </row>
    <row r="127" spans="4:4">
      <c r="D127" s="135"/>
    </row>
    <row r="128" spans="4:4">
      <c r="D128" s="135"/>
    </row>
    <row r="129" spans="4:4">
      <c r="D129" s="135"/>
    </row>
    <row r="130" spans="4:4">
      <c r="D130" s="135"/>
    </row>
    <row r="131" spans="4:4">
      <c r="D131" s="135"/>
    </row>
    <row r="132" spans="4:4">
      <c r="D132" s="135"/>
    </row>
    <row r="133" spans="4:4">
      <c r="D133" s="135"/>
    </row>
    <row r="134" spans="4:4">
      <c r="D134" s="135"/>
    </row>
    <row r="135" spans="4:4">
      <c r="D135" s="135"/>
    </row>
    <row r="136" spans="4:4">
      <c r="D136" s="135"/>
    </row>
    <row r="137" spans="4:4">
      <c r="D137" s="135"/>
    </row>
    <row r="138" spans="4:4">
      <c r="D138" s="135"/>
    </row>
    <row r="139" spans="4:4">
      <c r="D139" s="135"/>
    </row>
    <row r="140" spans="4:4">
      <c r="D140" s="135"/>
    </row>
    <row r="141" spans="4:4">
      <c r="D141" s="135"/>
    </row>
    <row r="142" spans="4:4">
      <c r="D142" s="135"/>
    </row>
    <row r="143" spans="4:4">
      <c r="D143" s="135"/>
    </row>
    <row r="144" spans="4:4">
      <c r="D144" s="135"/>
    </row>
    <row r="145" spans="4:4">
      <c r="D145" s="135"/>
    </row>
    <row r="146" spans="4:4">
      <c r="D146" s="135"/>
    </row>
    <row r="147" spans="4:4">
      <c r="D147" s="135"/>
    </row>
    <row r="148" spans="4:4">
      <c r="D148" s="135"/>
    </row>
    <row r="149" spans="4:4">
      <c r="D149" s="135"/>
    </row>
    <row r="150" spans="4:4">
      <c r="D150" s="135"/>
    </row>
    <row r="151" spans="4:4">
      <c r="D151" s="135"/>
    </row>
    <row r="152" spans="4:4">
      <c r="D152" s="135"/>
    </row>
    <row r="153" spans="4:4">
      <c r="D153" s="135"/>
    </row>
    <row r="154" spans="4:4">
      <c r="D154" s="135"/>
    </row>
    <row r="155" spans="4:4">
      <c r="D155" s="135"/>
    </row>
    <row r="156" spans="4:4">
      <c r="D156" s="135"/>
    </row>
    <row r="157" spans="4:4">
      <c r="D157" s="135"/>
    </row>
    <row r="158" spans="4:4">
      <c r="D158" s="135"/>
    </row>
    <row r="159" spans="4:4">
      <c r="D159" s="135"/>
    </row>
    <row r="160" spans="4:4">
      <c r="D160" s="135"/>
    </row>
    <row r="161" spans="4:4">
      <c r="D161" s="135"/>
    </row>
    <row r="162" spans="4:4">
      <c r="D162" s="135"/>
    </row>
    <row r="163" spans="4:4">
      <c r="D163" s="135"/>
    </row>
    <row r="164" spans="4:4">
      <c r="D164" s="135"/>
    </row>
    <row r="165" spans="4:4">
      <c r="D165" s="135"/>
    </row>
    <row r="166" spans="4:4">
      <c r="D166" s="135"/>
    </row>
    <row r="167" spans="4:4">
      <c r="D167" s="135"/>
    </row>
    <row r="168" spans="4:4">
      <c r="D168" s="135"/>
    </row>
    <row r="169" spans="4:4">
      <c r="D169" s="135"/>
    </row>
    <row r="170" spans="4:4">
      <c r="D170" s="135"/>
    </row>
    <row r="171" spans="4:4">
      <c r="D171" s="135"/>
    </row>
    <row r="172" spans="4:4">
      <c r="D172" s="135"/>
    </row>
    <row r="173" spans="4:4">
      <c r="D173" s="135"/>
    </row>
    <row r="174" spans="4:4">
      <c r="D174" s="135"/>
    </row>
  </sheetData>
  <mergeCells count="6">
    <mergeCell ref="B7:L7"/>
    <mergeCell ref="B2:L2"/>
    <mergeCell ref="B3:L3"/>
    <mergeCell ref="B4:L4"/>
    <mergeCell ref="B5:L5"/>
    <mergeCell ref="B6:L6"/>
  </mergeCells>
  <printOptions horizontalCentered="1"/>
  <pageMargins left="0.5" right="0.5" top="0.5" bottom="0.5" header="0.25" footer="0.25"/>
  <pageSetup scale="56" orientation="landscape" r:id="rId1"/>
  <headerFooter scaleWithDoc="0">
    <oddFooter>&amp;C&amp;"Times New Roman,Regular"&amp;10&amp;A</odd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58"/>
  <sheetViews>
    <sheetView zoomScale="80" zoomScaleNormal="80" zoomScalePageLayoutView="30" workbookViewId="0">
      <selection activeCell="B28" sqref="B28"/>
    </sheetView>
  </sheetViews>
  <sheetFormatPr defaultColWidth="8.5703125" defaultRowHeight="15.75"/>
  <cols>
    <col min="1" max="1" width="5.140625" style="215" customWidth="1"/>
    <col min="2" max="2" width="93.140625" style="3" bestFit="1" customWidth="1"/>
    <col min="3" max="3" width="10.42578125" style="3" customWidth="1"/>
    <col min="4" max="4" width="1.5703125" style="3" customWidth="1"/>
    <col min="5" max="5" width="16.5703125" style="3" customWidth="1"/>
    <col min="6" max="6" width="1.5703125" style="3" customWidth="1"/>
    <col min="7" max="7" width="43.42578125" style="3" customWidth="1"/>
    <col min="8" max="8" width="5.140625" style="246" customWidth="1"/>
    <col min="9" max="9" width="8.5703125" style="3"/>
    <col min="10" max="10" width="9.5703125" style="3" bestFit="1" customWidth="1"/>
    <col min="11" max="16384" width="8.5703125" style="3"/>
  </cols>
  <sheetData>
    <row r="1" spans="1:8">
      <c r="A1" s="567"/>
      <c r="B1" s="28"/>
      <c r="C1" s="28"/>
      <c r="D1" s="28"/>
      <c r="E1" s="59"/>
      <c r="F1" s="59"/>
      <c r="G1" s="59"/>
      <c r="H1" s="561"/>
    </row>
    <row r="2" spans="1:8">
      <c r="A2" s="567"/>
      <c r="B2" s="1308" t="str">
        <f>'Summary of Cost Components'!B2:D2</f>
        <v>SAN DIEGO GAS &amp; ELECTRIC COMPANY</v>
      </c>
      <c r="C2" s="1308"/>
      <c r="D2" s="1308"/>
      <c r="E2" s="1308"/>
      <c r="F2" s="1308"/>
      <c r="G2" s="1308"/>
      <c r="H2" s="561"/>
    </row>
    <row r="3" spans="1:8">
      <c r="B3" s="1308" t="str">
        <f>'Summary of Cost Components'!B3:D3</f>
        <v>CITIZENS' SHARE OF THE SX-PQ UNDERGROUND LINE SEGMENT</v>
      </c>
      <c r="C3" s="1308"/>
      <c r="D3" s="1308"/>
      <c r="E3" s="1308"/>
      <c r="F3" s="1308"/>
      <c r="G3" s="1308"/>
      <c r="H3" s="567"/>
    </row>
    <row r="4" spans="1:8">
      <c r="B4" s="1308" t="s">
        <v>35</v>
      </c>
      <c r="C4" s="1308"/>
      <c r="D4" s="1308"/>
      <c r="E4" s="1308"/>
      <c r="F4" s="1308"/>
      <c r="G4" s="1308"/>
      <c r="H4" s="567"/>
    </row>
    <row r="5" spans="1:8">
      <c r="B5" s="1309" t="str">
        <f>'A. Sec.1 - Direct Maintenance'!B5</f>
        <v>Base Period &amp; True-Up Period 12 - Months Ending December 31, 2025</v>
      </c>
      <c r="C5" s="1309"/>
      <c r="D5" s="1309"/>
      <c r="E5" s="1309"/>
      <c r="F5" s="1309"/>
      <c r="G5" s="1309"/>
      <c r="H5" s="567"/>
    </row>
    <row r="6" spans="1:8">
      <c r="B6" s="1310" t="s">
        <v>3</v>
      </c>
      <c r="C6" s="1310"/>
      <c r="D6" s="1310"/>
      <c r="E6" s="1310"/>
      <c r="F6" s="1310"/>
      <c r="G6" s="1310"/>
      <c r="H6" s="572"/>
    </row>
    <row r="7" spans="1:8">
      <c r="A7" s="568"/>
      <c r="B7" s="27"/>
      <c r="C7" s="27"/>
      <c r="D7" s="27"/>
      <c r="E7" s="27"/>
      <c r="F7" s="27"/>
      <c r="G7" s="59"/>
      <c r="H7" s="561"/>
    </row>
    <row r="8" spans="1:8">
      <c r="A8" s="569" t="s">
        <v>4</v>
      </c>
      <c r="B8" s="28"/>
      <c r="C8" s="28"/>
      <c r="D8" s="28"/>
      <c r="E8" s="27"/>
      <c r="F8" s="27"/>
      <c r="G8" s="28"/>
      <c r="H8" s="569" t="s">
        <v>4</v>
      </c>
    </row>
    <row r="9" spans="1:8">
      <c r="A9" s="569" t="s">
        <v>5</v>
      </c>
      <c r="B9" s="28"/>
      <c r="C9" s="28"/>
      <c r="D9" s="28"/>
      <c r="E9" s="1092" t="s">
        <v>7</v>
      </c>
      <c r="F9" s="31"/>
      <c r="G9" s="1092" t="s">
        <v>8</v>
      </c>
      <c r="H9" s="569" t="s">
        <v>5</v>
      </c>
    </row>
    <row r="10" spans="1:8">
      <c r="A10" s="569"/>
      <c r="B10" s="28"/>
      <c r="C10" s="28"/>
      <c r="D10" s="28"/>
      <c r="E10" s="27"/>
      <c r="F10" s="31"/>
      <c r="G10" s="27"/>
      <c r="H10" s="569"/>
    </row>
    <row r="11" spans="1:8">
      <c r="A11" s="569">
        <v>1</v>
      </c>
      <c r="B11" s="30" t="s">
        <v>36</v>
      </c>
      <c r="C11" s="30"/>
      <c r="D11" s="30"/>
      <c r="E11" s="59"/>
      <c r="F11" s="59"/>
      <c r="G11" s="27"/>
      <c r="H11" s="569">
        <f>A11</f>
        <v>1</v>
      </c>
    </row>
    <row r="12" spans="1:8">
      <c r="A12" s="569">
        <f>A11+1</f>
        <v>2</v>
      </c>
      <c r="B12" s="32" t="s">
        <v>37</v>
      </c>
      <c r="C12" s="604"/>
      <c r="D12" s="604"/>
      <c r="E12" s="605">
        <f>E52</f>
        <v>6.4144316864111085E-3</v>
      </c>
      <c r="F12" s="541"/>
      <c r="G12" s="26" t="str">
        <f>"Page 2; Line "&amp;A52</f>
        <v>Page 2; Line 6</v>
      </c>
      <c r="H12" s="569">
        <f>H11+1</f>
        <v>2</v>
      </c>
    </row>
    <row r="13" spans="1:8">
      <c r="A13" s="569">
        <f t="shared" ref="A13:A35" si="0">A12+1</f>
        <v>3</v>
      </c>
      <c r="B13" s="28"/>
      <c r="C13" s="571"/>
      <c r="D13" s="571"/>
      <c r="E13" s="606"/>
      <c r="F13" s="31"/>
      <c r="G13" s="26"/>
      <c r="H13" s="569">
        <f t="shared" ref="H13:H35" si="1">H12+1</f>
        <v>3</v>
      </c>
    </row>
    <row r="14" spans="1:8">
      <c r="A14" s="569">
        <f t="shared" si="0"/>
        <v>4</v>
      </c>
      <c r="B14" s="32" t="s">
        <v>38</v>
      </c>
      <c r="C14" s="604"/>
      <c r="D14" s="604"/>
      <c r="E14" s="605">
        <f>E57</f>
        <v>8.036980573247721E-3</v>
      </c>
      <c r="F14" s="541"/>
      <c r="G14" s="26" t="str">
        <f>"Page 2; Line "&amp;A57</f>
        <v>Page 2; Line 11</v>
      </c>
      <c r="H14" s="569">
        <f t="shared" si="1"/>
        <v>4</v>
      </c>
    </row>
    <row r="15" spans="1:8">
      <c r="A15" s="569">
        <f t="shared" si="0"/>
        <v>5</v>
      </c>
      <c r="B15" s="59"/>
      <c r="C15" s="568"/>
      <c r="D15" s="568"/>
      <c r="E15" s="607"/>
      <c r="F15" s="542"/>
      <c r="G15" s="26"/>
      <c r="H15" s="569">
        <f t="shared" si="1"/>
        <v>5</v>
      </c>
    </row>
    <row r="16" spans="1:8">
      <c r="A16" s="569">
        <f t="shared" si="0"/>
        <v>6</v>
      </c>
      <c r="B16" s="59" t="s">
        <v>39</v>
      </c>
      <c r="C16" s="568"/>
      <c r="D16" s="568"/>
      <c r="E16" s="820">
        <f>E62</f>
        <v>1.1659340342433868E-2</v>
      </c>
      <c r="F16" s="542"/>
      <c r="G16" s="26" t="str">
        <f>"Page 2; Line "&amp;A62</f>
        <v>Page 2; Line 16</v>
      </c>
      <c r="H16" s="569">
        <f t="shared" si="1"/>
        <v>6</v>
      </c>
    </row>
    <row r="17" spans="1:14">
      <c r="A17" s="569">
        <f t="shared" si="0"/>
        <v>7</v>
      </c>
      <c r="B17" s="59"/>
      <c r="C17" s="568"/>
      <c r="D17" s="568"/>
      <c r="E17" s="607"/>
      <c r="F17" s="542"/>
      <c r="G17" s="26"/>
      <c r="H17" s="569">
        <f t="shared" si="1"/>
        <v>7</v>
      </c>
    </row>
    <row r="18" spans="1:14">
      <c r="A18" s="569">
        <f t="shared" si="0"/>
        <v>8</v>
      </c>
      <c r="B18" s="32" t="s">
        <v>40</v>
      </c>
      <c r="C18" s="604"/>
      <c r="D18" s="604"/>
      <c r="E18" s="605">
        <f>E67</f>
        <v>2.927778311296262E-4</v>
      </c>
      <c r="F18" s="541"/>
      <c r="G18" s="26" t="str">
        <f>"Page 2; Line "&amp;A67</f>
        <v>Page 2; Line 21</v>
      </c>
      <c r="H18" s="569">
        <f t="shared" si="1"/>
        <v>8</v>
      </c>
    </row>
    <row r="19" spans="1:14">
      <c r="A19" s="569">
        <f t="shared" si="0"/>
        <v>9</v>
      </c>
      <c r="B19" s="28"/>
      <c r="C19" s="571"/>
      <c r="D19" s="571"/>
      <c r="E19" s="606"/>
      <c r="F19" s="31"/>
      <c r="G19" s="26"/>
      <c r="H19" s="569">
        <f t="shared" si="1"/>
        <v>9</v>
      </c>
    </row>
    <row r="20" spans="1:14">
      <c r="A20" s="569">
        <f t="shared" si="0"/>
        <v>10</v>
      </c>
      <c r="B20" s="32" t="s">
        <v>41</v>
      </c>
      <c r="C20" s="571"/>
      <c r="D20" s="571"/>
      <c r="E20" s="605">
        <f>E80</f>
        <v>1.7330795805000575E-3</v>
      </c>
      <c r="F20" s="31"/>
      <c r="G20" s="26" t="str">
        <f>"Page 2; Line "&amp;A80</f>
        <v>Page 2; Line 34</v>
      </c>
      <c r="H20" s="569">
        <f t="shared" si="1"/>
        <v>10</v>
      </c>
    </row>
    <row r="21" spans="1:14">
      <c r="A21" s="569">
        <f t="shared" si="0"/>
        <v>11</v>
      </c>
      <c r="B21" s="28"/>
      <c r="C21" s="571"/>
      <c r="D21" s="571"/>
      <c r="E21" s="606"/>
      <c r="F21" s="31"/>
      <c r="G21" s="26"/>
      <c r="H21" s="569">
        <f t="shared" si="1"/>
        <v>11</v>
      </c>
    </row>
    <row r="22" spans="1:14">
      <c r="A22" s="569">
        <f t="shared" si="0"/>
        <v>12</v>
      </c>
      <c r="B22" s="32" t="s">
        <v>42</v>
      </c>
      <c r="C22" s="604"/>
      <c r="D22" s="604"/>
      <c r="E22" s="605">
        <f>E97</f>
        <v>4.9963851087391781E-3</v>
      </c>
      <c r="F22" s="541"/>
      <c r="G22" s="26" t="str">
        <f>"Page 2; Line "&amp;A97</f>
        <v>Page 2; Line 51</v>
      </c>
      <c r="H22" s="569">
        <f t="shared" si="1"/>
        <v>12</v>
      </c>
    </row>
    <row r="23" spans="1:14">
      <c r="A23" s="569">
        <f t="shared" si="0"/>
        <v>13</v>
      </c>
      <c r="B23" s="704"/>
      <c r="C23" s="573"/>
      <c r="D23" s="573"/>
      <c r="E23" s="933"/>
      <c r="F23" s="43"/>
      <c r="G23" s="26"/>
      <c r="H23" s="569">
        <f t="shared" si="1"/>
        <v>13</v>
      </c>
    </row>
    <row r="24" spans="1:14">
      <c r="A24" s="569">
        <f t="shared" si="0"/>
        <v>14</v>
      </c>
      <c r="B24" s="32" t="s">
        <v>43</v>
      </c>
      <c r="C24" s="604"/>
      <c r="D24" s="604"/>
      <c r="E24" s="608">
        <f>SUM(E12:E22)</f>
        <v>3.3132995122461553E-2</v>
      </c>
      <c r="F24" s="541"/>
      <c r="G24" s="26" t="str">
        <f>"Sum Lines "&amp;A12&amp;" thru "&amp;A22&amp;""</f>
        <v>Sum Lines 2 thru 12</v>
      </c>
      <c r="H24" s="569">
        <f t="shared" si="1"/>
        <v>14</v>
      </c>
    </row>
    <row r="25" spans="1:14">
      <c r="A25" s="569">
        <f t="shared" si="0"/>
        <v>15</v>
      </c>
      <c r="B25" s="28"/>
      <c r="C25" s="571"/>
      <c r="D25" s="571"/>
      <c r="E25" s="609"/>
      <c r="F25" s="33"/>
      <c r="G25" s="26"/>
      <c r="H25" s="569">
        <f t="shared" si="1"/>
        <v>15</v>
      </c>
    </row>
    <row r="26" spans="1:14">
      <c r="A26" s="569">
        <f t="shared" si="0"/>
        <v>16</v>
      </c>
      <c r="B26" s="59" t="s">
        <v>33</v>
      </c>
      <c r="C26" s="610">
        <f>'A. Sec.1 - Direct Maintenance'!C25</f>
        <v>1.0207000000000001E-2</v>
      </c>
      <c r="D26" s="571"/>
      <c r="E26" s="934">
        <f>E24*C26</f>
        <v>3.3818848121496507E-4</v>
      </c>
      <c r="F26" s="517"/>
      <c r="G26" s="26" t="str">
        <f>"Line "&amp;A24&amp;" x Franchise Fee Rate"</f>
        <v>Line 14 x Franchise Fee Rate</v>
      </c>
      <c r="H26" s="569">
        <f t="shared" si="1"/>
        <v>16</v>
      </c>
      <c r="J26"/>
      <c r="K26"/>
      <c r="L26"/>
      <c r="M26"/>
      <c r="N26"/>
    </row>
    <row r="27" spans="1:14">
      <c r="A27" s="569">
        <f t="shared" si="0"/>
        <v>17</v>
      </c>
      <c r="B27" s="28"/>
      <c r="C27" s="571"/>
      <c r="D27" s="571"/>
      <c r="E27" s="935"/>
      <c r="F27" s="42"/>
      <c r="G27" s="26"/>
      <c r="H27" s="569">
        <f t="shared" si="1"/>
        <v>17</v>
      </c>
    </row>
    <row r="28" spans="1:14" ht="16.5" thickBot="1">
      <c r="A28" s="569">
        <f t="shared" si="0"/>
        <v>18</v>
      </c>
      <c r="B28" s="28" t="s">
        <v>44</v>
      </c>
      <c r="C28" s="571"/>
      <c r="D28" s="571"/>
      <c r="E28" s="611">
        <f>E24+E26</f>
        <v>3.347118360367652E-2</v>
      </c>
      <c r="F28" s="546"/>
      <c r="G28" s="26" t="str">
        <f>"Line "&amp;A24&amp;" + Line "&amp;A26</f>
        <v>Line 14 + Line 16</v>
      </c>
      <c r="H28" s="569">
        <f t="shared" si="1"/>
        <v>18</v>
      </c>
    </row>
    <row r="29" spans="1:14" ht="16.5" thickTop="1">
      <c r="A29" s="569">
        <f t="shared" si="0"/>
        <v>19</v>
      </c>
      <c r="B29" s="59"/>
      <c r="C29" s="568"/>
      <c r="D29" s="568"/>
      <c r="E29" s="571"/>
      <c r="F29" s="28"/>
      <c r="G29" s="28"/>
      <c r="H29" s="569">
        <f t="shared" si="1"/>
        <v>19</v>
      </c>
    </row>
    <row r="30" spans="1:14">
      <c r="A30" s="569">
        <f t="shared" si="0"/>
        <v>20</v>
      </c>
      <c r="B30" s="30" t="s">
        <v>45</v>
      </c>
      <c r="C30" s="612"/>
      <c r="D30" s="612"/>
      <c r="E30" s="568"/>
      <c r="F30" s="59"/>
      <c r="G30" s="28"/>
      <c r="H30" s="569">
        <f t="shared" si="1"/>
        <v>20</v>
      </c>
    </row>
    <row r="31" spans="1:14">
      <c r="A31" s="569">
        <f t="shared" si="0"/>
        <v>21</v>
      </c>
      <c r="B31" s="32" t="s">
        <v>46</v>
      </c>
      <c r="C31" s="604"/>
      <c r="D31" s="604"/>
      <c r="E31" s="352">
        <v>27000</v>
      </c>
      <c r="F31" s="31"/>
      <c r="G31" s="26" t="s">
        <v>47</v>
      </c>
      <c r="H31" s="569">
        <f t="shared" si="1"/>
        <v>21</v>
      </c>
    </row>
    <row r="32" spans="1:14">
      <c r="A32" s="569">
        <f t="shared" si="0"/>
        <v>22</v>
      </c>
      <c r="B32" s="32"/>
      <c r="C32" s="604"/>
      <c r="D32" s="604"/>
      <c r="E32" s="604"/>
      <c r="F32" s="32"/>
      <c r="G32" s="26"/>
      <c r="H32" s="569">
        <f t="shared" si="1"/>
        <v>22</v>
      </c>
    </row>
    <row r="33" spans="1:8">
      <c r="A33" s="569">
        <f t="shared" si="0"/>
        <v>23</v>
      </c>
      <c r="B33" s="32" t="s">
        <v>48</v>
      </c>
      <c r="C33" s="604"/>
      <c r="D33" s="604"/>
      <c r="E33" s="608">
        <f>+E28</f>
        <v>3.347118360367652E-2</v>
      </c>
      <c r="F33" s="541"/>
      <c r="G33" s="26" t="str">
        <f>"Line "&amp;A28&amp;" Above"</f>
        <v>Line 18 Above</v>
      </c>
      <c r="H33" s="569">
        <f t="shared" si="1"/>
        <v>23</v>
      </c>
    </row>
    <row r="34" spans="1:8">
      <c r="A34" s="569">
        <f t="shared" si="0"/>
        <v>24</v>
      </c>
      <c r="B34" s="28"/>
      <c r="C34" s="571"/>
      <c r="D34" s="571"/>
      <c r="E34" s="936"/>
      <c r="F34" s="547"/>
      <c r="G34" s="26"/>
      <c r="H34" s="569">
        <f t="shared" si="1"/>
        <v>24</v>
      </c>
    </row>
    <row r="35" spans="1:8" ht="16.5" thickBot="1">
      <c r="A35" s="569">
        <f t="shared" si="0"/>
        <v>25</v>
      </c>
      <c r="B35" s="28" t="s">
        <v>49</v>
      </c>
      <c r="C35" s="604"/>
      <c r="D35" s="604"/>
      <c r="E35" s="613">
        <f>E31*E33</f>
        <v>903.72195729926602</v>
      </c>
      <c r="F35" s="548"/>
      <c r="G35" s="26" t="str">
        <f>"Line "&amp;A31&amp;" x Line "&amp;A33</f>
        <v>Line 21 x Line 23</v>
      </c>
      <c r="H35" s="569">
        <f t="shared" si="1"/>
        <v>25</v>
      </c>
    </row>
    <row r="36" spans="1:8" ht="16.5" thickTop="1">
      <c r="A36" s="569"/>
      <c r="B36" s="28"/>
      <c r="C36" s="32"/>
      <c r="D36" s="32"/>
      <c r="E36" s="593"/>
      <c r="F36" s="548"/>
      <c r="G36" s="26"/>
      <c r="H36" s="569"/>
    </row>
    <row r="37" spans="1:8">
      <c r="A37" s="568"/>
      <c r="B37" s="28"/>
      <c r="C37" s="28"/>
      <c r="D37" s="28"/>
      <c r="E37" s="704"/>
      <c r="F37" s="704"/>
      <c r="G37" s="59"/>
      <c r="H37" s="561"/>
    </row>
    <row r="38" spans="1:8">
      <c r="A38" s="568"/>
      <c r="B38" s="1311" t="str">
        <f>B2</f>
        <v>SAN DIEGO GAS &amp; ELECTRIC COMPANY</v>
      </c>
      <c r="C38" s="1311"/>
      <c r="D38" s="1311"/>
      <c r="E38" s="1311"/>
      <c r="F38" s="1311"/>
      <c r="G38" s="1311"/>
      <c r="H38" s="561"/>
    </row>
    <row r="39" spans="1:8">
      <c r="B39" s="1311" t="str">
        <f>B3</f>
        <v>CITIZENS' SHARE OF THE SX-PQ UNDERGROUND LINE SEGMENT</v>
      </c>
      <c r="C39" s="1311"/>
      <c r="D39" s="1311"/>
      <c r="E39" s="1311"/>
      <c r="F39" s="1311"/>
      <c r="G39" s="1311"/>
      <c r="H39" s="573"/>
    </row>
    <row r="40" spans="1:8">
      <c r="B40" s="1308" t="str">
        <f>B4</f>
        <v xml:space="preserve">Section 2 - Non-Direct Expense Cost Component </v>
      </c>
      <c r="C40" s="1308"/>
      <c r="D40" s="1308"/>
      <c r="E40" s="1308"/>
      <c r="F40" s="1308"/>
      <c r="G40" s="1308"/>
      <c r="H40" s="571"/>
    </row>
    <row r="41" spans="1:8">
      <c r="B41" s="1309" t="str">
        <f>B5</f>
        <v>Base Period &amp; True-Up Period 12 - Months Ending December 31, 2025</v>
      </c>
      <c r="C41" s="1309"/>
      <c r="D41" s="1309"/>
      <c r="E41" s="1309"/>
      <c r="F41" s="1309"/>
      <c r="G41" s="1309"/>
      <c r="H41" s="571"/>
    </row>
    <row r="42" spans="1:8">
      <c r="B42" s="1310" t="str">
        <f>B6</f>
        <v>($1,000)</v>
      </c>
      <c r="C42" s="1302"/>
      <c r="D42" s="1302"/>
      <c r="E42" s="1302"/>
      <c r="F42" s="1302"/>
      <c r="G42" s="1302"/>
      <c r="H42" s="110"/>
    </row>
    <row r="43" spans="1:8">
      <c r="A43" s="570"/>
      <c r="B43" s="28"/>
      <c r="C43" s="28"/>
      <c r="D43" s="28"/>
      <c r="E43" s="28"/>
      <c r="F43" s="28"/>
      <c r="G43" s="28"/>
      <c r="H43" s="561"/>
    </row>
    <row r="44" spans="1:8">
      <c r="A44" s="569" t="s">
        <v>4</v>
      </c>
      <c r="B44" s="28"/>
      <c r="C44" s="28"/>
      <c r="D44" s="28"/>
      <c r="E44" s="27"/>
      <c r="F44" s="27"/>
      <c r="G44" s="28"/>
      <c r="H44" s="569" t="s">
        <v>4</v>
      </c>
    </row>
    <row r="45" spans="1:8">
      <c r="A45" s="569" t="s">
        <v>5</v>
      </c>
      <c r="B45" s="28"/>
      <c r="C45" s="28"/>
      <c r="D45" s="28"/>
      <c r="E45" s="1092" t="s">
        <v>7</v>
      </c>
      <c r="F45" s="26"/>
      <c r="G45" s="1092" t="s">
        <v>8</v>
      </c>
      <c r="H45" s="569" t="s">
        <v>5</v>
      </c>
    </row>
    <row r="46" spans="1:8">
      <c r="A46" s="569"/>
      <c r="B46" s="28"/>
      <c r="C46" s="28"/>
      <c r="D46" s="28"/>
      <c r="E46" s="27"/>
      <c r="F46" s="27"/>
      <c r="G46" s="28"/>
      <c r="H46" s="569"/>
    </row>
    <row r="47" spans="1:8">
      <c r="A47" s="569">
        <v>1</v>
      </c>
      <c r="B47" s="34" t="s">
        <v>50</v>
      </c>
      <c r="C47" s="34"/>
      <c r="D47" s="34"/>
      <c r="E47" s="705">
        <f>'AV-4'!C16</f>
        <v>6969423.3028791472</v>
      </c>
      <c r="F47" s="27"/>
      <c r="G47" s="26" t="str">
        <f>"AV-4; Line "&amp;'AV-4'!A16&amp;""</f>
        <v>AV-4; Line 6</v>
      </c>
      <c r="H47" s="569">
        <f>A47</f>
        <v>1</v>
      </c>
    </row>
    <row r="48" spans="1:8">
      <c r="A48" s="569">
        <f>A47+1</f>
        <v>2</v>
      </c>
      <c r="B48" s="28"/>
      <c r="C48" s="28"/>
      <c r="D48" s="28"/>
      <c r="E48" s="567"/>
      <c r="F48" s="27"/>
      <c r="G48" s="28"/>
      <c r="H48" s="569">
        <f>H47+1</f>
        <v>2</v>
      </c>
    </row>
    <row r="49" spans="1:10">
      <c r="A49" s="569">
        <f t="shared" ref="A49:A97" si="2">A48+1</f>
        <v>3</v>
      </c>
      <c r="B49" s="30" t="s">
        <v>51</v>
      </c>
      <c r="C49" s="30"/>
      <c r="D49" s="30"/>
      <c r="E49" s="614"/>
      <c r="F49" s="35"/>
      <c r="G49" s="28"/>
      <c r="H49" s="569">
        <f t="shared" ref="H49:H97" si="3">H48+1</f>
        <v>3</v>
      </c>
    </row>
    <row r="50" spans="1:10">
      <c r="A50" s="569">
        <f t="shared" si="2"/>
        <v>4</v>
      </c>
      <c r="B50" s="32" t="s">
        <v>52</v>
      </c>
      <c r="C50" s="32"/>
      <c r="D50" s="32"/>
      <c r="E50" s="937">
        <f>'Stmt AH'!E27</f>
        <v>44704.889669999968</v>
      </c>
      <c r="F50" s="27"/>
      <c r="G50" s="26" t="str">
        <f>"Statement AH; Line "&amp;'Stmt AH'!A27</f>
        <v>Statement AH; Line 17</v>
      </c>
      <c r="H50" s="569">
        <f t="shared" si="3"/>
        <v>4</v>
      </c>
      <c r="J50" s="706"/>
    </row>
    <row r="51" spans="1:10">
      <c r="A51" s="569">
        <f t="shared" si="2"/>
        <v>5</v>
      </c>
      <c r="B51" s="32"/>
      <c r="C51" s="32"/>
      <c r="D51" s="32"/>
      <c r="E51" s="363"/>
      <c r="F51" s="36"/>
      <c r="G51" s="26"/>
      <c r="H51" s="569">
        <f t="shared" si="3"/>
        <v>5</v>
      </c>
      <c r="J51" s="706"/>
    </row>
    <row r="52" spans="1:10">
      <c r="A52" s="569">
        <f t="shared" si="2"/>
        <v>6</v>
      </c>
      <c r="B52" s="32" t="s">
        <v>53</v>
      </c>
      <c r="C52" s="28"/>
      <c r="D52" s="28"/>
      <c r="E52" s="615">
        <f>E50/E47</f>
        <v>6.4144316864111085E-3</v>
      </c>
      <c r="F52" s="58"/>
      <c r="G52" s="26" t="str">
        <f>"Line "&amp;A50&amp;" / Line "&amp;A47</f>
        <v>Line 4 / Line 1</v>
      </c>
      <c r="H52" s="569">
        <f t="shared" si="3"/>
        <v>6</v>
      </c>
      <c r="J52" s="706"/>
    </row>
    <row r="53" spans="1:10">
      <c r="A53" s="569">
        <f t="shared" si="2"/>
        <v>7</v>
      </c>
      <c r="B53" s="32"/>
      <c r="C53" s="32"/>
      <c r="D53" s="32"/>
      <c r="E53" s="707"/>
      <c r="F53" s="708"/>
      <c r="G53" s="26"/>
      <c r="H53" s="569">
        <f t="shared" si="3"/>
        <v>7</v>
      </c>
    </row>
    <row r="54" spans="1:10">
      <c r="A54" s="569">
        <f t="shared" si="2"/>
        <v>8</v>
      </c>
      <c r="B54" s="30" t="s">
        <v>54</v>
      </c>
      <c r="C54" s="30"/>
      <c r="D54" s="30"/>
      <c r="E54" s="709"/>
      <c r="F54" s="710"/>
      <c r="G54" s="29"/>
      <c r="H54" s="569">
        <f t="shared" si="3"/>
        <v>8</v>
      </c>
    </row>
    <row r="55" spans="1:10">
      <c r="A55" s="569">
        <f t="shared" si="2"/>
        <v>9</v>
      </c>
      <c r="B55" s="32" t="s">
        <v>55</v>
      </c>
      <c r="C55" s="32"/>
      <c r="D55" s="32"/>
      <c r="E55" s="938">
        <f>'Stmt AH'!E49</f>
        <v>56013.119691979678</v>
      </c>
      <c r="F55" s="27"/>
      <c r="G55" s="26" t="str">
        <f>"Statement AH; Line "&amp;'Stmt AH'!A49</f>
        <v>Statement AH; Line 39</v>
      </c>
      <c r="H55" s="569">
        <f t="shared" si="3"/>
        <v>9</v>
      </c>
    </row>
    <row r="56" spans="1:10">
      <c r="A56" s="569">
        <f t="shared" si="2"/>
        <v>10</v>
      </c>
      <c r="B56" s="28"/>
      <c r="C56" s="28"/>
      <c r="D56" s="28"/>
      <c r="E56" s="709"/>
      <c r="F56" s="710"/>
      <c r="G56" s="26"/>
      <c r="H56" s="569">
        <f t="shared" si="3"/>
        <v>10</v>
      </c>
    </row>
    <row r="57" spans="1:10">
      <c r="A57" s="569">
        <f t="shared" si="2"/>
        <v>11</v>
      </c>
      <c r="B57" s="590" t="s">
        <v>56</v>
      </c>
      <c r="C57" s="29"/>
      <c r="D57" s="29"/>
      <c r="E57" s="615">
        <f>E55/E47</f>
        <v>8.036980573247721E-3</v>
      </c>
      <c r="F57" s="58"/>
      <c r="G57" s="26" t="str">
        <f>"Line "&amp;A55&amp;" / Line "&amp;A47</f>
        <v>Line 9 / Line 1</v>
      </c>
      <c r="H57" s="569">
        <f t="shared" si="3"/>
        <v>11</v>
      </c>
    </row>
    <row r="58" spans="1:10">
      <c r="A58" s="569">
        <f t="shared" si="2"/>
        <v>12</v>
      </c>
      <c r="B58" s="29"/>
      <c r="C58" s="29"/>
      <c r="D58" s="29"/>
      <c r="E58" s="616"/>
      <c r="F58" s="38"/>
      <c r="G58" s="26"/>
      <c r="H58" s="569">
        <f t="shared" si="3"/>
        <v>12</v>
      </c>
    </row>
    <row r="59" spans="1:10">
      <c r="A59" s="569">
        <f t="shared" si="2"/>
        <v>13</v>
      </c>
      <c r="B59" s="30" t="s">
        <v>57</v>
      </c>
      <c r="C59" s="29"/>
      <c r="D59" s="29"/>
      <c r="E59" s="616"/>
      <c r="F59" s="38"/>
      <c r="G59" s="26"/>
      <c r="H59" s="569">
        <f t="shared" si="3"/>
        <v>13</v>
      </c>
    </row>
    <row r="60" spans="1:10">
      <c r="A60" s="569">
        <f t="shared" si="2"/>
        <v>14</v>
      </c>
      <c r="B60" s="590" t="s">
        <v>39</v>
      </c>
      <c r="C60" s="29"/>
      <c r="D60" s="29"/>
      <c r="E60" s="938">
        <f>'Stmt AK'!E27</f>
        <v>81258.878278757533</v>
      </c>
      <c r="F60" s="38"/>
      <c r="G60" s="26" t="str">
        <f>"Statement AK; Line "&amp;'Stmt AK'!A27</f>
        <v>Statement AK; Line 17</v>
      </c>
      <c r="H60" s="569">
        <f t="shared" si="3"/>
        <v>14</v>
      </c>
    </row>
    <row r="61" spans="1:10">
      <c r="A61" s="569">
        <f t="shared" si="2"/>
        <v>15</v>
      </c>
      <c r="B61" s="29"/>
      <c r="C61" s="29"/>
      <c r="D61" s="29"/>
      <c r="E61" s="709"/>
      <c r="F61" s="38"/>
      <c r="G61" s="26"/>
      <c r="H61" s="569">
        <f t="shared" si="3"/>
        <v>15</v>
      </c>
    </row>
    <row r="62" spans="1:10">
      <c r="A62" s="569">
        <f t="shared" si="2"/>
        <v>16</v>
      </c>
      <c r="B62" s="590" t="s">
        <v>58</v>
      </c>
      <c r="C62" s="29"/>
      <c r="D62" s="29"/>
      <c r="E62" s="615">
        <f>E60/E47</f>
        <v>1.1659340342433868E-2</v>
      </c>
      <c r="F62" s="38"/>
      <c r="G62" s="26" t="str">
        <f>"Line "&amp;A60&amp;" / Line "&amp;A47</f>
        <v>Line 14 / Line 1</v>
      </c>
      <c r="H62" s="569">
        <f t="shared" si="3"/>
        <v>16</v>
      </c>
    </row>
    <row r="63" spans="1:10">
      <c r="A63" s="569">
        <f t="shared" si="2"/>
        <v>17</v>
      </c>
      <c r="B63" s="29"/>
      <c r="C63" s="29"/>
      <c r="D63" s="29"/>
      <c r="E63" s="616"/>
      <c r="F63" s="38"/>
      <c r="G63" s="26"/>
      <c r="H63" s="569">
        <f t="shared" si="3"/>
        <v>17</v>
      </c>
    </row>
    <row r="64" spans="1:10">
      <c r="A64" s="569">
        <f t="shared" si="2"/>
        <v>18</v>
      </c>
      <c r="B64" s="30" t="s">
        <v>59</v>
      </c>
      <c r="C64" s="30"/>
      <c r="D64" s="30"/>
      <c r="E64" s="616"/>
      <c r="F64" s="38"/>
      <c r="G64" s="26"/>
      <c r="H64" s="569">
        <f t="shared" si="3"/>
        <v>18</v>
      </c>
    </row>
    <row r="65" spans="1:8">
      <c r="A65" s="569">
        <f t="shared" si="2"/>
        <v>19</v>
      </c>
      <c r="B65" s="32" t="s">
        <v>40</v>
      </c>
      <c r="C65" s="32"/>
      <c r="D65" s="32"/>
      <c r="E65" s="938">
        <f>'Stmt AK'!E38</f>
        <v>2040.4926388412325</v>
      </c>
      <c r="F65" s="27"/>
      <c r="G65" s="26" t="str">
        <f>"Statement AK; Line "&amp;'Stmt AK'!A38</f>
        <v>Statement AK; Line 28</v>
      </c>
      <c r="H65" s="569">
        <f t="shared" si="3"/>
        <v>19</v>
      </c>
    </row>
    <row r="66" spans="1:8">
      <c r="A66" s="569">
        <f t="shared" si="2"/>
        <v>20</v>
      </c>
      <c r="B66" s="29"/>
      <c r="C66" s="29"/>
      <c r="D66" s="29"/>
      <c r="E66" s="616"/>
      <c r="F66" s="38"/>
      <c r="G66" s="26"/>
      <c r="H66" s="569">
        <f t="shared" si="3"/>
        <v>20</v>
      </c>
    </row>
    <row r="67" spans="1:8">
      <c r="A67" s="569">
        <f t="shared" si="2"/>
        <v>21</v>
      </c>
      <c r="B67" s="590" t="s">
        <v>60</v>
      </c>
      <c r="C67" s="29"/>
      <c r="D67" s="29"/>
      <c r="E67" s="615">
        <f>E65/E47</f>
        <v>2.927778311296262E-4</v>
      </c>
      <c r="F67" s="58"/>
      <c r="G67" s="26" t="str">
        <f>"Line "&amp;A65&amp;" / Line "&amp;A47</f>
        <v>Line 19 / Line 1</v>
      </c>
      <c r="H67" s="569">
        <f t="shared" si="3"/>
        <v>21</v>
      </c>
    </row>
    <row r="68" spans="1:8">
      <c r="A68" s="569">
        <f t="shared" si="2"/>
        <v>22</v>
      </c>
      <c r="B68" s="29"/>
      <c r="C68" s="29"/>
      <c r="D68" s="29"/>
      <c r="E68" s="616"/>
      <c r="F68" s="38"/>
      <c r="G68" s="26"/>
      <c r="H68" s="569">
        <f t="shared" si="3"/>
        <v>22</v>
      </c>
    </row>
    <row r="69" spans="1:8">
      <c r="A69" s="569">
        <f t="shared" si="2"/>
        <v>23</v>
      </c>
      <c r="B69" s="30" t="s">
        <v>61</v>
      </c>
      <c r="C69" s="30"/>
      <c r="D69" s="30"/>
      <c r="E69" s="617"/>
      <c r="F69" s="39"/>
      <c r="G69" s="26"/>
      <c r="H69" s="569">
        <f t="shared" si="3"/>
        <v>23</v>
      </c>
    </row>
    <row r="70" spans="1:8">
      <c r="A70" s="569">
        <f t="shared" si="2"/>
        <v>24</v>
      </c>
      <c r="B70" s="591" t="s">
        <v>62</v>
      </c>
      <c r="C70" s="28"/>
      <c r="D70" s="28"/>
      <c r="E70" s="617"/>
      <c r="F70" s="39"/>
      <c r="G70" s="26"/>
      <c r="H70" s="569">
        <f t="shared" si="3"/>
        <v>24</v>
      </c>
    </row>
    <row r="71" spans="1:8">
      <c r="A71" s="569">
        <f t="shared" si="2"/>
        <v>25</v>
      </c>
      <c r="B71" s="32" t="s">
        <v>63</v>
      </c>
      <c r="C71" s="32"/>
      <c r="D71" s="32"/>
      <c r="E71" s="618">
        <f>'Stmt AL'!G15</f>
        <v>82858.685051848297</v>
      </c>
      <c r="F71" s="27"/>
      <c r="G71" s="26" t="str">
        <f>"Statement AL; Line "&amp;'Stmt AL'!A15</f>
        <v>Statement AL; Line 5</v>
      </c>
      <c r="H71" s="569">
        <f t="shared" si="3"/>
        <v>25</v>
      </c>
    </row>
    <row r="72" spans="1:8">
      <c r="A72" s="569">
        <f t="shared" si="2"/>
        <v>26</v>
      </c>
      <c r="B72" s="32" t="s">
        <v>64</v>
      </c>
      <c r="C72" s="32"/>
      <c r="D72" s="32"/>
      <c r="E72" s="619">
        <f>'Stmt AL'!G19</f>
        <v>32126.414489961622</v>
      </c>
      <c r="F72" s="27"/>
      <c r="G72" s="26" t="str">
        <f>"Statement AL; Line "&amp;'Stmt AL'!A19</f>
        <v>Statement AL; Line 9</v>
      </c>
      <c r="H72" s="569">
        <f t="shared" si="3"/>
        <v>26</v>
      </c>
    </row>
    <row r="73" spans="1:8">
      <c r="A73" s="569">
        <f t="shared" si="2"/>
        <v>27</v>
      </c>
      <c r="B73" s="32" t="s">
        <v>65</v>
      </c>
      <c r="C73" s="32"/>
      <c r="D73" s="32"/>
      <c r="E73" s="619">
        <f>'Stmt AL'!E29</f>
        <v>12589.751170247455</v>
      </c>
      <c r="F73" s="27"/>
      <c r="G73" s="26" t="str">
        <f>"Statement AL; Line "&amp;'Stmt AL'!A29</f>
        <v>Statement AL; Line 19</v>
      </c>
      <c r="H73" s="569">
        <f t="shared" si="3"/>
        <v>27</v>
      </c>
    </row>
    <row r="74" spans="1:8">
      <c r="A74" s="569">
        <f t="shared" si="2"/>
        <v>28</v>
      </c>
      <c r="B74" s="32" t="s">
        <v>66</v>
      </c>
      <c r="C74" s="28"/>
      <c r="D74" s="28"/>
      <c r="E74" s="620">
        <f>SUM(E71:E73)</f>
        <v>127574.85071205738</v>
      </c>
      <c r="F74" s="37"/>
      <c r="G74" s="26" t="str">
        <f>"Sum Lines "&amp;A71&amp;" thru "&amp;A73</f>
        <v>Sum Lines 25 thru 27</v>
      </c>
      <c r="H74" s="569">
        <f t="shared" si="3"/>
        <v>28</v>
      </c>
    </row>
    <row r="75" spans="1:8">
      <c r="A75" s="569">
        <f t="shared" si="2"/>
        <v>29</v>
      </c>
      <c r="B75" s="28"/>
      <c r="C75" s="28"/>
      <c r="D75" s="28"/>
      <c r="E75" s="621"/>
      <c r="F75" s="40"/>
      <c r="G75" s="26"/>
      <c r="H75" s="569">
        <f t="shared" si="3"/>
        <v>29</v>
      </c>
    </row>
    <row r="76" spans="1:8">
      <c r="A76" s="569">
        <f t="shared" si="2"/>
        <v>30</v>
      </c>
      <c r="B76" s="32" t="s">
        <v>30</v>
      </c>
      <c r="C76" s="32"/>
      <c r="D76" s="32"/>
      <c r="E76" s="622">
        <f>'Stmt AV'!G110</f>
        <v>9.467826257812384E-2</v>
      </c>
      <c r="F76" s="27"/>
      <c r="G76" s="26" t="str">
        <f>"Statement AV2; Line "&amp;'Stmt AV'!A110</f>
        <v>Statement AV2; Line 31</v>
      </c>
      <c r="H76" s="569">
        <f t="shared" si="3"/>
        <v>30</v>
      </c>
    </row>
    <row r="77" spans="1:8">
      <c r="A77" s="569">
        <f t="shared" si="2"/>
        <v>31</v>
      </c>
      <c r="B77" s="28"/>
      <c r="C77" s="28"/>
      <c r="D77" s="28"/>
      <c r="E77" s="621"/>
      <c r="F77" s="40"/>
      <c r="G77" s="26"/>
      <c r="H77" s="569">
        <f t="shared" si="3"/>
        <v>31</v>
      </c>
    </row>
    <row r="78" spans="1:8">
      <c r="A78" s="569">
        <f t="shared" si="2"/>
        <v>32</v>
      </c>
      <c r="B78" s="32" t="s">
        <v>67</v>
      </c>
      <c r="C78" s="28"/>
      <c r="D78" s="28"/>
      <c r="E78" s="623">
        <f>E74*E76</f>
        <v>12078.565214081118</v>
      </c>
      <c r="F78" s="37"/>
      <c r="G78" s="26" t="str">
        <f>"Line "&amp;A74&amp;" x Line "&amp;A76</f>
        <v>Line 28 x Line 30</v>
      </c>
      <c r="H78" s="569">
        <f t="shared" si="3"/>
        <v>32</v>
      </c>
    </row>
    <row r="79" spans="1:8">
      <c r="A79" s="569">
        <f t="shared" si="2"/>
        <v>33</v>
      </c>
      <c r="B79" s="28"/>
      <c r="C79" s="28"/>
      <c r="D79" s="28"/>
      <c r="E79" s="621"/>
      <c r="F79" s="40"/>
      <c r="G79" s="26"/>
      <c r="H79" s="569">
        <f t="shared" si="3"/>
        <v>33</v>
      </c>
    </row>
    <row r="80" spans="1:8">
      <c r="A80" s="569">
        <f t="shared" si="2"/>
        <v>34</v>
      </c>
      <c r="B80" s="32" t="s">
        <v>68</v>
      </c>
      <c r="C80" s="28"/>
      <c r="D80" s="28"/>
      <c r="E80" s="615">
        <f>E78/E47</f>
        <v>1.7330795805000575E-3</v>
      </c>
      <c r="F80" s="58"/>
      <c r="G80" s="26" t="str">
        <f>"Line "&amp;A78&amp;" / Line "&amp;A47</f>
        <v>Line 32 / Line 1</v>
      </c>
      <c r="H80" s="569">
        <f t="shared" si="3"/>
        <v>34</v>
      </c>
    </row>
    <row r="81" spans="1:9">
      <c r="A81" s="569">
        <f t="shared" si="2"/>
        <v>35</v>
      </c>
      <c r="B81" s="32"/>
      <c r="C81" s="28"/>
      <c r="D81" s="28"/>
      <c r="E81" s="589"/>
      <c r="F81" s="58"/>
      <c r="G81" s="26"/>
      <c r="H81" s="569">
        <f t="shared" si="3"/>
        <v>35</v>
      </c>
    </row>
    <row r="82" spans="1:9">
      <c r="A82" s="569">
        <f t="shared" si="2"/>
        <v>36</v>
      </c>
      <c r="B82" s="30" t="s">
        <v>69</v>
      </c>
      <c r="C82" s="801"/>
      <c r="D82" s="801"/>
      <c r="E82" s="799"/>
      <c r="F82" s="799"/>
      <c r="G82" s="799"/>
      <c r="H82" s="569">
        <f t="shared" si="3"/>
        <v>36</v>
      </c>
    </row>
    <row r="83" spans="1:9">
      <c r="A83" s="569">
        <f t="shared" si="2"/>
        <v>37</v>
      </c>
      <c r="B83" s="32" t="s">
        <v>70</v>
      </c>
      <c r="C83" s="801"/>
      <c r="D83" s="801"/>
      <c r="E83" s="495">
        <f>'AV-4'!C14</f>
        <v>14345.762073509704</v>
      </c>
      <c r="F83" s="799"/>
      <c r="G83" s="26" t="str">
        <f>"AV-4; Line "&amp;'AV-4'!F14</f>
        <v>AV-4; Line 4</v>
      </c>
      <c r="H83" s="569">
        <f t="shared" si="3"/>
        <v>37</v>
      </c>
    </row>
    <row r="84" spans="1:9">
      <c r="A84" s="569">
        <f t="shared" si="2"/>
        <v>38</v>
      </c>
      <c r="B84" s="30"/>
      <c r="C84" s="801"/>
      <c r="D84" s="801"/>
      <c r="E84" s="799"/>
      <c r="F84" s="799"/>
      <c r="G84" s="799"/>
      <c r="H84" s="569">
        <f t="shared" si="3"/>
        <v>38</v>
      </c>
    </row>
    <row r="85" spans="1:9">
      <c r="A85" s="569">
        <f t="shared" si="2"/>
        <v>39</v>
      </c>
      <c r="B85" s="32" t="s">
        <v>71</v>
      </c>
      <c r="C85" s="801"/>
      <c r="D85" s="801"/>
      <c r="E85" s="849">
        <f>'AV-4'!C15</f>
        <v>114238.28296790303</v>
      </c>
      <c r="F85" s="799"/>
      <c r="G85" s="26" t="str">
        <f>"AV-4; Line "&amp;'AV-4'!F15</f>
        <v>AV-4; Line 5</v>
      </c>
      <c r="H85" s="569">
        <f t="shared" si="3"/>
        <v>39</v>
      </c>
    </row>
    <row r="86" spans="1:9" ht="20.25">
      <c r="A86" s="569">
        <f t="shared" si="2"/>
        <v>40</v>
      </c>
      <c r="B86" s="801"/>
      <c r="C86" s="808"/>
      <c r="D86" s="808"/>
      <c r="E86" s="812"/>
      <c r="F86" s="813"/>
      <c r="G86" s="801"/>
      <c r="H86" s="569">
        <f t="shared" si="3"/>
        <v>40</v>
      </c>
    </row>
    <row r="87" spans="1:9">
      <c r="A87" s="569">
        <f t="shared" si="2"/>
        <v>41</v>
      </c>
      <c r="B87" s="32" t="s">
        <v>72</v>
      </c>
      <c r="C87" s="808"/>
      <c r="D87" s="808"/>
      <c r="E87" s="850">
        <f>E83+E85</f>
        <v>128584.04504141273</v>
      </c>
      <c r="F87" s="811"/>
      <c r="G87" s="26" t="str">
        <f>"Line "&amp;A83&amp;" + Line "&amp;A85</f>
        <v>Line 37 + Line 39</v>
      </c>
      <c r="H87" s="569">
        <f t="shared" si="3"/>
        <v>41</v>
      </c>
    </row>
    <row r="88" spans="1:9">
      <c r="A88" s="569">
        <f t="shared" si="2"/>
        <v>42</v>
      </c>
      <c r="B88" s="800"/>
      <c r="C88" s="808"/>
      <c r="D88" s="808"/>
      <c r="E88" s="814"/>
      <c r="F88" s="811"/>
      <c r="G88" s="798"/>
      <c r="H88" s="569">
        <f t="shared" si="3"/>
        <v>42</v>
      </c>
    </row>
    <row r="89" spans="1:9">
      <c r="A89" s="569">
        <f t="shared" si="2"/>
        <v>43</v>
      </c>
      <c r="B89" s="32" t="s">
        <v>30</v>
      </c>
      <c r="C89" s="808"/>
      <c r="D89" s="808"/>
      <c r="E89" s="939">
        <f>E76</f>
        <v>9.467826257812384E-2</v>
      </c>
      <c r="F89" s="811"/>
      <c r="G89" s="26" t="str">
        <f>"Line "&amp;A76</f>
        <v>Line 30</v>
      </c>
      <c r="H89" s="569">
        <f t="shared" si="3"/>
        <v>43</v>
      </c>
    </row>
    <row r="90" spans="1:9">
      <c r="A90" s="569">
        <f t="shared" si="2"/>
        <v>44</v>
      </c>
      <c r="B90" s="801"/>
      <c r="C90" s="808"/>
      <c r="D90" s="808"/>
      <c r="E90" s="815"/>
      <c r="F90" s="816"/>
      <c r="G90" s="801"/>
      <c r="H90" s="569">
        <f t="shared" si="3"/>
        <v>44</v>
      </c>
    </row>
    <row r="91" spans="1:9">
      <c r="A91" s="569">
        <f t="shared" si="2"/>
        <v>45</v>
      </c>
      <c r="B91" s="32" t="s">
        <v>73</v>
      </c>
      <c r="C91" s="808"/>
      <c r="D91" s="808"/>
      <c r="E91" s="851">
        <f>E87*E89</f>
        <v>12174.113979788177</v>
      </c>
      <c r="F91" s="818"/>
      <c r="G91" s="26" t="str">
        <f>"Line "&amp;A87&amp;" * Line "&amp;A89</f>
        <v>Line 41 * Line 43</v>
      </c>
      <c r="H91" s="569">
        <f t="shared" si="3"/>
        <v>45</v>
      </c>
    </row>
    <row r="92" spans="1:9">
      <c r="A92" s="569">
        <f t="shared" si="2"/>
        <v>46</v>
      </c>
      <c r="B92" s="800"/>
      <c r="C92" s="808"/>
      <c r="D92" s="808"/>
      <c r="E92" s="817"/>
      <c r="F92" s="818"/>
      <c r="G92" s="798"/>
      <c r="H92" s="569">
        <f t="shared" si="3"/>
        <v>46</v>
      </c>
    </row>
    <row r="93" spans="1:9">
      <c r="A93" s="569">
        <f t="shared" si="2"/>
        <v>47</v>
      </c>
      <c r="B93" s="32" t="s">
        <v>74</v>
      </c>
      <c r="C93" s="808"/>
      <c r="D93" s="808"/>
      <c r="E93" s="940">
        <f>'Stmt AJ'!E27</f>
        <v>22647.808827217017</v>
      </c>
      <c r="F93" s="818"/>
      <c r="G93" s="26" t="str">
        <f>"Statement AJ; Line "&amp;'Stmt AJ'!A27</f>
        <v>Statement AJ; Line 17</v>
      </c>
      <c r="H93" s="569">
        <f t="shared" si="3"/>
        <v>47</v>
      </c>
      <c r="I93" s="808"/>
    </row>
    <row r="94" spans="1:9">
      <c r="A94" s="569">
        <f t="shared" si="2"/>
        <v>48</v>
      </c>
      <c r="B94" s="32"/>
      <c r="C94" s="808"/>
      <c r="D94" s="808"/>
      <c r="E94" s="671"/>
      <c r="F94" s="818"/>
      <c r="G94" s="26"/>
      <c r="H94" s="569">
        <f t="shared" si="3"/>
        <v>48</v>
      </c>
    </row>
    <row r="95" spans="1:9">
      <c r="A95" s="569">
        <f t="shared" si="2"/>
        <v>49</v>
      </c>
      <c r="B95" s="32" t="s">
        <v>75</v>
      </c>
      <c r="C95" s="808"/>
      <c r="D95" s="808"/>
      <c r="E95" s="671">
        <f>E91+E93</f>
        <v>34821.92280700519</v>
      </c>
      <c r="F95" s="818"/>
      <c r="G95" s="26" t="str">
        <f>"Line "&amp;A91&amp;" + Line "&amp;A93</f>
        <v>Line 45 + Line 47</v>
      </c>
      <c r="H95" s="569">
        <f t="shared" si="3"/>
        <v>49</v>
      </c>
    </row>
    <row r="96" spans="1:9">
      <c r="A96" s="569">
        <f t="shared" si="2"/>
        <v>50</v>
      </c>
      <c r="B96" s="801"/>
      <c r="C96" s="808"/>
      <c r="D96" s="808"/>
      <c r="E96" s="832"/>
      <c r="F96" s="801"/>
      <c r="G96" s="801"/>
      <c r="H96" s="569">
        <f t="shared" si="3"/>
        <v>50</v>
      </c>
    </row>
    <row r="97" spans="1:8" ht="16.5" thickBot="1">
      <c r="A97" s="569">
        <f t="shared" si="2"/>
        <v>51</v>
      </c>
      <c r="B97" s="32" t="s">
        <v>76</v>
      </c>
      <c r="C97" s="808"/>
      <c r="D97" s="808"/>
      <c r="E97" s="852">
        <f>E95/E47</f>
        <v>4.9963851087391781E-3</v>
      </c>
      <c r="F97" s="819"/>
      <c r="G97" s="26" t="str">
        <f>"Line "&amp;A95&amp;" / Line "&amp;A47&amp;""</f>
        <v>Line 49 / Line 1</v>
      </c>
      <c r="H97" s="569">
        <f t="shared" si="3"/>
        <v>51</v>
      </c>
    </row>
    <row r="98" spans="1:8" ht="16.5" thickTop="1">
      <c r="A98" s="571"/>
    </row>
    <row r="99" spans="1:8">
      <c r="A99" s="571"/>
    </row>
    <row r="100" spans="1:8">
      <c r="A100" s="571"/>
    </row>
    <row r="101" spans="1:8">
      <c r="A101" s="571"/>
    </row>
    <row r="102" spans="1:8">
      <c r="A102" s="571"/>
    </row>
    <row r="103" spans="1:8">
      <c r="A103" s="571"/>
    </row>
    <row r="104" spans="1:8">
      <c r="A104" s="571"/>
    </row>
    <row r="105" spans="1:8">
      <c r="A105" s="571"/>
    </row>
    <row r="106" spans="1:8">
      <c r="A106" s="571"/>
    </row>
    <row r="107" spans="1:8">
      <c r="A107" s="571"/>
    </row>
    <row r="108" spans="1:8">
      <c r="A108" s="571"/>
    </row>
    <row r="109" spans="1:8">
      <c r="A109" s="571"/>
    </row>
    <row r="110" spans="1:8">
      <c r="A110" s="571"/>
    </row>
    <row r="111" spans="1:8">
      <c r="A111" s="571"/>
    </row>
    <row r="112" spans="1:8">
      <c r="A112" s="571"/>
    </row>
    <row r="113" spans="1:1">
      <c r="A113" s="571"/>
    </row>
    <row r="114" spans="1:1">
      <c r="A114" s="571"/>
    </row>
    <row r="115" spans="1:1">
      <c r="A115" s="571"/>
    </row>
    <row r="116" spans="1:1">
      <c r="A116" s="571"/>
    </row>
    <row r="117" spans="1:1">
      <c r="A117" s="571"/>
    </row>
    <row r="118" spans="1:1">
      <c r="A118" s="571"/>
    </row>
    <row r="119" spans="1:1">
      <c r="A119" s="571"/>
    </row>
    <row r="120" spans="1:1">
      <c r="A120" s="571"/>
    </row>
    <row r="121" spans="1:1">
      <c r="A121" s="571"/>
    </row>
    <row r="122" spans="1:1">
      <c r="A122" s="571"/>
    </row>
    <row r="123" spans="1:1">
      <c r="A123" s="571"/>
    </row>
    <row r="124" spans="1:1">
      <c r="A124" s="571"/>
    </row>
    <row r="125" spans="1:1">
      <c r="A125" s="571"/>
    </row>
    <row r="126" spans="1:1">
      <c r="A126" s="571"/>
    </row>
    <row r="127" spans="1:1">
      <c r="A127" s="571"/>
    </row>
    <row r="128" spans="1:1">
      <c r="A128" s="571"/>
    </row>
    <row r="129" spans="1:1">
      <c r="A129" s="571"/>
    </row>
    <row r="130" spans="1:1">
      <c r="A130" s="571"/>
    </row>
    <row r="131" spans="1:1">
      <c r="A131" s="571"/>
    </row>
    <row r="132" spans="1:1">
      <c r="A132" s="571"/>
    </row>
    <row r="133" spans="1:1">
      <c r="A133" s="571"/>
    </row>
    <row r="134" spans="1:1">
      <c r="A134" s="571"/>
    </row>
    <row r="135" spans="1:1">
      <c r="A135" s="571"/>
    </row>
    <row r="136" spans="1:1">
      <c r="A136" s="571"/>
    </row>
    <row r="137" spans="1:1">
      <c r="A137" s="571"/>
    </row>
    <row r="138" spans="1:1">
      <c r="A138" s="571"/>
    </row>
    <row r="139" spans="1:1">
      <c r="A139" s="571"/>
    </row>
    <row r="140" spans="1:1">
      <c r="A140" s="571"/>
    </row>
    <row r="141" spans="1:1">
      <c r="A141" s="571"/>
    </row>
    <row r="142" spans="1:1">
      <c r="A142" s="571"/>
    </row>
    <row r="143" spans="1:1">
      <c r="A143" s="571"/>
    </row>
    <row r="144" spans="1:1">
      <c r="A144" s="571"/>
    </row>
    <row r="145" spans="1:6">
      <c r="A145" s="571"/>
    </row>
    <row r="146" spans="1:6">
      <c r="A146" s="571"/>
    </row>
    <row r="147" spans="1:6">
      <c r="A147" s="571"/>
    </row>
    <row r="148" spans="1:6">
      <c r="A148" s="571"/>
    </row>
    <row r="149" spans="1:6">
      <c r="A149" s="571"/>
    </row>
    <row r="150" spans="1:6">
      <c r="A150" s="571"/>
    </row>
    <row r="151" spans="1:6">
      <c r="A151" s="571"/>
    </row>
    <row r="152" spans="1:6">
      <c r="A152" s="571"/>
      <c r="B152" s="59"/>
      <c r="C152" s="59"/>
      <c r="D152" s="59"/>
      <c r="E152" s="59"/>
      <c r="F152" s="59"/>
    </row>
    <row r="153" spans="1:6">
      <c r="A153" s="571"/>
      <c r="B153" s="59"/>
      <c r="C153" s="59"/>
      <c r="D153" s="59"/>
      <c r="E153" s="59"/>
      <c r="F153" s="59"/>
    </row>
    <row r="158" spans="1:6">
      <c r="A158" s="568"/>
      <c r="B158" s="59"/>
      <c r="C158" s="59"/>
      <c r="D158" s="59"/>
      <c r="E158" s="41"/>
      <c r="F158" s="41"/>
    </row>
  </sheetData>
  <mergeCells count="10">
    <mergeCell ref="B2:G2"/>
    <mergeCell ref="B40:G40"/>
    <mergeCell ref="B41:G41"/>
    <mergeCell ref="B42:G42"/>
    <mergeCell ref="B3:G3"/>
    <mergeCell ref="B4:G4"/>
    <mergeCell ref="B5:G5"/>
    <mergeCell ref="B6:G6"/>
    <mergeCell ref="B39:G39"/>
    <mergeCell ref="B38:G38"/>
  </mergeCells>
  <printOptions horizontalCentered="1"/>
  <pageMargins left="0.5" right="0.5" top="0.5" bottom="0.5" header="0.25" footer="0.25"/>
  <pageSetup scale="54" fitToHeight="0" orientation="portrait" r:id="rId1"/>
  <headerFooter scaleWithDoc="0">
    <oddFooter>&amp;C&amp;"Times New Roman,Regular"&amp;10Section 2
Non-Direct Expenses
Page &amp;P of 2</oddFooter>
  </headerFooter>
  <rowBreaks count="1" manualBreakCount="1">
    <brk id="36" max="7" man="1"/>
  </rowBreaks>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2:H41"/>
  <sheetViews>
    <sheetView zoomScale="80" zoomScaleNormal="80" workbookViewId="0">
      <selection activeCell="E34" sqref="E34"/>
    </sheetView>
  </sheetViews>
  <sheetFormatPr defaultColWidth="9.140625" defaultRowHeight="15.75"/>
  <cols>
    <col min="1" max="1" width="5.140625" style="109" customWidth="1"/>
    <col min="2" max="2" width="46.42578125" style="110" customWidth="1"/>
    <col min="3" max="3" width="23.5703125" style="110" customWidth="1"/>
    <col min="4" max="4" width="4.42578125" style="110" customWidth="1"/>
    <col min="5" max="5" width="50.5703125" style="110" customWidth="1"/>
    <col min="6" max="6" width="5.140625" style="109" customWidth="1"/>
    <col min="7" max="7" width="11" style="110" customWidth="1"/>
    <col min="8" max="8" width="7.140625" style="110" customWidth="1"/>
    <col min="9" max="9" width="9.5703125" style="110" bestFit="1" customWidth="1"/>
    <col min="10" max="10" width="14" style="110" customWidth="1"/>
    <col min="11" max="11" width="13.42578125" style="110" customWidth="1"/>
    <col min="12" max="16384" width="9.140625" style="110"/>
  </cols>
  <sheetData>
    <row r="2" spans="1:8">
      <c r="B2" s="1322" t="s">
        <v>0</v>
      </c>
      <c r="C2" s="1322"/>
      <c r="D2" s="1322"/>
      <c r="E2" s="1322"/>
    </row>
    <row r="3" spans="1:8">
      <c r="B3" s="1322" t="s">
        <v>308</v>
      </c>
      <c r="C3" s="1322"/>
      <c r="D3" s="1322"/>
      <c r="E3" s="1322"/>
    </row>
    <row r="4" spans="1:8">
      <c r="B4" s="1322" t="s">
        <v>309</v>
      </c>
      <c r="C4" s="1322"/>
      <c r="D4" s="1322"/>
      <c r="E4" s="1322"/>
    </row>
    <row r="5" spans="1:8">
      <c r="B5" s="1322" t="str">
        <f>"BASE PERIOD / TRUE UP PERIOD - 12/31/"&amp;Automation!$B$3&amp;" PER BOOK"</f>
        <v>BASE PERIOD / TRUE UP PERIOD - 12/31/2025 PER BOOK</v>
      </c>
      <c r="C5" s="1322"/>
      <c r="D5" s="1322"/>
      <c r="E5" s="1322"/>
    </row>
    <row r="6" spans="1:8">
      <c r="B6" s="1326" t="s">
        <v>3</v>
      </c>
      <c r="C6" s="1326"/>
      <c r="D6" s="1326"/>
      <c r="E6" s="1326"/>
    </row>
    <row r="7" spans="1:8">
      <c r="B7" s="111"/>
      <c r="C7" s="111"/>
      <c r="D7" s="111"/>
      <c r="E7" s="111"/>
    </row>
    <row r="8" spans="1:8">
      <c r="B8" s="1322" t="s">
        <v>286</v>
      </c>
      <c r="C8" s="1322"/>
      <c r="D8" s="1322"/>
      <c r="E8" s="1322"/>
    </row>
    <row r="9" spans="1:8">
      <c r="A9" s="119"/>
    </row>
    <row r="10" spans="1:8">
      <c r="A10" s="119"/>
      <c r="B10" s="527"/>
      <c r="C10" s="524" t="s">
        <v>287</v>
      </c>
      <c r="D10" s="1267"/>
      <c r="E10" s="962"/>
      <c r="F10" s="119"/>
    </row>
    <row r="11" spans="1:8">
      <c r="A11" s="119" t="s">
        <v>4</v>
      </c>
      <c r="B11" s="170"/>
      <c r="C11" s="1256" t="s">
        <v>323</v>
      </c>
      <c r="D11" s="121"/>
      <c r="E11" s="118"/>
      <c r="F11" s="119" t="s">
        <v>4</v>
      </c>
    </row>
    <row r="12" spans="1:8">
      <c r="A12" s="119" t="s">
        <v>5</v>
      </c>
      <c r="B12" s="1010" t="s">
        <v>123</v>
      </c>
      <c r="C12" s="1010" t="s">
        <v>175</v>
      </c>
      <c r="D12" s="1105"/>
      <c r="E12" s="1007" t="s">
        <v>8</v>
      </c>
      <c r="F12" s="119" t="s">
        <v>5</v>
      </c>
    </row>
    <row r="13" spans="1:8">
      <c r="A13" s="119"/>
      <c r="B13" s="194"/>
      <c r="C13" s="1257"/>
      <c r="D13" s="1264"/>
      <c r="E13" s="204"/>
      <c r="F13" s="119"/>
    </row>
    <row r="14" spans="1:8">
      <c r="A14" s="119">
        <v>1</v>
      </c>
      <c r="B14" s="197" t="str">
        <f>"Dec-"&amp;RIGHT(Automation!$B$3-1,2)</f>
        <v>Dec-24</v>
      </c>
      <c r="C14" s="1258">
        <v>0</v>
      </c>
      <c r="D14" s="1241" t="s">
        <v>1027</v>
      </c>
      <c r="E14" s="156" t="str">
        <f>Automation!B3-1&amp;" Form 1; Page 200-201; Footnote Data (b)"</f>
        <v>2024 Form 1; Page 200-201; Footnote Data (b)</v>
      </c>
      <c r="F14" s="119">
        <f>A14</f>
        <v>1</v>
      </c>
      <c r="G14" s="125"/>
    </row>
    <row r="15" spans="1:8">
      <c r="A15" s="119">
        <f>A14+1</f>
        <v>2</v>
      </c>
      <c r="B15" s="199"/>
      <c r="C15" s="1259"/>
      <c r="D15" s="1227"/>
      <c r="E15" s="159"/>
      <c r="F15" s="119">
        <f>F14+1</f>
        <v>2</v>
      </c>
    </row>
    <row r="16" spans="1:8">
      <c r="A16" s="119">
        <f t="shared" ref="A16:A20" si="0">A15+1</f>
        <v>3</v>
      </c>
      <c r="B16" s="197" t="str">
        <f>"Dec-"&amp;RIGHT(Automation!$B$3,2)</f>
        <v>Dec-25</v>
      </c>
      <c r="C16" s="1260">
        <v>0</v>
      </c>
      <c r="D16" s="186"/>
      <c r="E16" s="156" t="str">
        <f>Automation!B3&amp;" Form 1; Page 200-201; Footnote Data (b)"</f>
        <v>2025 Form 1; Page 200-201; Footnote Data (b)</v>
      </c>
      <c r="F16" s="119">
        <f t="shared" ref="F16:F20" si="1">F15+1</f>
        <v>3</v>
      </c>
      <c r="G16" s="417"/>
      <c r="H16" s="154"/>
    </row>
    <row r="17" spans="1:6">
      <c r="A17" s="119">
        <f t="shared" si="0"/>
        <v>4</v>
      </c>
      <c r="B17" s="214"/>
      <c r="C17" s="1292"/>
      <c r="D17" s="1245"/>
      <c r="E17" s="1119"/>
      <c r="F17" s="119">
        <f t="shared" si="1"/>
        <v>4</v>
      </c>
    </row>
    <row r="18" spans="1:6">
      <c r="A18" s="119">
        <f t="shared" si="0"/>
        <v>5</v>
      </c>
      <c r="B18" s="527"/>
      <c r="C18" s="1257"/>
      <c r="D18" s="1264"/>
      <c r="E18" s="204"/>
      <c r="F18" s="119">
        <f t="shared" si="1"/>
        <v>5</v>
      </c>
    </row>
    <row r="19" spans="1:6">
      <c r="A19" s="119">
        <f t="shared" si="0"/>
        <v>6</v>
      </c>
      <c r="B19" s="200" t="s">
        <v>236</v>
      </c>
      <c r="C19" s="1273">
        <f>(C14+C16)/2</f>
        <v>0</v>
      </c>
      <c r="D19" s="131"/>
      <c r="E19" s="206" t="str">
        <f>"Average of Line "&amp;A14&amp;" and Line "&amp;A16</f>
        <v>Average of Line 1 and Line 3</v>
      </c>
      <c r="F19" s="119">
        <f t="shared" si="1"/>
        <v>6</v>
      </c>
    </row>
    <row r="20" spans="1:6">
      <c r="A20" s="119">
        <f t="shared" si="0"/>
        <v>7</v>
      </c>
      <c r="B20" s="1128"/>
      <c r="C20" s="1274"/>
      <c r="D20" s="1107"/>
      <c r="E20" s="1009"/>
      <c r="F20" s="119">
        <f t="shared" si="1"/>
        <v>7</v>
      </c>
    </row>
    <row r="21" spans="1:6">
      <c r="A21" s="119"/>
      <c r="B21" s="135"/>
      <c r="C21" s="203"/>
      <c r="D21" s="203"/>
      <c r="E21" s="135"/>
      <c r="F21" s="119"/>
    </row>
    <row r="22" spans="1:6">
      <c r="A22" s="119"/>
      <c r="B22" s="135"/>
      <c r="C22" s="135"/>
      <c r="D22" s="135"/>
      <c r="E22" s="135"/>
    </row>
    <row r="23" spans="1:6">
      <c r="A23" s="1241" t="s">
        <v>1027</v>
      </c>
      <c r="B23" s="1328" t="s">
        <v>1032</v>
      </c>
      <c r="C23" s="1328"/>
      <c r="D23" s="1328"/>
      <c r="E23" s="1328"/>
    </row>
    <row r="24" spans="1:6">
      <c r="A24"/>
      <c r="B24" s="1328"/>
      <c r="C24" s="1328"/>
      <c r="D24" s="1328"/>
      <c r="E24" s="1328"/>
    </row>
    <row r="25" spans="1:6">
      <c r="A25"/>
      <c r="B25" s="1328"/>
      <c r="C25" s="1328"/>
      <c r="D25" s="1328"/>
      <c r="E25" s="1328"/>
    </row>
    <row r="26" spans="1:6">
      <c r="B26" s="1328"/>
      <c r="C26" s="1328"/>
      <c r="D26" s="1328"/>
      <c r="E26" s="1328"/>
    </row>
    <row r="27" spans="1:6">
      <c r="B27" s="135"/>
      <c r="C27" s="135"/>
      <c r="D27" s="135"/>
      <c r="E27" s="135"/>
    </row>
    <row r="28" spans="1:6">
      <c r="B28" s="135"/>
      <c r="C28" s="135"/>
      <c r="D28" s="135"/>
      <c r="E28" s="135"/>
    </row>
    <row r="29" spans="1:6">
      <c r="B29" s="135"/>
      <c r="C29" s="135"/>
      <c r="D29" s="135"/>
      <c r="E29" s="135"/>
    </row>
    <row r="30" spans="1:6">
      <c r="B30" s="135"/>
      <c r="C30" s="135"/>
      <c r="D30" s="135"/>
      <c r="E30" s="135"/>
    </row>
    <row r="31" spans="1:6">
      <c r="B31" s="135"/>
      <c r="C31" s="135"/>
      <c r="D31" s="135"/>
      <c r="E31" s="135"/>
    </row>
    <row r="32" spans="1:6">
      <c r="B32" s="135"/>
      <c r="C32" s="135"/>
      <c r="D32" s="135"/>
      <c r="E32" s="135"/>
    </row>
    <row r="33" spans="1:6">
      <c r="B33" s="135"/>
      <c r="C33" s="135"/>
      <c r="D33" s="135"/>
      <c r="E33" s="135"/>
    </row>
    <row r="34" spans="1:6">
      <c r="B34" s="135"/>
      <c r="C34" s="135"/>
      <c r="D34" s="135"/>
      <c r="E34" s="135"/>
    </row>
    <row r="35" spans="1:6" s="135" customFormat="1">
      <c r="A35" s="119"/>
      <c r="F35" s="119"/>
    </row>
    <row r="36" spans="1:6" s="135" customFormat="1">
      <c r="A36" s="119"/>
      <c r="F36" s="119"/>
    </row>
    <row r="37" spans="1:6" s="135" customFormat="1">
      <c r="A37" s="119"/>
      <c r="F37" s="119"/>
    </row>
    <row r="38" spans="1:6" s="135" customFormat="1">
      <c r="A38" s="119"/>
      <c r="F38" s="119"/>
    </row>
    <row r="39" spans="1:6" s="135" customFormat="1">
      <c r="A39" s="119"/>
      <c r="F39" s="119"/>
    </row>
    <row r="40" spans="1:6" s="135" customFormat="1">
      <c r="A40" s="119"/>
      <c r="F40" s="119"/>
    </row>
    <row r="41" spans="1:6" s="135" customFormat="1">
      <c r="A41" s="119"/>
      <c r="F41" s="119"/>
    </row>
  </sheetData>
  <mergeCells count="7">
    <mergeCell ref="B23:E26"/>
    <mergeCell ref="B8:E8"/>
    <mergeCell ref="B2:E2"/>
    <mergeCell ref="B3:E3"/>
    <mergeCell ref="B4:E4"/>
    <mergeCell ref="B5:E5"/>
    <mergeCell ref="B6:E6"/>
  </mergeCells>
  <printOptions horizontalCentered="1"/>
  <pageMargins left="0.5" right="0.5" top="0.5" bottom="0.5" header="0.25" footer="0.25"/>
  <pageSetup scale="97" orientation="landscape" r:id="rId1"/>
  <headerFooter scaleWithDoc="0">
    <oddFooter>&amp;C&amp;"Times New Roman,Regular"&amp;10&amp;A</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2:J41"/>
  <sheetViews>
    <sheetView zoomScale="80" zoomScaleNormal="80" workbookViewId="0">
      <selection activeCell="B23" sqref="B23:E26"/>
    </sheetView>
  </sheetViews>
  <sheetFormatPr defaultColWidth="9.140625" defaultRowHeight="15.75"/>
  <cols>
    <col min="1" max="1" width="5.140625" style="109" customWidth="1"/>
    <col min="2" max="2" width="44.42578125" style="110" customWidth="1"/>
    <col min="3" max="3" width="21.42578125" style="110" customWidth="1"/>
    <col min="4" max="4" width="3.85546875" style="110" customWidth="1"/>
    <col min="5" max="5" width="59.42578125" style="110" customWidth="1"/>
    <col min="6" max="6" width="5.140625" style="109" customWidth="1"/>
    <col min="7" max="7" width="11" style="110" customWidth="1"/>
    <col min="8" max="8" width="7.140625" style="110" customWidth="1"/>
    <col min="9" max="9" width="9.5703125" style="110" bestFit="1" customWidth="1"/>
    <col min="10" max="10" width="14" style="110" customWidth="1"/>
    <col min="11" max="11" width="13.42578125" style="110" customWidth="1"/>
    <col min="12" max="16384" width="9.140625" style="110"/>
  </cols>
  <sheetData>
    <row r="2" spans="1:10">
      <c r="B2" s="1322" t="s">
        <v>0</v>
      </c>
      <c r="C2" s="1322"/>
      <c r="D2" s="1322"/>
      <c r="E2" s="1322"/>
    </row>
    <row r="3" spans="1:10">
      <c r="B3" s="1322" t="s">
        <v>308</v>
      </c>
      <c r="C3" s="1322"/>
      <c r="D3" s="1322"/>
      <c r="E3" s="1322"/>
    </row>
    <row r="4" spans="1:10">
      <c r="B4" s="1322" t="s">
        <v>309</v>
      </c>
      <c r="C4" s="1322"/>
      <c r="D4" s="1322"/>
      <c r="E4" s="1322"/>
    </row>
    <row r="5" spans="1:10">
      <c r="B5" s="1322" t="str">
        <f>"BASE PERIOD / TRUE UP PERIOD - 12/31/"&amp;Automation!$B$3&amp;" PER BOOK"</f>
        <v>BASE PERIOD / TRUE UP PERIOD - 12/31/2025 PER BOOK</v>
      </c>
      <c r="C5" s="1322"/>
      <c r="D5" s="1322"/>
      <c r="E5" s="1322"/>
    </row>
    <row r="6" spans="1:10">
      <c r="B6" s="1326" t="s">
        <v>3</v>
      </c>
      <c r="C6" s="1326"/>
      <c r="D6" s="1326"/>
      <c r="E6" s="1326"/>
    </row>
    <row r="7" spans="1:10">
      <c r="B7" s="111"/>
      <c r="C7" s="111"/>
      <c r="D7" s="111"/>
      <c r="E7" s="111"/>
    </row>
    <row r="8" spans="1:10">
      <c r="A8" s="119"/>
      <c r="B8" s="1322" t="s">
        <v>289</v>
      </c>
      <c r="C8" s="1322"/>
      <c r="D8" s="1322"/>
      <c r="E8" s="1322"/>
    </row>
    <row r="9" spans="1:10">
      <c r="A9" s="119"/>
      <c r="F9" s="119"/>
    </row>
    <row r="10" spans="1:10">
      <c r="A10" s="119"/>
      <c r="B10" s="527"/>
      <c r="C10" s="1268" t="s">
        <v>287</v>
      </c>
      <c r="D10" s="1291"/>
      <c r="E10" s="962"/>
      <c r="F10" s="119"/>
    </row>
    <row r="11" spans="1:10">
      <c r="A11" s="119" t="s">
        <v>4</v>
      </c>
      <c r="B11" s="170"/>
      <c r="C11" s="1256" t="s">
        <v>324</v>
      </c>
      <c r="D11" s="121"/>
      <c r="E11" s="118"/>
      <c r="F11" s="119" t="s">
        <v>4</v>
      </c>
    </row>
    <row r="12" spans="1:10">
      <c r="A12" s="119" t="s">
        <v>5</v>
      </c>
      <c r="B12" s="1010" t="s">
        <v>123</v>
      </c>
      <c r="C12" s="1010" t="s">
        <v>175</v>
      </c>
      <c r="D12" s="1105"/>
      <c r="E12" s="1007" t="s">
        <v>8</v>
      </c>
      <c r="F12" s="119" t="s">
        <v>5</v>
      </c>
    </row>
    <row r="13" spans="1:10">
      <c r="A13" s="119"/>
      <c r="B13" s="194"/>
      <c r="C13" s="1257"/>
      <c r="D13" s="1264"/>
      <c r="E13" s="204"/>
      <c r="F13" s="119"/>
    </row>
    <row r="14" spans="1:10">
      <c r="A14" s="119">
        <v>1</v>
      </c>
      <c r="B14" s="197" t="str">
        <f>"Dec-"&amp;RIGHT(Automation!$B$3-1,2)</f>
        <v>Dec-24</v>
      </c>
      <c r="C14" s="1258">
        <v>171620.81378313914</v>
      </c>
      <c r="D14" s="1241" t="s">
        <v>1027</v>
      </c>
      <c r="E14" s="156" t="str">
        <f>Automation!B3-1&amp;" Form 1; Page 200-201; Footnote Data (b)"</f>
        <v>2024 Form 1; Page 200-201; Footnote Data (b)</v>
      </c>
      <c r="F14" s="119">
        <f>A14</f>
        <v>1</v>
      </c>
      <c r="G14" s="125"/>
      <c r="I14" s="417"/>
      <c r="J14" s="1194"/>
    </row>
    <row r="15" spans="1:10">
      <c r="A15" s="119">
        <f>A14+1</f>
        <v>2</v>
      </c>
      <c r="B15" s="199"/>
      <c r="C15" s="1259"/>
      <c r="D15" s="1227"/>
      <c r="E15" s="159"/>
      <c r="F15" s="119">
        <f>F14+1</f>
        <v>2</v>
      </c>
    </row>
    <row r="16" spans="1:10">
      <c r="A16" s="119">
        <f t="shared" ref="A16:A20" si="0">A15+1</f>
        <v>3</v>
      </c>
      <c r="B16" s="197" t="str">
        <f>"Dec-"&amp;RIGHT(Automation!$B$3,2)</f>
        <v>Dec-25</v>
      </c>
      <c r="C16" s="1260">
        <v>178302.79457314053</v>
      </c>
      <c r="D16" s="1241" t="s">
        <v>1027</v>
      </c>
      <c r="E16" s="156" t="str">
        <f>Automation!B3&amp;" Form 1; Page 200-201; Footnote Data (b)"</f>
        <v>2025 Form 1; Page 200-201; Footnote Data (b)</v>
      </c>
      <c r="F16" s="119">
        <f t="shared" ref="F16:F20" si="1">F15+1</f>
        <v>3</v>
      </c>
      <c r="G16" s="125"/>
    </row>
    <row r="17" spans="1:7">
      <c r="A17" s="119">
        <f t="shared" si="0"/>
        <v>4</v>
      </c>
      <c r="B17" s="1128"/>
      <c r="C17" s="1289"/>
      <c r="D17" s="1290"/>
      <c r="E17" s="1117"/>
      <c r="F17" s="119">
        <f t="shared" si="1"/>
        <v>4</v>
      </c>
    </row>
    <row r="18" spans="1:7">
      <c r="A18" s="119">
        <f t="shared" si="0"/>
        <v>5</v>
      </c>
      <c r="B18" s="200"/>
      <c r="C18" s="1257"/>
      <c r="D18" s="1264"/>
      <c r="E18" s="204"/>
      <c r="F18" s="119">
        <f t="shared" si="1"/>
        <v>5</v>
      </c>
    </row>
    <row r="19" spans="1:7">
      <c r="A19" s="119">
        <f t="shared" si="0"/>
        <v>6</v>
      </c>
      <c r="B19" s="200" t="s">
        <v>236</v>
      </c>
      <c r="C19" s="1273">
        <f>(C14+C16)/2</f>
        <v>174961.80417813984</v>
      </c>
      <c r="D19" s="131"/>
      <c r="E19" s="206" t="str">
        <f>"Average of Line "&amp;A14&amp;" and Line "&amp;A16</f>
        <v>Average of Line 1 and Line 3</v>
      </c>
      <c r="F19" s="119">
        <f t="shared" si="1"/>
        <v>6</v>
      </c>
    </row>
    <row r="20" spans="1:7">
      <c r="A20" s="119">
        <f t="shared" si="0"/>
        <v>7</v>
      </c>
      <c r="B20" s="1128"/>
      <c r="C20" s="1274"/>
      <c r="D20" s="1107"/>
      <c r="E20" s="1009"/>
      <c r="F20" s="119">
        <f t="shared" si="1"/>
        <v>7</v>
      </c>
    </row>
    <row r="21" spans="1:7">
      <c r="A21" s="119"/>
      <c r="B21" s="135"/>
      <c r="C21" s="203"/>
      <c r="D21" s="203"/>
      <c r="E21" s="135"/>
      <c r="F21" s="119"/>
    </row>
    <row r="22" spans="1:7">
      <c r="A22" s="119"/>
      <c r="B22" s="135"/>
      <c r="C22" s="135"/>
      <c r="D22" s="135"/>
      <c r="E22" s="135"/>
    </row>
    <row r="23" spans="1:7">
      <c r="A23" s="1241" t="s">
        <v>1027</v>
      </c>
      <c r="B23" s="1321" t="s">
        <v>1028</v>
      </c>
      <c r="C23" s="1321"/>
      <c r="D23" s="1321"/>
      <c r="E23" s="1321"/>
    </row>
    <row r="24" spans="1:7">
      <c r="B24" s="1321"/>
      <c r="C24" s="1321"/>
      <c r="D24" s="1321"/>
      <c r="E24" s="1321"/>
    </row>
    <row r="25" spans="1:7">
      <c r="B25" s="1321"/>
      <c r="C25" s="1321"/>
      <c r="D25" s="1321"/>
      <c r="E25" s="1321"/>
    </row>
    <row r="26" spans="1:7">
      <c r="B26" s="1321"/>
      <c r="C26" s="1321"/>
      <c r="D26" s="1321"/>
      <c r="E26" s="1321"/>
      <c r="G26" s="192"/>
    </row>
    <row r="27" spans="1:7">
      <c r="B27" s="135"/>
      <c r="C27" s="135"/>
      <c r="D27" s="135"/>
      <c r="E27" s="135"/>
    </row>
    <row r="28" spans="1:7">
      <c r="B28" s="135"/>
      <c r="C28" s="135"/>
      <c r="D28" s="135"/>
      <c r="E28" s="135"/>
    </row>
    <row r="29" spans="1:7">
      <c r="B29" s="135"/>
      <c r="C29" s="135"/>
      <c r="D29" s="135"/>
      <c r="E29" s="135"/>
    </row>
    <row r="30" spans="1:7">
      <c r="B30" s="135"/>
      <c r="C30" s="135"/>
      <c r="D30" s="135"/>
      <c r="E30" s="135"/>
    </row>
    <row r="31" spans="1:7">
      <c r="B31" s="135"/>
      <c r="C31" s="135"/>
      <c r="D31" s="135"/>
      <c r="E31" s="135"/>
    </row>
    <row r="32" spans="1:7">
      <c r="B32" s="135"/>
      <c r="C32" s="135"/>
      <c r="D32" s="135"/>
      <c r="E32" s="135"/>
    </row>
    <row r="33" spans="1:6">
      <c r="B33" s="135"/>
      <c r="C33" s="135"/>
      <c r="D33" s="135"/>
      <c r="E33" s="135"/>
    </row>
    <row r="34" spans="1:6">
      <c r="B34" s="135"/>
      <c r="C34" s="135"/>
      <c r="D34" s="135"/>
      <c r="E34" s="135"/>
    </row>
    <row r="35" spans="1:6" s="135" customFormat="1">
      <c r="A35" s="119"/>
      <c r="F35" s="119"/>
    </row>
    <row r="36" spans="1:6" s="135" customFormat="1">
      <c r="A36" s="119"/>
      <c r="F36" s="119"/>
    </row>
    <row r="37" spans="1:6" s="135" customFormat="1">
      <c r="A37" s="119"/>
      <c r="F37" s="119"/>
    </row>
    <row r="38" spans="1:6" s="135" customFormat="1">
      <c r="A38" s="119"/>
      <c r="F38" s="119"/>
    </row>
    <row r="39" spans="1:6" s="135" customFormat="1">
      <c r="A39" s="119"/>
      <c r="F39" s="119"/>
    </row>
    <row r="40" spans="1:6" s="135" customFormat="1">
      <c r="A40" s="119"/>
      <c r="F40" s="119"/>
    </row>
    <row r="41" spans="1:6" s="135" customFormat="1">
      <c r="A41" s="119"/>
      <c r="F41" s="119"/>
    </row>
  </sheetData>
  <mergeCells count="7">
    <mergeCell ref="B23:E26"/>
    <mergeCell ref="B8:E8"/>
    <mergeCell ref="B2:E2"/>
    <mergeCell ref="B3:E3"/>
    <mergeCell ref="B4:E4"/>
    <mergeCell ref="B5:E5"/>
    <mergeCell ref="B6:E6"/>
  </mergeCells>
  <printOptions horizontalCentered="1"/>
  <pageMargins left="0.5" right="0.5" top="0.5" bottom="0.5" header="0.25" footer="0.25"/>
  <pageSetup scale="94" orientation="landscape" r:id="rId1"/>
  <headerFooter scaleWithDoc="0">
    <oddFooter>&amp;C&amp;"Times New Roman,Regular"&amp;10&amp;A</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G27"/>
  <sheetViews>
    <sheetView zoomScale="80" zoomScaleNormal="80" workbookViewId="0">
      <selection activeCell="E18" sqref="E18"/>
    </sheetView>
  </sheetViews>
  <sheetFormatPr defaultColWidth="9.140625" defaultRowHeight="15.75"/>
  <cols>
    <col min="1" max="1" width="5.140625" style="109" customWidth="1"/>
    <col min="2" max="2" width="8.5703125" style="110" customWidth="1"/>
    <col min="3" max="3" width="41.140625" style="110" customWidth="1"/>
    <col min="4" max="4" width="18.5703125" style="110" customWidth="1"/>
    <col min="5" max="5" width="62.5703125" style="110" customWidth="1"/>
    <col min="6" max="6" width="5.140625" style="109" customWidth="1"/>
    <col min="7" max="7" width="24" style="110" customWidth="1"/>
    <col min="8" max="8" width="11" style="110" customWidth="1"/>
    <col min="9" max="9" width="7.140625" style="110" customWidth="1"/>
    <col min="10" max="10" width="9.140625" style="110" customWidth="1"/>
    <col min="11" max="11" width="14" style="110" customWidth="1"/>
    <col min="12" max="12" width="13.42578125" style="110" customWidth="1"/>
    <col min="13" max="16384" width="9.140625" style="110"/>
  </cols>
  <sheetData>
    <row r="2" spans="1:7">
      <c r="B2" s="1322" t="s">
        <v>0</v>
      </c>
      <c r="C2" s="1322"/>
      <c r="D2" s="1322"/>
      <c r="E2" s="1322"/>
    </row>
    <row r="3" spans="1:7">
      <c r="B3" s="1322" t="s">
        <v>308</v>
      </c>
      <c r="C3" s="1322"/>
      <c r="D3" s="1322"/>
      <c r="E3" s="1322"/>
    </row>
    <row r="4" spans="1:7">
      <c r="B4" s="1322" t="s">
        <v>309</v>
      </c>
      <c r="C4" s="1322"/>
      <c r="D4" s="1322"/>
      <c r="E4" s="1322"/>
    </row>
    <row r="5" spans="1:7">
      <c r="B5" s="1322" t="str">
        <f>"BASE PERIOD / TRUE UP PERIOD - 12/31/"&amp;Automation!$B$3&amp;" PER BOOK"</f>
        <v>BASE PERIOD / TRUE UP PERIOD - 12/31/2025 PER BOOK</v>
      </c>
      <c r="C5" s="1322"/>
      <c r="D5" s="1322"/>
      <c r="E5" s="1322"/>
    </row>
    <row r="6" spans="1:7">
      <c r="B6" s="1326" t="s">
        <v>3</v>
      </c>
      <c r="C6" s="1326"/>
      <c r="D6" s="1326"/>
      <c r="E6" s="1326"/>
    </row>
    <row r="7" spans="1:7">
      <c r="B7" s="111"/>
      <c r="C7" s="111"/>
      <c r="D7" s="111"/>
      <c r="E7" s="111"/>
      <c r="G7"/>
    </row>
    <row r="8" spans="1:7">
      <c r="B8" s="1322" t="s">
        <v>291</v>
      </c>
      <c r="C8" s="1322"/>
      <c r="D8" s="1322"/>
      <c r="E8" s="1322"/>
    </row>
    <row r="9" spans="1:7">
      <c r="A9" s="119"/>
      <c r="F9" s="119"/>
    </row>
    <row r="10" spans="1:7">
      <c r="A10" s="119" t="s">
        <v>4</v>
      </c>
      <c r="B10" s="523"/>
      <c r="C10" s="523"/>
      <c r="D10" s="524"/>
      <c r="E10" s="960"/>
      <c r="F10" s="119" t="s">
        <v>4</v>
      </c>
    </row>
    <row r="11" spans="1:7">
      <c r="A11" s="119" t="s">
        <v>5</v>
      </c>
      <c r="B11" s="1010" t="s">
        <v>123</v>
      </c>
      <c r="C11" s="1010" t="s">
        <v>259</v>
      </c>
      <c r="D11" s="1010" t="s">
        <v>7</v>
      </c>
      <c r="E11" s="1007" t="s">
        <v>8</v>
      </c>
      <c r="F11" s="119" t="s">
        <v>5</v>
      </c>
    </row>
    <row r="12" spans="1:7">
      <c r="A12" s="119"/>
      <c r="B12" s="963"/>
      <c r="C12" s="963"/>
      <c r="D12" s="963"/>
      <c r="E12" s="964"/>
      <c r="F12" s="119"/>
    </row>
    <row r="13" spans="1:7">
      <c r="A13" s="119">
        <v>1</v>
      </c>
      <c r="B13" s="197" t="str">
        <f>"Dec-"&amp;RIGHT(Automation!$B$3-1,2)</f>
        <v>Dec-24</v>
      </c>
      <c r="C13" s="197" t="s">
        <v>292</v>
      </c>
      <c r="D13" s="967">
        <v>1184707.0149999999</v>
      </c>
      <c r="E13" s="526" t="str">
        <f>Automation!B3-1&amp;" Form 1; Page 356; Accts 303 to 398"</f>
        <v>2024 Form 1; Page 356; Accts 303 to 398</v>
      </c>
      <c r="F13" s="119">
        <f>A13</f>
        <v>1</v>
      </c>
    </row>
    <row r="14" spans="1:7">
      <c r="A14" s="119">
        <f>A13+1</f>
        <v>2</v>
      </c>
      <c r="B14" s="197"/>
      <c r="C14" s="197" t="s">
        <v>293</v>
      </c>
      <c r="D14" s="1011">
        <v>0.73870000000000002</v>
      </c>
      <c r="E14" s="538" t="str">
        <f>Automation!B3-1&amp;" Form 1; Page 356; Electric"</f>
        <v>2024 Form 1; Page 356; Electric</v>
      </c>
      <c r="F14" s="119">
        <f>F13+1</f>
        <v>2</v>
      </c>
      <c r="G14" s="417"/>
    </row>
    <row r="15" spans="1:7">
      <c r="A15" s="119">
        <f t="shared" ref="A15:A23" si="0">A14+1</f>
        <v>3</v>
      </c>
      <c r="B15" s="197"/>
      <c r="C15" s="197" t="s">
        <v>325</v>
      </c>
      <c r="D15" s="528">
        <f>D13*D14</f>
        <v>875143.0719804999</v>
      </c>
      <c r="E15" s="156" t="str">
        <f>"Line "&amp;A13&amp;" x Line "&amp;A14</f>
        <v>Line 1 x Line 2</v>
      </c>
      <c r="F15" s="119">
        <f t="shared" ref="F15:F23" si="1">F14+1</f>
        <v>3</v>
      </c>
      <c r="G15" s="417"/>
    </row>
    <row r="16" spans="1:7">
      <c r="A16" s="119">
        <f t="shared" si="0"/>
        <v>4</v>
      </c>
      <c r="B16" s="197"/>
      <c r="C16" s="197"/>
      <c r="D16" s="528"/>
      <c r="E16" s="156"/>
      <c r="F16" s="119">
        <f t="shared" si="1"/>
        <v>4</v>
      </c>
      <c r="G16" s="417"/>
    </row>
    <row r="17" spans="1:7">
      <c r="A17" s="119">
        <f t="shared" si="0"/>
        <v>5</v>
      </c>
      <c r="B17" s="197" t="str">
        <f>"Dec-"&amp;RIGHT(Automation!$B$3,2)</f>
        <v>Dec-25</v>
      </c>
      <c r="C17" s="197" t="s">
        <v>292</v>
      </c>
      <c r="D17" s="967">
        <v>1357559.9609999999</v>
      </c>
      <c r="E17" s="526" t="str">
        <f>Automation!B3&amp;" Form 1; Page 356; Accts 303 to 398"</f>
        <v>2025 Form 1; Page 356; Accts 303 to 398</v>
      </c>
      <c r="F17" s="119">
        <f t="shared" si="1"/>
        <v>5</v>
      </c>
      <c r="G17" s="417"/>
    </row>
    <row r="18" spans="1:7">
      <c r="A18" s="119">
        <f t="shared" si="0"/>
        <v>6</v>
      </c>
      <c r="B18" s="197"/>
      <c r="C18" s="197" t="s">
        <v>293</v>
      </c>
      <c r="D18" s="1011">
        <v>0.70169999999999999</v>
      </c>
      <c r="E18" s="538" t="str">
        <f>Automation!B3&amp;" Form 1; Page 356; Electric"</f>
        <v>2025 Form 1; Page 356; Electric</v>
      </c>
      <c r="F18" s="119">
        <f t="shared" si="1"/>
        <v>6</v>
      </c>
      <c r="G18" s="412"/>
    </row>
    <row r="19" spans="1:7">
      <c r="A19" s="119">
        <f t="shared" si="0"/>
        <v>7</v>
      </c>
      <c r="B19" s="197"/>
      <c r="C19" s="197" t="s">
        <v>325</v>
      </c>
      <c r="D19" s="528">
        <f>D17*D18</f>
        <v>952599.82463369996</v>
      </c>
      <c r="E19" s="156" t="str">
        <f>"Line "&amp;A17&amp;" x Line "&amp;A18</f>
        <v>Line 5 x Line 6</v>
      </c>
      <c r="F19" s="119">
        <f t="shared" si="1"/>
        <v>7</v>
      </c>
      <c r="G19" s="417"/>
    </row>
    <row r="20" spans="1:7">
      <c r="A20" s="119">
        <f t="shared" si="0"/>
        <v>8</v>
      </c>
      <c r="B20" s="1012"/>
      <c r="C20" s="1010"/>
      <c r="D20" s="1135"/>
      <c r="E20" s="1013"/>
      <c r="F20" s="119">
        <f t="shared" si="1"/>
        <v>8</v>
      </c>
      <c r="G20" s="417"/>
    </row>
    <row r="21" spans="1:7">
      <c r="A21" s="119">
        <f t="shared" si="0"/>
        <v>9</v>
      </c>
      <c r="B21" s="527"/>
      <c r="D21" s="200"/>
      <c r="E21" s="129"/>
      <c r="F21" s="119">
        <f t="shared" si="1"/>
        <v>9</v>
      </c>
      <c r="G21" s="417"/>
    </row>
    <row r="22" spans="1:7">
      <c r="A22" s="119">
        <f t="shared" si="0"/>
        <v>10</v>
      </c>
      <c r="B22" s="200" t="s">
        <v>236</v>
      </c>
      <c r="D22" s="205">
        <f>(D15+D19)/2</f>
        <v>913871.44830709998</v>
      </c>
      <c r="E22" s="157" t="str">
        <f>"Average of Line "&amp;A15&amp;" and Line "&amp;A19</f>
        <v>Average of Line 3 and Line 7</v>
      </c>
      <c r="F22" s="119">
        <f t="shared" si="1"/>
        <v>10</v>
      </c>
      <c r="G22" s="417"/>
    </row>
    <row r="23" spans="1:7">
      <c r="A23" s="119">
        <f t="shared" si="0"/>
        <v>11</v>
      </c>
      <c r="B23" s="1128"/>
      <c r="C23" s="1130"/>
      <c r="D23" s="1128"/>
      <c r="E23" s="1117"/>
      <c r="F23" s="119">
        <f t="shared" si="1"/>
        <v>11</v>
      </c>
      <c r="G23" s="417"/>
    </row>
    <row r="24" spans="1:7">
      <c r="A24" s="119"/>
      <c r="B24" s="160"/>
      <c r="C24" s="160"/>
      <c r="D24" s="135"/>
      <c r="E24" s="135"/>
      <c r="G24" s="417"/>
    </row>
    <row r="25" spans="1:7">
      <c r="B25" s="135"/>
      <c r="C25" s="135"/>
      <c r="D25" s="135"/>
      <c r="E25" s="135"/>
      <c r="G25" s="417"/>
    </row>
    <row r="26" spans="1:7">
      <c r="B26" s="135"/>
      <c r="C26" s="135"/>
      <c r="D26" s="135"/>
      <c r="E26" s="135"/>
      <c r="G26" s="154"/>
    </row>
    <row r="27" spans="1:7">
      <c r="B27" s="135"/>
      <c r="C27" s="135"/>
      <c r="D27" s="135"/>
      <c r="E27" s="135"/>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N29"/>
  <sheetViews>
    <sheetView zoomScale="80" zoomScaleNormal="80" zoomScalePageLayoutView="80" workbookViewId="0">
      <selection activeCell="I37" sqref="I37"/>
    </sheetView>
  </sheetViews>
  <sheetFormatPr defaultColWidth="9.140625" defaultRowHeight="15.75"/>
  <cols>
    <col min="1" max="1" width="5.140625" style="246" customWidth="1"/>
    <col min="2" max="2" width="56" style="215" customWidth="1"/>
    <col min="3" max="3" width="24" style="215" customWidth="1"/>
    <col min="4" max="4" width="1.5703125" style="215" customWidth="1"/>
    <col min="5" max="5" width="16.5703125" style="215" customWidth="1"/>
    <col min="6" max="6" width="1.5703125" style="215" customWidth="1"/>
    <col min="7" max="7" width="16.5703125" style="215" customWidth="1"/>
    <col min="8" max="8" width="1.5703125" style="215" customWidth="1"/>
    <col min="9" max="9" width="17.5703125" style="215" bestFit="1" customWidth="1"/>
    <col min="10" max="10" width="1.5703125" style="215" customWidth="1"/>
    <col min="11" max="11" width="39.42578125" style="215" bestFit="1" customWidth="1"/>
    <col min="12" max="12" width="5.140625" style="215" customWidth="1"/>
    <col min="13" max="13" width="9.140625" style="215"/>
    <col min="14" max="14" width="20.42578125" style="215" bestFit="1" customWidth="1"/>
    <col min="15" max="16384" width="9.140625" style="215"/>
  </cols>
  <sheetData>
    <row r="1" spans="1:14">
      <c r="H1" s="246"/>
      <c r="I1" s="246"/>
      <c r="J1" s="246"/>
      <c r="K1" s="246"/>
      <c r="L1" s="246"/>
    </row>
    <row r="2" spans="1:14">
      <c r="B2" s="1315" t="s">
        <v>0</v>
      </c>
      <c r="C2" s="1315"/>
      <c r="D2" s="1315"/>
      <c r="E2" s="1315"/>
      <c r="F2" s="1315"/>
      <c r="G2" s="1315"/>
      <c r="H2" s="1315"/>
      <c r="I2" s="1315"/>
      <c r="J2" s="1315"/>
      <c r="K2" s="1315"/>
      <c r="L2" s="246"/>
    </row>
    <row r="3" spans="1:14" ht="18.75">
      <c r="B3" s="1315" t="s">
        <v>894</v>
      </c>
      <c r="C3" s="1315"/>
      <c r="D3" s="1315"/>
      <c r="E3" s="1315"/>
      <c r="F3" s="1315"/>
      <c r="G3" s="1315"/>
      <c r="H3" s="1315"/>
      <c r="I3" s="1315"/>
      <c r="J3" s="1315"/>
      <c r="K3" s="1315"/>
      <c r="L3" s="246"/>
    </row>
    <row r="4" spans="1:14">
      <c r="B4" s="1315" t="s">
        <v>326</v>
      </c>
      <c r="C4" s="1315"/>
      <c r="D4" s="1315"/>
      <c r="E4" s="1315"/>
      <c r="F4" s="1315"/>
      <c r="G4" s="1315"/>
      <c r="H4" s="1315"/>
      <c r="I4" s="1315"/>
      <c r="J4" s="1315"/>
      <c r="K4" s="1315"/>
      <c r="L4" s="246"/>
    </row>
    <row r="5" spans="1:14">
      <c r="B5" s="1317" t="str">
        <f>'A. Sec.1 - Direct Maintenance'!B5</f>
        <v>Base Period &amp; True-Up Period 12 - Months Ending December 31, 2025</v>
      </c>
      <c r="C5" s="1317"/>
      <c r="D5" s="1317"/>
      <c r="E5" s="1317"/>
      <c r="F5" s="1317"/>
      <c r="G5" s="1317"/>
      <c r="H5" s="1317"/>
      <c r="I5" s="1317"/>
      <c r="J5" s="1317"/>
      <c r="K5" s="1317"/>
      <c r="L5" s="246"/>
    </row>
    <row r="6" spans="1:14">
      <c r="B6" s="1313" t="s">
        <v>3</v>
      </c>
      <c r="C6" s="1329"/>
      <c r="D6" s="1329"/>
      <c r="E6" s="1329"/>
      <c r="F6" s="1329"/>
      <c r="G6" s="1329"/>
      <c r="H6" s="1329"/>
      <c r="I6" s="1329"/>
      <c r="J6" s="1329"/>
      <c r="K6" s="1329"/>
      <c r="L6" s="246"/>
    </row>
    <row r="7" spans="1:14">
      <c r="B7" s="246"/>
      <c r="C7" s="246"/>
      <c r="D7" s="246"/>
      <c r="E7" s="246"/>
      <c r="F7" s="246"/>
      <c r="G7" s="246"/>
      <c r="H7" s="246"/>
      <c r="I7" s="246"/>
      <c r="J7" s="246"/>
      <c r="K7" s="246"/>
      <c r="L7" s="246"/>
    </row>
    <row r="8" spans="1:14">
      <c r="A8" s="246" t="s">
        <v>4</v>
      </c>
      <c r="B8" s="550"/>
      <c r="C8" s="246" t="s">
        <v>188</v>
      </c>
      <c r="D8" s="550"/>
      <c r="E8" s="411" t="s">
        <v>77</v>
      </c>
      <c r="F8" s="246"/>
      <c r="G8" s="411" t="s">
        <v>78</v>
      </c>
      <c r="H8" s="246"/>
      <c r="I8" s="411" t="s">
        <v>189</v>
      </c>
      <c r="J8" s="246"/>
      <c r="K8" s="246"/>
      <c r="L8" s="246" t="s">
        <v>4</v>
      </c>
    </row>
    <row r="9" spans="1:14">
      <c r="A9" s="246" t="s">
        <v>5</v>
      </c>
      <c r="C9" s="992" t="s">
        <v>190</v>
      </c>
      <c r="E9" s="1131" t="str">
        <f>'Stmt AD'!E9</f>
        <v>31-Dec-24</v>
      </c>
      <c r="F9" s="109"/>
      <c r="G9" s="1131" t="str">
        <f>'Stmt AD'!G9</f>
        <v>31-Dec-25</v>
      </c>
      <c r="H9" s="550"/>
      <c r="I9" s="993" t="s">
        <v>191</v>
      </c>
      <c r="J9" s="550"/>
      <c r="K9" s="992" t="s">
        <v>8</v>
      </c>
      <c r="L9" s="246" t="s">
        <v>5</v>
      </c>
    </row>
    <row r="10" spans="1:14">
      <c r="H10" s="246"/>
      <c r="I10" s="246"/>
      <c r="J10" s="246"/>
      <c r="K10" s="246"/>
      <c r="L10" s="246"/>
    </row>
    <row r="11" spans="1:14">
      <c r="A11" s="246">
        <v>1</v>
      </c>
      <c r="B11" s="215" t="s">
        <v>327</v>
      </c>
      <c r="E11" s="343">
        <f>'AF-1'!I16+'AF-1'!I32</f>
        <v>101983.40488711958</v>
      </c>
      <c r="F11" s="1241"/>
      <c r="G11" s="343">
        <f>'AF-2'!I16+'AF-2'!I32</f>
        <v>101307.88769141001</v>
      </c>
      <c r="H11" s="246"/>
      <c r="I11" s="375">
        <f>(E11+G11)/2</f>
        <v>101645.6462892648</v>
      </c>
      <c r="J11" s="246"/>
      <c r="K11" s="246" t="str">
        <f>"AF-1 and AF-2; Line "&amp;'AF-1'!A16&amp;" + Line "&amp;'AF-1'!A32&amp;"; Col. d"</f>
        <v>AF-1 and AF-2; Line 5 + Line 21; Col. d</v>
      </c>
      <c r="L11" s="246">
        <f>A11</f>
        <v>1</v>
      </c>
      <c r="N11" s="906"/>
    </row>
    <row r="12" spans="1:14">
      <c r="A12" s="246">
        <f>A11+1</f>
        <v>2</v>
      </c>
      <c r="H12" s="246"/>
      <c r="I12" s="246"/>
      <c r="J12" s="246"/>
      <c r="K12" s="246"/>
      <c r="L12" s="246">
        <f>L11+1</f>
        <v>2</v>
      </c>
    </row>
    <row r="13" spans="1:14" s="412" customFormat="1">
      <c r="A13" s="246">
        <f t="shared" ref="A13:A23" si="0">A12+1</f>
        <v>3</v>
      </c>
      <c r="B13" s="215" t="s">
        <v>328</v>
      </c>
      <c r="C13" s="215"/>
      <c r="D13" s="215"/>
      <c r="E13" s="559">
        <f>'AF-1'!I21+'AF-1'!I37</f>
        <v>-1246560.5182353759</v>
      </c>
      <c r="G13" s="559">
        <f>'AF-2'!I21+'AF-2'!I37</f>
        <v>-1270468.2153542796</v>
      </c>
      <c r="H13" s="246"/>
      <c r="I13" s="560">
        <f>(E13+G13)/2</f>
        <v>-1258514.3667948279</v>
      </c>
      <c r="J13" s="246"/>
      <c r="K13" s="246" t="str">
        <f>"AF-1 and AF-2; Line "&amp;'AF-1'!A21&amp;" + Line "&amp;'AF-1'!A37&amp;"; Col. d"</f>
        <v>AF-1 and AF-2; Line 10 + Line 26; Col. d</v>
      </c>
      <c r="L13" s="246">
        <f t="shared" ref="L13:L23" si="1">L12+1</f>
        <v>3</v>
      </c>
      <c r="M13" s="215"/>
    </row>
    <row r="14" spans="1:14" s="412" customFormat="1">
      <c r="A14" s="246">
        <f t="shared" si="0"/>
        <v>4</v>
      </c>
      <c r="B14" s="215"/>
      <c r="C14" s="215"/>
      <c r="D14" s="215"/>
      <c r="E14" s="215"/>
      <c r="F14" s="215"/>
      <c r="G14" s="215"/>
      <c r="H14" s="246"/>
      <c r="I14" s="246"/>
      <c r="J14" s="246"/>
      <c r="K14" s="4"/>
      <c r="L14" s="246">
        <f t="shared" si="1"/>
        <v>4</v>
      </c>
    </row>
    <row r="15" spans="1:14" s="412" customFormat="1">
      <c r="A15" s="246">
        <f t="shared" si="0"/>
        <v>5</v>
      </c>
      <c r="B15" s="215" t="s">
        <v>329</v>
      </c>
      <c r="C15" s="215"/>
      <c r="D15" s="215"/>
      <c r="E15" s="943">
        <f>'AF-1'!I26+'AF-1'!I42</f>
        <v>-10383.075545153648</v>
      </c>
      <c r="F15" s="215"/>
      <c r="G15" s="943">
        <f>'AF-2'!I26+'AF-2'!I42</f>
        <v>-12068.310841488094</v>
      </c>
      <c r="H15" s="246"/>
      <c r="I15" s="1136">
        <f>(E15+G15)/2</f>
        <v>-11225.693193320871</v>
      </c>
      <c r="J15" s="246"/>
      <c r="K15" s="246" t="str">
        <f>"AF-1 and AF-2; Line "&amp;'AF-1'!A26&amp;" + Line "&amp;'AF-1'!A42&amp;"; Col. d"</f>
        <v>AF-1 and AF-2; Line 15 + Line 31; Col. d</v>
      </c>
      <c r="L15" s="246">
        <f t="shared" si="1"/>
        <v>5</v>
      </c>
      <c r="M15" s="215"/>
      <c r="N15" s="215"/>
    </row>
    <row r="16" spans="1:14">
      <c r="A16" s="246">
        <f t="shared" si="0"/>
        <v>6</v>
      </c>
      <c r="B16" s="3"/>
      <c r="E16" s="375"/>
      <c r="F16" s="375"/>
      <c r="G16" s="375"/>
      <c r="I16" s="375"/>
      <c r="J16" s="246"/>
      <c r="K16" s="4"/>
      <c r="L16" s="246">
        <f t="shared" si="1"/>
        <v>6</v>
      </c>
    </row>
    <row r="17" spans="1:12" ht="19.5" thickBot="1">
      <c r="A17" s="246">
        <f t="shared" si="0"/>
        <v>7</v>
      </c>
      <c r="B17" s="3" t="s">
        <v>330</v>
      </c>
      <c r="C17" s="246"/>
      <c r="E17" s="413">
        <f>SUM(E11:E15)</f>
        <v>-1154960.1888934099</v>
      </c>
      <c r="F17" s="1241"/>
      <c r="G17" s="413">
        <f>SUM(G11:G15)</f>
        <v>-1181228.6385043578</v>
      </c>
      <c r="H17" s="414"/>
      <c r="I17" s="413">
        <f>SUM(I11:I15)</f>
        <v>-1168094.413698884</v>
      </c>
      <c r="J17" s="246"/>
      <c r="K17" s="5" t="str">
        <f>"Sum Lines "&amp;A11&amp;" thru "&amp;A15</f>
        <v>Sum Lines 1 thru 5</v>
      </c>
      <c r="L17" s="246">
        <f t="shared" si="1"/>
        <v>7</v>
      </c>
    </row>
    <row r="18" spans="1:12" ht="16.5" thickTop="1">
      <c r="A18" s="246">
        <f t="shared" si="0"/>
        <v>8</v>
      </c>
      <c r="J18" s="246"/>
      <c r="K18" s="4"/>
      <c r="L18" s="246">
        <f t="shared" si="1"/>
        <v>8</v>
      </c>
    </row>
    <row r="19" spans="1:12" ht="16.5" thickBot="1">
      <c r="A19" s="246">
        <f t="shared" si="0"/>
        <v>9</v>
      </c>
      <c r="B19" s="3" t="s">
        <v>331</v>
      </c>
      <c r="E19" s="882">
        <v>0</v>
      </c>
      <c r="G19" s="882">
        <v>0</v>
      </c>
      <c r="I19" s="866">
        <f>(E19+G19)/2</f>
        <v>0</v>
      </c>
      <c r="J19" s="246"/>
      <c r="K19" s="246" t="s">
        <v>304</v>
      </c>
      <c r="L19" s="246">
        <f t="shared" si="1"/>
        <v>9</v>
      </c>
    </row>
    <row r="20" spans="1:12" ht="16.5" thickTop="1">
      <c r="A20" s="246">
        <f t="shared" si="0"/>
        <v>10</v>
      </c>
      <c r="B20" s="3"/>
      <c r="I20" s="236"/>
      <c r="J20" s="246"/>
      <c r="K20" s="4"/>
      <c r="L20" s="246">
        <f t="shared" si="1"/>
        <v>10</v>
      </c>
    </row>
    <row r="21" spans="1:12" ht="16.5" thickBot="1">
      <c r="A21" s="246">
        <f t="shared" si="0"/>
        <v>11</v>
      </c>
      <c r="B21" s="3" t="s">
        <v>332</v>
      </c>
      <c r="E21" s="415">
        <f>'AF-1'!I45</f>
        <v>0</v>
      </c>
      <c r="F21" s="416"/>
      <c r="G21" s="415">
        <f>'AF-2'!I45</f>
        <v>0</v>
      </c>
      <c r="H21" s="417"/>
      <c r="I21" s="866">
        <f>(E21+G21)/2</f>
        <v>0</v>
      </c>
      <c r="K21" s="246" t="str">
        <f>"AF-1 and AF-2; Line "&amp;'AF-1'!A45&amp;"; Col. d"</f>
        <v>AF-1 and AF-2; Line 34; Col. d</v>
      </c>
      <c r="L21" s="246">
        <f t="shared" si="1"/>
        <v>11</v>
      </c>
    </row>
    <row r="22" spans="1:12" ht="16.5" thickTop="1">
      <c r="A22" s="246">
        <f t="shared" si="0"/>
        <v>12</v>
      </c>
      <c r="B22" s="3"/>
      <c r="E22" s="587"/>
      <c r="F22" s="865"/>
      <c r="G22" s="587"/>
      <c r="H22" s="417"/>
      <c r="I22" s="236"/>
      <c r="K22" s="4"/>
      <c r="L22" s="246">
        <f t="shared" si="1"/>
        <v>12</v>
      </c>
    </row>
    <row r="23" spans="1:12" ht="16.5" thickBot="1">
      <c r="A23" s="246">
        <f t="shared" si="0"/>
        <v>13</v>
      </c>
      <c r="B23" s="3" t="s">
        <v>333</v>
      </c>
      <c r="E23" s="882">
        <v>0</v>
      </c>
      <c r="F23" s="416"/>
      <c r="G23" s="882">
        <v>0</v>
      </c>
      <c r="H23" s="417"/>
      <c r="I23" s="866">
        <f>(E23+G23)/2</f>
        <v>0</v>
      </c>
      <c r="K23" s="246" t="s">
        <v>304</v>
      </c>
      <c r="L23" s="246">
        <f t="shared" si="1"/>
        <v>13</v>
      </c>
    </row>
    <row r="24" spans="1:12" ht="16.5" thickTop="1">
      <c r="L24" s="246"/>
    </row>
    <row r="25" spans="1:12">
      <c r="L25" s="246"/>
    </row>
    <row r="26" spans="1:12">
      <c r="A26" s="1241"/>
      <c r="B26" s="1247"/>
    </row>
    <row r="27" spans="1:12" ht="18.75">
      <c r="A27" s="371">
        <v>1</v>
      </c>
      <c r="B27" s="3" t="s">
        <v>334</v>
      </c>
    </row>
    <row r="28" spans="1:12" ht="18.75">
      <c r="A28" s="371">
        <v>2</v>
      </c>
      <c r="B28" s="215" t="s">
        <v>921</v>
      </c>
    </row>
    <row r="29" spans="1:12">
      <c r="A29" s="215"/>
      <c r="B29" s="419" t="s">
        <v>922</v>
      </c>
    </row>
  </sheetData>
  <mergeCells count="5">
    <mergeCell ref="B2:K2"/>
    <mergeCell ref="B3:K3"/>
    <mergeCell ref="B4:K4"/>
    <mergeCell ref="B5:K5"/>
    <mergeCell ref="B6:K6"/>
  </mergeCells>
  <printOptions horizontalCentered="1"/>
  <pageMargins left="0.5" right="0.5" top="0.5" bottom="0.5" header="0.25" footer="0.25"/>
  <pageSetup scale="51" orientation="portrait" r:id="rId1"/>
  <headerFooter scaleWithDoc="0">
    <oddFooter>&amp;C&amp;"Times New Roman,Regular"&amp;10AF</oddFoot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A820B-7572-44BC-8D6D-40C5971BE1DD}">
  <sheetPr>
    <pageSetUpPr fitToPage="1"/>
  </sheetPr>
  <dimension ref="A2:N48"/>
  <sheetViews>
    <sheetView zoomScale="80" zoomScaleNormal="80" zoomScaleSheetLayoutView="70" workbookViewId="0">
      <selection activeCell="C35" sqref="C35"/>
    </sheetView>
  </sheetViews>
  <sheetFormatPr defaultColWidth="8.5703125" defaultRowHeight="15.75"/>
  <cols>
    <col min="1" max="1" width="5.5703125" style="246" customWidth="1"/>
    <col min="2" max="2" width="62.5703125" style="215" bestFit="1" customWidth="1"/>
    <col min="3" max="3" width="16.5703125" style="215" customWidth="1"/>
    <col min="4" max="4" width="2.140625" style="215" bestFit="1" customWidth="1"/>
    <col min="5" max="5" width="16.5703125" style="215" customWidth="1"/>
    <col min="6" max="6" width="1.5703125" style="215" customWidth="1"/>
    <col min="7" max="7" width="16.5703125" style="215" customWidth="1"/>
    <col min="8" max="8" width="1.5703125" style="215" customWidth="1"/>
    <col min="9" max="9" width="23.42578125" style="215" bestFit="1" customWidth="1"/>
    <col min="10" max="10" width="2.140625" style="215" bestFit="1" customWidth="1"/>
    <col min="11" max="11" width="62.5703125" style="215" customWidth="1"/>
    <col min="12" max="12" width="5.140625" style="246" customWidth="1"/>
    <col min="13" max="13" width="8.5703125" style="215"/>
    <col min="14" max="14" width="13.42578125" style="215" bestFit="1" customWidth="1"/>
    <col min="15" max="16384" width="8.5703125" style="215"/>
  </cols>
  <sheetData>
    <row r="2" spans="1:14">
      <c r="B2" s="1315" t="s">
        <v>0</v>
      </c>
      <c r="C2" s="1315"/>
      <c r="D2" s="1315"/>
      <c r="E2" s="1315"/>
      <c r="F2" s="1315"/>
      <c r="G2" s="1315"/>
      <c r="H2" s="1315"/>
      <c r="I2" s="1315"/>
      <c r="J2" s="1315"/>
      <c r="K2" s="1315"/>
    </row>
    <row r="3" spans="1:14">
      <c r="B3" s="1315" t="s">
        <v>335</v>
      </c>
      <c r="C3" s="1315"/>
      <c r="D3" s="1315"/>
      <c r="E3" s="1315"/>
      <c r="F3" s="1315"/>
      <c r="G3" s="1315"/>
      <c r="H3" s="1315"/>
      <c r="I3" s="1315"/>
      <c r="J3" s="1315"/>
      <c r="K3" s="1315"/>
    </row>
    <row r="4" spans="1:14">
      <c r="B4" s="1315" t="s">
        <v>336</v>
      </c>
      <c r="C4" s="1315"/>
      <c r="D4" s="1315"/>
      <c r="E4" s="1315"/>
      <c r="F4" s="1315"/>
      <c r="G4" s="1315"/>
      <c r="H4" s="1315"/>
      <c r="I4" s="1315"/>
      <c r="J4" s="1315"/>
      <c r="K4" s="1315"/>
    </row>
    <row r="5" spans="1:14">
      <c r="B5" s="1315" t="str">
        <f>"Base Period 12 Months Ending December 31, "&amp;Automation!$B$3-1</f>
        <v>Base Period 12 Months Ending December 31, 2024</v>
      </c>
      <c r="C5" s="1315"/>
      <c r="D5" s="1315"/>
      <c r="E5" s="1315"/>
      <c r="F5" s="1315"/>
      <c r="G5" s="1315"/>
      <c r="H5" s="1315"/>
      <c r="I5" s="1315"/>
      <c r="J5" s="1315"/>
      <c r="K5" s="1315"/>
    </row>
    <row r="6" spans="1:14" ht="15.75" customHeight="1">
      <c r="B6" s="1313" t="s">
        <v>3</v>
      </c>
      <c r="C6" s="1313"/>
      <c r="D6" s="1313"/>
      <c r="E6" s="1313"/>
      <c r="F6" s="1313"/>
      <c r="G6" s="1313"/>
      <c r="H6" s="1313"/>
      <c r="I6" s="1313"/>
      <c r="J6" s="1313"/>
      <c r="K6" s="1313"/>
    </row>
    <row r="8" spans="1:14">
      <c r="B8" s="236"/>
      <c r="C8" s="689" t="s">
        <v>77</v>
      </c>
      <c r="D8" s="689"/>
      <c r="E8" s="689" t="s">
        <v>78</v>
      </c>
      <c r="F8" s="689"/>
      <c r="G8" s="689" t="s">
        <v>337</v>
      </c>
      <c r="H8" s="689"/>
      <c r="I8" s="689" t="s">
        <v>338</v>
      </c>
      <c r="J8" s="689"/>
      <c r="K8" s="689"/>
    </row>
    <row r="9" spans="1:14">
      <c r="A9" s="246" t="s">
        <v>4</v>
      </c>
      <c r="B9" s="236"/>
      <c r="C9" s="689" t="s">
        <v>339</v>
      </c>
      <c r="D9" s="689"/>
      <c r="E9" s="689" t="s">
        <v>340</v>
      </c>
      <c r="F9" s="689"/>
      <c r="G9" s="689" t="s">
        <v>340</v>
      </c>
      <c r="H9" s="689"/>
      <c r="I9" s="689"/>
      <c r="J9" s="689"/>
      <c r="K9" s="689"/>
      <c r="L9" s="246" t="s">
        <v>4</v>
      </c>
    </row>
    <row r="10" spans="1:14">
      <c r="A10" s="246" t="s">
        <v>5</v>
      </c>
      <c r="B10" s="984" t="s">
        <v>259</v>
      </c>
      <c r="C10" s="1040" t="s">
        <v>341</v>
      </c>
      <c r="D10" s="1040"/>
      <c r="E10" s="1040" t="s">
        <v>342</v>
      </c>
      <c r="F10" s="1040"/>
      <c r="G10" s="1040" t="s">
        <v>343</v>
      </c>
      <c r="H10" s="1040"/>
      <c r="I10" s="984" t="s">
        <v>80</v>
      </c>
      <c r="J10" s="984"/>
      <c r="K10" s="984" t="s">
        <v>8</v>
      </c>
      <c r="L10" s="246" t="s">
        <v>5</v>
      </c>
    </row>
    <row r="11" spans="1:14">
      <c r="B11" s="236"/>
      <c r="C11" s="835"/>
      <c r="D11" s="835"/>
      <c r="E11" s="835"/>
      <c r="F11" s="835"/>
      <c r="G11" s="835"/>
      <c r="H11" s="835"/>
      <c r="I11" s="480"/>
      <c r="J11" s="480"/>
      <c r="K11" s="480"/>
    </row>
    <row r="12" spans="1:14">
      <c r="A12" s="246">
        <v>1</v>
      </c>
      <c r="B12" s="419" t="s">
        <v>344</v>
      </c>
      <c r="C12" s="836"/>
      <c r="D12" s="836"/>
      <c r="E12" s="836"/>
      <c r="F12" s="836"/>
      <c r="G12" s="836"/>
      <c r="H12" s="836"/>
      <c r="I12" s="480"/>
      <c r="J12" s="480"/>
      <c r="K12" s="480"/>
      <c r="L12" s="246">
        <f>A12</f>
        <v>1</v>
      </c>
    </row>
    <row r="13" spans="1:14">
      <c r="A13" s="246">
        <f>A12+1</f>
        <v>2</v>
      </c>
      <c r="B13" s="419" t="s">
        <v>345</v>
      </c>
      <c r="C13" s="472">
        <v>997.58425549910271</v>
      </c>
      <c r="D13" s="1241"/>
      <c r="E13" s="472">
        <v>0</v>
      </c>
      <c r="F13" s="472"/>
      <c r="G13" s="472">
        <v>0</v>
      </c>
      <c r="H13" s="837"/>
      <c r="I13" s="375">
        <f>SUM(C13:G13)</f>
        <v>997.58425549910271</v>
      </c>
      <c r="J13" s="1241"/>
      <c r="K13" s="400" t="str">
        <f>Automation!B3-1&amp;" Form 1; Page 234; Footnote Data (c)"</f>
        <v>2024 Form 1; Page 234; Footnote Data (c)</v>
      </c>
      <c r="L13" s="246">
        <f>L12+1</f>
        <v>2</v>
      </c>
      <c r="M13" s="906"/>
      <c r="N13" s="906"/>
    </row>
    <row r="14" spans="1:14">
      <c r="A14" s="246">
        <f t="shared" ref="A14:A45" si="0">A13+1</f>
        <v>3</v>
      </c>
      <c r="B14" s="419" t="s">
        <v>346</v>
      </c>
      <c r="C14" s="490">
        <v>170.14098800856334</v>
      </c>
      <c r="D14" s="490"/>
      <c r="E14" s="490">
        <v>0</v>
      </c>
      <c r="F14" s="490"/>
      <c r="G14" s="490">
        <v>0</v>
      </c>
      <c r="H14" s="490"/>
      <c r="I14" s="163">
        <f>SUM(C14:G14)</f>
        <v>170.14098800856334</v>
      </c>
      <c r="J14" s="163"/>
      <c r="K14" s="400" t="str">
        <f>Automation!B3-1&amp;" Form 1; Page 234; Footnote Data (c)"</f>
        <v>2024 Form 1; Page 234; Footnote Data (c)</v>
      </c>
      <c r="L14" s="246">
        <f t="shared" ref="L14:L45" si="1">L13+1</f>
        <v>3</v>
      </c>
    </row>
    <row r="15" spans="1:14">
      <c r="A15" s="246">
        <f t="shared" si="0"/>
        <v>4</v>
      </c>
      <c r="B15" s="419" t="s">
        <v>347</v>
      </c>
      <c r="C15" s="490">
        <v>0</v>
      </c>
      <c r="D15" s="490"/>
      <c r="E15" s="490">
        <v>100815.67964361192</v>
      </c>
      <c r="F15" s="490"/>
      <c r="G15" s="490">
        <v>0</v>
      </c>
      <c r="H15" s="490"/>
      <c r="I15" s="163">
        <f>SUM(C15:G15)</f>
        <v>100815.67964361192</v>
      </c>
      <c r="J15" s="163"/>
      <c r="K15" s="400" t="str">
        <f>Automation!B3-1&amp;" Form 1; Page 234; Footnote Data (c)"</f>
        <v>2024 Form 1; Page 234; Footnote Data (c)</v>
      </c>
      <c r="L15" s="246">
        <f t="shared" si="1"/>
        <v>4</v>
      </c>
    </row>
    <row r="16" spans="1:14" ht="16.5" thickBot="1">
      <c r="A16" s="246">
        <f t="shared" si="0"/>
        <v>5</v>
      </c>
      <c r="B16" s="465" t="s">
        <v>348</v>
      </c>
      <c r="C16" s="838">
        <f>SUM(C13:C15)</f>
        <v>1167.7252435076662</v>
      </c>
      <c r="D16" s="1241"/>
      <c r="E16" s="838">
        <f>SUM(E13:E15)</f>
        <v>100815.67964361192</v>
      </c>
      <c r="F16" s="322"/>
      <c r="G16" s="838">
        <f>SUM(G13:G15)</f>
        <v>0</v>
      </c>
      <c r="H16" s="163"/>
      <c r="I16" s="838">
        <f>SUM(I13:I15)</f>
        <v>101983.40488711958</v>
      </c>
      <c r="J16" s="1241"/>
      <c r="K16" s="839" t="str">
        <f>"Sum Lines "&amp;A13&amp;" thru "&amp;A15</f>
        <v>Sum Lines 2 thru 4</v>
      </c>
      <c r="L16" s="246">
        <f t="shared" si="1"/>
        <v>5</v>
      </c>
    </row>
    <row r="17" spans="1:14" ht="16.5" thickTop="1">
      <c r="A17" s="246">
        <f t="shared" si="0"/>
        <v>6</v>
      </c>
      <c r="C17" s="840"/>
      <c r="D17" s="840"/>
      <c r="E17" s="840"/>
      <c r="F17" s="840"/>
      <c r="G17" s="1224"/>
      <c r="H17" s="840"/>
      <c r="I17" s="840"/>
      <c r="J17" s="840"/>
      <c r="K17" s="840"/>
      <c r="L17" s="246">
        <f t="shared" si="1"/>
        <v>6</v>
      </c>
    </row>
    <row r="18" spans="1:14">
      <c r="A18" s="246">
        <f t="shared" si="0"/>
        <v>7</v>
      </c>
      <c r="B18" s="419" t="s">
        <v>349</v>
      </c>
      <c r="C18" s="836"/>
      <c r="D18" s="836"/>
      <c r="E18" s="836"/>
      <c r="F18" s="836"/>
      <c r="G18" s="836"/>
      <c r="H18" s="836"/>
      <c r="I18" s="480"/>
      <c r="J18" s="480"/>
      <c r="K18" s="480"/>
      <c r="L18" s="246">
        <f t="shared" si="1"/>
        <v>7</v>
      </c>
    </row>
    <row r="19" spans="1:14">
      <c r="A19" s="246">
        <f t="shared" si="0"/>
        <v>8</v>
      </c>
      <c r="B19" s="841" t="s">
        <v>350</v>
      </c>
      <c r="C19" s="472">
        <v>-895775.55474620045</v>
      </c>
      <c r="D19" s="1241"/>
      <c r="E19" s="375">
        <v>-356126.56209857157</v>
      </c>
      <c r="F19" s="375"/>
      <c r="G19" s="375">
        <v>8657.6922887997935</v>
      </c>
      <c r="H19" s="375"/>
      <c r="I19" s="375">
        <f>SUM(C19:G19)</f>
        <v>-1243244.4245559722</v>
      </c>
      <c r="J19" s="1241"/>
      <c r="K19" s="1236" t="str">
        <f>Automation!B3-1&amp;" Form 1; Page 274-275; Footnote Data (a)"</f>
        <v>2024 Form 1; Page 274-275; Footnote Data (a)</v>
      </c>
      <c r="L19" s="246">
        <f t="shared" si="1"/>
        <v>8</v>
      </c>
    </row>
    <row r="20" spans="1:14">
      <c r="A20" s="246">
        <f t="shared" si="0"/>
        <v>9</v>
      </c>
      <c r="C20" s="163">
        <v>0</v>
      </c>
      <c r="D20" s="163"/>
      <c r="E20" s="163">
        <v>0</v>
      </c>
      <c r="F20" s="163"/>
      <c r="G20" s="163">
        <v>0</v>
      </c>
      <c r="H20" s="163"/>
      <c r="I20" s="163">
        <f>SUM(C20:G20)</f>
        <v>0</v>
      </c>
      <c r="J20" s="163"/>
      <c r="K20" s="163"/>
      <c r="L20" s="246">
        <f t="shared" si="1"/>
        <v>9</v>
      </c>
    </row>
    <row r="21" spans="1:14" ht="16.5" thickBot="1">
      <c r="A21" s="246">
        <f t="shared" si="0"/>
        <v>10</v>
      </c>
      <c r="B21" s="465" t="s">
        <v>351</v>
      </c>
      <c r="C21" s="838">
        <f>SUM(C19:C20)</f>
        <v>-895775.55474620045</v>
      </c>
      <c r="D21" s="1241"/>
      <c r="E21" s="838">
        <f>SUM(E19:E20)</f>
        <v>-356126.56209857157</v>
      </c>
      <c r="F21" s="322"/>
      <c r="G21" s="838">
        <f>SUM(G19:G20)</f>
        <v>8657.6922887997935</v>
      </c>
      <c r="H21" s="163"/>
      <c r="I21" s="838">
        <f>SUM(I19:I20)</f>
        <v>-1243244.4245559722</v>
      </c>
      <c r="J21" s="1241"/>
      <c r="K21" s="839" t="str">
        <f>"Sum Lines "&amp;A19&amp;" thru "&amp;A20</f>
        <v>Sum Lines 8 thru 9</v>
      </c>
      <c r="L21" s="246">
        <f t="shared" si="1"/>
        <v>10</v>
      </c>
    </row>
    <row r="22" spans="1:14" ht="16.5" thickTop="1">
      <c r="A22" s="246">
        <f t="shared" si="0"/>
        <v>11</v>
      </c>
      <c r="L22" s="246">
        <f t="shared" si="1"/>
        <v>11</v>
      </c>
    </row>
    <row r="23" spans="1:14">
      <c r="A23" s="246">
        <f t="shared" si="0"/>
        <v>12</v>
      </c>
      <c r="B23" s="419" t="s">
        <v>352</v>
      </c>
      <c r="C23" s="836"/>
      <c r="D23" s="836"/>
      <c r="E23" s="836"/>
      <c r="F23" s="836"/>
      <c r="G23" s="836"/>
      <c r="H23" s="836"/>
      <c r="I23" s="480"/>
      <c r="J23" s="480"/>
      <c r="K23" s="246"/>
      <c r="L23" s="246">
        <f t="shared" si="1"/>
        <v>12</v>
      </c>
    </row>
    <row r="24" spans="1:14">
      <c r="A24" s="246">
        <f t="shared" si="0"/>
        <v>13</v>
      </c>
      <c r="B24" s="419" t="s">
        <v>353</v>
      </c>
      <c r="C24" s="472">
        <v>-10383.075545153648</v>
      </c>
      <c r="D24" s="472"/>
      <c r="E24" s="472">
        <v>0</v>
      </c>
      <c r="F24" s="472"/>
      <c r="G24" s="472">
        <v>0</v>
      </c>
      <c r="H24" s="837"/>
      <c r="I24" s="375">
        <f>SUM(C24:G24)</f>
        <v>-10383.075545153648</v>
      </c>
      <c r="J24" s="375"/>
      <c r="K24" s="400" t="str">
        <f>Automation!B3-1&amp;" Form 1; Page 276-277; Footnote Data (a)"</f>
        <v>2024 Form 1; Page 276-277; Footnote Data (a)</v>
      </c>
      <c r="L24" s="246">
        <f t="shared" si="1"/>
        <v>13</v>
      </c>
      <c r="N24" s="906"/>
    </row>
    <row r="25" spans="1:14">
      <c r="A25" s="246">
        <f t="shared" si="0"/>
        <v>14</v>
      </c>
      <c r="B25" s="419"/>
      <c r="C25" s="163">
        <v>0</v>
      </c>
      <c r="D25" s="163"/>
      <c r="E25" s="163">
        <v>0</v>
      </c>
      <c r="F25" s="163"/>
      <c r="G25" s="163">
        <v>0</v>
      </c>
      <c r="H25" s="163"/>
      <c r="I25" s="163">
        <f>SUM(C25:G25)</f>
        <v>0</v>
      </c>
      <c r="J25" s="163"/>
      <c r="K25" s="163"/>
      <c r="L25" s="246">
        <f t="shared" si="1"/>
        <v>14</v>
      </c>
    </row>
    <row r="26" spans="1:14" ht="16.5" thickBot="1">
      <c r="A26" s="246">
        <f t="shared" si="0"/>
        <v>15</v>
      </c>
      <c r="B26" s="465" t="s">
        <v>354</v>
      </c>
      <c r="C26" s="838">
        <f>SUM(C24:C25)</f>
        <v>-10383.075545153648</v>
      </c>
      <c r="D26" s="163"/>
      <c r="E26" s="838">
        <f>SUM(E24:E25)</f>
        <v>0</v>
      </c>
      <c r="F26" s="322"/>
      <c r="G26" s="838">
        <f>SUM(G24:G25)</f>
        <v>0</v>
      </c>
      <c r="H26" s="163"/>
      <c r="I26" s="838">
        <f>SUM(I24:I25)</f>
        <v>-10383.075545153648</v>
      </c>
      <c r="J26" s="322"/>
      <c r="K26" s="839" t="str">
        <f>"Sum Lines "&amp;A24&amp;" thru "&amp;A25</f>
        <v>Sum Lines 13 thru 14</v>
      </c>
      <c r="L26" s="246">
        <f t="shared" si="1"/>
        <v>15</v>
      </c>
    </row>
    <row r="27" spans="1:14" ht="17.25" thickTop="1" thickBot="1">
      <c r="A27" s="246">
        <f t="shared" si="0"/>
        <v>16</v>
      </c>
      <c r="B27" s="265"/>
      <c r="C27" s="265"/>
      <c r="D27" s="265"/>
      <c r="E27" s="265"/>
      <c r="F27" s="265"/>
      <c r="G27" s="265"/>
      <c r="H27" s="265"/>
      <c r="I27" s="265"/>
      <c r="J27" s="265"/>
      <c r="K27" s="265"/>
      <c r="L27" s="246">
        <f t="shared" si="1"/>
        <v>16</v>
      </c>
    </row>
    <row r="28" spans="1:14">
      <c r="A28" s="246">
        <f t="shared" si="0"/>
        <v>17</v>
      </c>
      <c r="L28" s="246">
        <f t="shared" si="1"/>
        <v>17</v>
      </c>
    </row>
    <row r="29" spans="1:14">
      <c r="A29" s="246">
        <f t="shared" si="0"/>
        <v>18</v>
      </c>
      <c r="B29" s="419" t="s">
        <v>896</v>
      </c>
      <c r="C29" s="836"/>
      <c r="D29" s="836"/>
      <c r="E29" s="836"/>
      <c r="F29" s="836"/>
      <c r="G29" s="836"/>
      <c r="H29" s="836"/>
      <c r="I29" s="480"/>
      <c r="J29" s="480"/>
      <c r="K29" s="480"/>
      <c r="L29" s="246">
        <f t="shared" si="1"/>
        <v>18</v>
      </c>
    </row>
    <row r="30" spans="1:14">
      <c r="A30" s="246">
        <f t="shared" si="0"/>
        <v>19</v>
      </c>
      <c r="B30" s="419" t="s">
        <v>347</v>
      </c>
      <c r="C30" s="375">
        <v>0</v>
      </c>
      <c r="D30" s="375"/>
      <c r="E30" s="375">
        <v>0</v>
      </c>
      <c r="F30" s="375"/>
      <c r="G30" s="375">
        <v>0</v>
      </c>
      <c r="H30" s="472"/>
      <c r="I30" s="375">
        <f>SUM(C30:G30)</f>
        <v>0</v>
      </c>
      <c r="J30" s="375"/>
      <c r="K30" s="65" t="str">
        <f>"Not Applicable to "&amp;Automation!$B$3-1&amp;" Base Period"</f>
        <v>Not Applicable to 2024 Base Period</v>
      </c>
      <c r="L30" s="246">
        <f t="shared" si="1"/>
        <v>19</v>
      </c>
    </row>
    <row r="31" spans="1:14">
      <c r="A31" s="246">
        <f t="shared" si="0"/>
        <v>20</v>
      </c>
      <c r="C31" s="163">
        <v>0</v>
      </c>
      <c r="D31" s="163"/>
      <c r="E31" s="163">
        <v>0</v>
      </c>
      <c r="F31" s="163"/>
      <c r="G31" s="163">
        <v>0</v>
      </c>
      <c r="H31" s="163"/>
      <c r="I31" s="163">
        <f>SUM(C31:G31)</f>
        <v>0</v>
      </c>
      <c r="J31" s="163"/>
      <c r="K31" s="163"/>
      <c r="L31" s="246">
        <f t="shared" si="1"/>
        <v>20</v>
      </c>
    </row>
    <row r="32" spans="1:14" ht="16.5" thickBot="1">
      <c r="A32" s="246">
        <f t="shared" si="0"/>
        <v>21</v>
      </c>
      <c r="B32" s="465" t="s">
        <v>348</v>
      </c>
      <c r="C32" s="838">
        <f>SUM(C30:C31)</f>
        <v>0</v>
      </c>
      <c r="D32" s="163"/>
      <c r="E32" s="838">
        <f>SUM(E30:E31)</f>
        <v>0</v>
      </c>
      <c r="F32" s="322"/>
      <c r="G32" s="838">
        <f>SUM(G30:G31)</f>
        <v>0</v>
      </c>
      <c r="H32" s="163"/>
      <c r="I32" s="838">
        <f>SUM(I30:I31)</f>
        <v>0</v>
      </c>
      <c r="J32" s="322"/>
      <c r="K32" s="839" t="str">
        <f>"Sum Lines "&amp;A30&amp;" thru "&amp;A31</f>
        <v>Sum Lines 19 thru 20</v>
      </c>
      <c r="L32" s="246">
        <f t="shared" si="1"/>
        <v>21</v>
      </c>
    </row>
    <row r="33" spans="1:12" ht="16.5" thickTop="1">
      <c r="A33" s="246">
        <f t="shared" si="0"/>
        <v>22</v>
      </c>
      <c r="C33" s="840"/>
      <c r="D33" s="840"/>
      <c r="E33" s="840"/>
      <c r="F33" s="840"/>
      <c r="G33" s="840"/>
      <c r="H33" s="840"/>
      <c r="I33" s="840"/>
      <c r="J33" s="840"/>
      <c r="K33" s="840"/>
      <c r="L33" s="246">
        <f t="shared" si="1"/>
        <v>22</v>
      </c>
    </row>
    <row r="34" spans="1:12">
      <c r="A34" s="246">
        <f t="shared" si="0"/>
        <v>23</v>
      </c>
      <c r="B34" s="419" t="s">
        <v>889</v>
      </c>
      <c r="C34" s="836"/>
      <c r="D34" s="836"/>
      <c r="E34" s="836"/>
      <c r="F34" s="836"/>
      <c r="G34" s="836"/>
      <c r="H34" s="836"/>
      <c r="I34" s="480"/>
      <c r="J34" s="480"/>
      <c r="K34" s="480"/>
      <c r="L34" s="246">
        <f t="shared" si="1"/>
        <v>23</v>
      </c>
    </row>
    <row r="35" spans="1:12">
      <c r="A35" s="246">
        <f t="shared" si="0"/>
        <v>24</v>
      </c>
      <c r="B35" s="841" t="s">
        <v>350</v>
      </c>
      <c r="C35" s="375">
        <v>-3316.0936794035993</v>
      </c>
      <c r="D35" s="375"/>
      <c r="E35" s="375">
        <v>0</v>
      </c>
      <c r="F35" s="375"/>
      <c r="G35" s="375">
        <v>0</v>
      </c>
      <c r="H35" s="375"/>
      <c r="I35" s="375">
        <f>SUM(C35:G35)</f>
        <v>-3316.0936794035993</v>
      </c>
      <c r="J35" s="375"/>
      <c r="K35" s="400" t="str">
        <f>Automation!B3-1&amp;" Form 1; Page 274-275; Footnote Data (a)"</f>
        <v>2024 Form 1; Page 274-275; Footnote Data (a)</v>
      </c>
      <c r="L35" s="246">
        <f t="shared" si="1"/>
        <v>24</v>
      </c>
    </row>
    <row r="36" spans="1:12">
      <c r="A36" s="246">
        <f t="shared" si="0"/>
        <v>25</v>
      </c>
      <c r="C36" s="163">
        <v>0</v>
      </c>
      <c r="D36" s="163"/>
      <c r="E36" s="163">
        <v>0</v>
      </c>
      <c r="F36" s="163"/>
      <c r="G36" s="163">
        <v>0</v>
      </c>
      <c r="H36" s="163"/>
      <c r="I36" s="163">
        <f>SUM(C36:G36)</f>
        <v>0</v>
      </c>
      <c r="J36" s="163"/>
      <c r="K36" s="163"/>
      <c r="L36" s="246">
        <f t="shared" si="1"/>
        <v>25</v>
      </c>
    </row>
    <row r="37" spans="1:12" ht="16.5" thickBot="1">
      <c r="A37" s="246">
        <f t="shared" si="0"/>
        <v>26</v>
      </c>
      <c r="B37" s="465" t="s">
        <v>351</v>
      </c>
      <c r="C37" s="838">
        <f>SUM(C35:C36)</f>
        <v>-3316.0936794035993</v>
      </c>
      <c r="D37" s="163"/>
      <c r="E37" s="838">
        <f>SUM(E35:E36)</f>
        <v>0</v>
      </c>
      <c r="F37" s="322"/>
      <c r="G37" s="838">
        <f>SUM(G35:G36)</f>
        <v>0</v>
      </c>
      <c r="H37" s="163"/>
      <c r="I37" s="838">
        <f>SUM(I35:I36)</f>
        <v>-3316.0936794035993</v>
      </c>
      <c r="J37" s="322"/>
      <c r="K37" s="839" t="str">
        <f>"Sum Lines "&amp;A35&amp;" thru "&amp;A36</f>
        <v>Sum Lines 24 thru 25</v>
      </c>
      <c r="L37" s="246">
        <f t="shared" si="1"/>
        <v>26</v>
      </c>
    </row>
    <row r="38" spans="1:12" ht="16.5" thickTop="1">
      <c r="A38" s="246">
        <f t="shared" si="0"/>
        <v>27</v>
      </c>
      <c r="L38" s="246">
        <f t="shared" si="1"/>
        <v>27</v>
      </c>
    </row>
    <row r="39" spans="1:12">
      <c r="A39" s="246">
        <f t="shared" si="0"/>
        <v>28</v>
      </c>
      <c r="B39" s="419" t="s">
        <v>897</v>
      </c>
      <c r="C39" s="836"/>
      <c r="D39" s="836"/>
      <c r="E39" s="836"/>
      <c r="F39" s="836"/>
      <c r="G39" s="836"/>
      <c r="H39" s="836"/>
      <c r="I39" s="480"/>
      <c r="J39" s="480"/>
      <c r="K39" s="246"/>
      <c r="L39" s="246">
        <f t="shared" si="1"/>
        <v>28</v>
      </c>
    </row>
    <row r="40" spans="1:12">
      <c r="A40" s="246">
        <f t="shared" si="0"/>
        <v>29</v>
      </c>
      <c r="B40" s="419"/>
      <c r="C40" s="375">
        <v>0</v>
      </c>
      <c r="D40" s="375"/>
      <c r="E40" s="375">
        <v>0</v>
      </c>
      <c r="F40" s="375"/>
      <c r="G40" s="375">
        <v>0</v>
      </c>
      <c r="H40" s="375"/>
      <c r="I40" s="375">
        <f>SUM(C40:G40)</f>
        <v>0</v>
      </c>
      <c r="J40" s="375"/>
      <c r="K40" s="65" t="str">
        <f>"Not Applicable to "&amp;Automation!$B$3-1&amp;" Base Period"</f>
        <v>Not Applicable to 2024 Base Period</v>
      </c>
      <c r="L40" s="246">
        <f t="shared" si="1"/>
        <v>29</v>
      </c>
    </row>
    <row r="41" spans="1:12">
      <c r="A41" s="246">
        <f t="shared" si="0"/>
        <v>30</v>
      </c>
      <c r="B41" s="419"/>
      <c r="C41" s="163">
        <v>0</v>
      </c>
      <c r="D41" s="163"/>
      <c r="E41" s="163">
        <v>0</v>
      </c>
      <c r="F41" s="163"/>
      <c r="G41" s="163">
        <v>0</v>
      </c>
      <c r="H41" s="163"/>
      <c r="I41" s="163">
        <f>SUM(C41:G41)</f>
        <v>0</v>
      </c>
      <c r="J41" s="163"/>
      <c r="K41" s="163"/>
      <c r="L41" s="246">
        <f t="shared" si="1"/>
        <v>30</v>
      </c>
    </row>
    <row r="42" spans="1:12" ht="16.5" thickBot="1">
      <c r="A42" s="246">
        <f t="shared" si="0"/>
        <v>31</v>
      </c>
      <c r="B42" s="465" t="s">
        <v>354</v>
      </c>
      <c r="C42" s="838">
        <f>SUM(C40:C41)</f>
        <v>0</v>
      </c>
      <c r="D42" s="163"/>
      <c r="E42" s="838">
        <f>SUM(E40:E41)</f>
        <v>0</v>
      </c>
      <c r="F42" s="322"/>
      <c r="G42" s="838">
        <f>SUM(G40:G41)</f>
        <v>0</v>
      </c>
      <c r="H42" s="163"/>
      <c r="I42" s="838">
        <f>SUM(I40:I41)</f>
        <v>0</v>
      </c>
      <c r="J42" s="322"/>
      <c r="K42" s="839" t="str">
        <f>"Sum Lines "&amp;A40&amp;" thru "&amp;A41</f>
        <v>Sum Lines 29 thru 30</v>
      </c>
      <c r="L42" s="246">
        <f t="shared" si="1"/>
        <v>31</v>
      </c>
    </row>
    <row r="43" spans="1:12" ht="17.25" thickTop="1" thickBot="1">
      <c r="A43" s="246">
        <f t="shared" si="0"/>
        <v>32</v>
      </c>
      <c r="B43" s="869"/>
      <c r="C43" s="870"/>
      <c r="D43" s="273"/>
      <c r="E43" s="870"/>
      <c r="F43" s="870"/>
      <c r="G43" s="870"/>
      <c r="H43" s="273"/>
      <c r="I43" s="870"/>
      <c r="J43" s="870"/>
      <c r="K43" s="871"/>
      <c r="L43" s="246">
        <f t="shared" si="1"/>
        <v>32</v>
      </c>
    </row>
    <row r="44" spans="1:12">
      <c r="A44" s="246">
        <f t="shared" si="0"/>
        <v>33</v>
      </c>
      <c r="B44" s="465"/>
      <c r="C44" s="322"/>
      <c r="D44" s="163"/>
      <c r="E44" s="322"/>
      <c r="F44" s="322"/>
      <c r="G44" s="322"/>
      <c r="H44" s="163"/>
      <c r="I44" s="322"/>
      <c r="J44" s="322"/>
      <c r="K44" s="839"/>
      <c r="L44" s="246">
        <f t="shared" si="1"/>
        <v>33</v>
      </c>
    </row>
    <row r="45" spans="1:12">
      <c r="A45" s="246">
        <f t="shared" si="0"/>
        <v>34</v>
      </c>
      <c r="B45" s="64" t="s">
        <v>332</v>
      </c>
      <c r="C45" s="11">
        <v>0</v>
      </c>
      <c r="D45" s="163"/>
      <c r="E45" s="11">
        <v>0</v>
      </c>
      <c r="F45" s="322"/>
      <c r="G45" s="11">
        <v>0</v>
      </c>
      <c r="H45" s="163"/>
      <c r="I45" s="375">
        <f>SUM(C45:G45)</f>
        <v>0</v>
      </c>
      <c r="J45" s="375"/>
      <c r="K45" s="65" t="str">
        <f>"Not Applicable to "&amp;Automation!$B$3-1&amp;" Base Period"</f>
        <v>Not Applicable to 2024 Base Period</v>
      </c>
      <c r="L45" s="246">
        <f t="shared" si="1"/>
        <v>34</v>
      </c>
    </row>
    <row r="46" spans="1:12">
      <c r="B46" s="465"/>
      <c r="C46" s="322"/>
      <c r="D46" s="163"/>
      <c r="E46" s="322"/>
      <c r="F46" s="322"/>
      <c r="G46" s="322"/>
      <c r="H46" s="163"/>
      <c r="I46" s="322"/>
      <c r="J46" s="322"/>
      <c r="K46" s="839"/>
    </row>
    <row r="47" spans="1:12">
      <c r="I47" s="906"/>
      <c r="J47" s="906"/>
    </row>
    <row r="48" spans="1:12">
      <c r="A48" s="1241"/>
      <c r="B48" s="1247"/>
      <c r="I48" s="906"/>
      <c r="J48" s="906"/>
    </row>
  </sheetData>
  <mergeCells count="5">
    <mergeCell ref="B2:K2"/>
    <mergeCell ref="B3:K3"/>
    <mergeCell ref="B4:K4"/>
    <mergeCell ref="B5:K5"/>
    <mergeCell ref="B6:K6"/>
  </mergeCells>
  <printOptions horizontalCentered="1"/>
  <pageMargins left="0.5" right="0.5" top="0.5" bottom="0.5" header="0.25" footer="0.25"/>
  <pageSetup scale="59" orientation="landscape" r:id="rId1"/>
  <headerFooter scaleWithDoc="0">
    <oddFooter>&amp;C&amp;"Times New Roman,Regular"&amp;10&amp;A</oddFooter>
  </headerFooter>
  <customProperties>
    <customPr name="_pios_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75E7E-7CAE-4399-B6F7-2D549ACA32DC}">
  <sheetPr>
    <pageSetUpPr fitToPage="1"/>
  </sheetPr>
  <dimension ref="A2:M48"/>
  <sheetViews>
    <sheetView topLeftCell="A7" zoomScale="80" zoomScaleNormal="80" zoomScaleSheetLayoutView="70" workbookViewId="0">
      <selection activeCell="J15" sqref="J15"/>
    </sheetView>
  </sheetViews>
  <sheetFormatPr defaultColWidth="8.5703125" defaultRowHeight="15.75"/>
  <cols>
    <col min="1" max="1" width="5.5703125" style="246" customWidth="1"/>
    <col min="2" max="2" width="62.5703125" style="215" bestFit="1" customWidth="1"/>
    <col min="3" max="3" width="16.5703125" style="215" customWidth="1"/>
    <col min="4" max="4" width="1.5703125" style="215" customWidth="1"/>
    <col min="5" max="5" width="16.5703125" style="215" customWidth="1"/>
    <col min="6" max="6" width="1.5703125" style="215" customWidth="1"/>
    <col min="7" max="7" width="16.5703125" style="215" customWidth="1"/>
    <col min="8" max="8" width="1.5703125" style="215" customWidth="1"/>
    <col min="9" max="9" width="23.42578125" style="215" bestFit="1" customWidth="1"/>
    <col min="10" max="10" width="62.5703125" style="215" customWidth="1"/>
    <col min="11" max="11" width="5.140625" style="246" customWidth="1"/>
    <col min="12" max="12" width="8.5703125" style="215"/>
    <col min="13" max="13" width="17.42578125" style="215" bestFit="1" customWidth="1"/>
    <col min="14" max="16384" width="8.5703125" style="215"/>
  </cols>
  <sheetData>
    <row r="2" spans="1:13">
      <c r="B2" s="1315" t="s">
        <v>0</v>
      </c>
      <c r="C2" s="1315"/>
      <c r="D2" s="1315"/>
      <c r="E2" s="1315"/>
      <c r="F2" s="1315"/>
      <c r="G2" s="1315"/>
      <c r="H2" s="1315"/>
      <c r="I2" s="1315"/>
      <c r="J2" s="1315"/>
    </row>
    <row r="3" spans="1:13">
      <c r="B3" s="1315" t="s">
        <v>335</v>
      </c>
      <c r="C3" s="1315"/>
      <c r="D3" s="1315"/>
      <c r="E3" s="1315"/>
      <c r="F3" s="1315"/>
      <c r="G3" s="1315"/>
      <c r="H3" s="1315"/>
      <c r="I3" s="1315"/>
      <c r="J3" s="1315"/>
    </row>
    <row r="4" spans="1:13">
      <c r="B4" s="1315" t="s">
        <v>336</v>
      </c>
      <c r="C4" s="1315"/>
      <c r="D4" s="1315"/>
      <c r="E4" s="1315"/>
      <c r="F4" s="1315"/>
      <c r="G4" s="1315"/>
      <c r="H4" s="1315"/>
      <c r="I4" s="1315"/>
      <c r="J4" s="1315"/>
    </row>
    <row r="5" spans="1:13">
      <c r="B5" s="1315" t="str">
        <f>"Base Period 12 Months Ending December 31, "&amp;Automation!$B$3</f>
        <v>Base Period 12 Months Ending December 31, 2025</v>
      </c>
      <c r="C5" s="1315"/>
      <c r="D5" s="1315"/>
      <c r="E5" s="1315"/>
      <c r="F5" s="1315"/>
      <c r="G5" s="1315"/>
      <c r="H5" s="1315"/>
      <c r="I5" s="1315"/>
      <c r="J5" s="1315"/>
    </row>
    <row r="6" spans="1:13" ht="15.75" customHeight="1">
      <c r="B6" s="1313" t="s">
        <v>3</v>
      </c>
      <c r="C6" s="1313"/>
      <c r="D6" s="1313"/>
      <c r="E6" s="1313"/>
      <c r="F6" s="1313"/>
      <c r="G6" s="1313"/>
      <c r="H6" s="1313"/>
      <c r="I6" s="1313"/>
      <c r="J6" s="1313"/>
    </row>
    <row r="8" spans="1:13">
      <c r="B8" s="236"/>
      <c r="C8" s="689" t="s">
        <v>77</v>
      </c>
      <c r="D8" s="689"/>
      <c r="E8" s="689" t="s">
        <v>78</v>
      </c>
      <c r="F8" s="689"/>
      <c r="G8" s="689" t="s">
        <v>337</v>
      </c>
      <c r="H8" s="689"/>
      <c r="I8" s="689" t="s">
        <v>338</v>
      </c>
      <c r="J8" s="689"/>
    </row>
    <row r="9" spans="1:13">
      <c r="A9" s="246" t="s">
        <v>4</v>
      </c>
      <c r="B9" s="236"/>
      <c r="C9" s="689" t="s">
        <v>339</v>
      </c>
      <c r="D9" s="689"/>
      <c r="E9" s="689" t="s">
        <v>340</v>
      </c>
      <c r="F9" s="689"/>
      <c r="G9" s="689" t="s">
        <v>340</v>
      </c>
      <c r="H9" s="689"/>
      <c r="I9" s="689"/>
      <c r="J9" s="689"/>
      <c r="K9" s="246" t="s">
        <v>4</v>
      </c>
    </row>
    <row r="10" spans="1:13">
      <c r="A10" s="246" t="s">
        <v>5</v>
      </c>
      <c r="B10" s="984" t="s">
        <v>259</v>
      </c>
      <c r="C10" s="1040" t="s">
        <v>341</v>
      </c>
      <c r="D10" s="1040"/>
      <c r="E10" s="1040" t="s">
        <v>342</v>
      </c>
      <c r="F10" s="1040"/>
      <c r="G10" s="1040" t="s">
        <v>343</v>
      </c>
      <c r="H10" s="1040"/>
      <c r="I10" s="984" t="s">
        <v>80</v>
      </c>
      <c r="J10" s="984" t="s">
        <v>8</v>
      </c>
      <c r="K10" s="246" t="s">
        <v>5</v>
      </c>
    </row>
    <row r="11" spans="1:13">
      <c r="B11" s="236"/>
      <c r="C11" s="835"/>
      <c r="D11" s="835"/>
      <c r="E11" s="835"/>
      <c r="F11" s="835"/>
      <c r="G11" s="835"/>
      <c r="H11" s="835"/>
      <c r="I11" s="480"/>
      <c r="J11" s="480"/>
    </row>
    <row r="12" spans="1:13">
      <c r="A12" s="246">
        <v>1</v>
      </c>
      <c r="B12" s="419" t="s">
        <v>344</v>
      </c>
      <c r="C12" s="836"/>
      <c r="D12" s="836"/>
      <c r="E12" s="836"/>
      <c r="F12" s="836"/>
      <c r="G12" s="836"/>
      <c r="H12" s="836"/>
      <c r="I12" s="480"/>
      <c r="J12" s="480"/>
      <c r="K12" s="246">
        <f>A12</f>
        <v>1</v>
      </c>
    </row>
    <row r="13" spans="1:13">
      <c r="A13" s="246">
        <f>A12+1</f>
        <v>2</v>
      </c>
      <c r="B13" s="419" t="s">
        <v>345</v>
      </c>
      <c r="C13" s="472">
        <v>945.62426480819181</v>
      </c>
      <c r="D13" s="472"/>
      <c r="E13" s="472">
        <v>0</v>
      </c>
      <c r="F13" s="472"/>
      <c r="G13" s="472">
        <v>0</v>
      </c>
      <c r="H13" s="837"/>
      <c r="I13" s="375">
        <f>SUM(C13:G13)</f>
        <v>945.62426480819181</v>
      </c>
      <c r="J13" s="400" t="str">
        <f>Automation!B3&amp;" Form 1; Page 234; Footnote Data (d)"</f>
        <v>2025 Form 1; Page 234; Footnote Data (d)</v>
      </c>
      <c r="K13" s="246">
        <f>K12+1</f>
        <v>2</v>
      </c>
    </row>
    <row r="14" spans="1:13">
      <c r="A14" s="246">
        <f t="shared" ref="A14:A45" si="0">A13+1</f>
        <v>3</v>
      </c>
      <c r="B14" s="419" t="s">
        <v>346</v>
      </c>
      <c r="C14" s="490">
        <v>1198.3562614826137</v>
      </c>
      <c r="D14" s="490"/>
      <c r="E14" s="490">
        <v>0</v>
      </c>
      <c r="F14" s="490"/>
      <c r="G14" s="490">
        <v>0</v>
      </c>
      <c r="H14" s="490"/>
      <c r="I14" s="163">
        <f>SUM(C14:G14)</f>
        <v>1198.3562614826137</v>
      </c>
      <c r="J14" s="400" t="str">
        <f>Automation!B3&amp;" Form 1; Page 234; Footnote Data (d)"</f>
        <v>2025 Form 1; Page 234; Footnote Data (d)</v>
      </c>
      <c r="K14" s="246">
        <f t="shared" ref="K14:K45" si="1">K13+1</f>
        <v>3</v>
      </c>
      <c r="M14" s="906"/>
    </row>
    <row r="15" spans="1:13">
      <c r="A15" s="246">
        <f t="shared" si="0"/>
        <v>4</v>
      </c>
      <c r="B15" s="419" t="s">
        <v>347</v>
      </c>
      <c r="C15" s="490">
        <v>0</v>
      </c>
      <c r="D15" s="490"/>
      <c r="E15" s="490">
        <v>99163.907165119206</v>
      </c>
      <c r="F15" s="490"/>
      <c r="G15" s="490">
        <v>0</v>
      </c>
      <c r="H15" s="490"/>
      <c r="I15" s="163">
        <f>SUM(C15:G15)</f>
        <v>99163.907165119206</v>
      </c>
      <c r="J15" s="400" t="str">
        <f>Automation!B3&amp;" Form 1; Page 234; Footnote Data (d)"</f>
        <v>2025 Form 1; Page 234; Footnote Data (d)</v>
      </c>
      <c r="K15" s="246">
        <f t="shared" si="1"/>
        <v>4</v>
      </c>
    </row>
    <row r="16" spans="1:13" ht="16.5" thickBot="1">
      <c r="A16" s="246">
        <f t="shared" si="0"/>
        <v>5</v>
      </c>
      <c r="B16" s="465" t="s">
        <v>348</v>
      </c>
      <c r="C16" s="838">
        <f>SUM(C13:C15)</f>
        <v>2143.9805262908058</v>
      </c>
      <c r="D16" s="163"/>
      <c r="E16" s="838">
        <f>SUM(E13:E15)</f>
        <v>99163.907165119206</v>
      </c>
      <c r="F16" s="322"/>
      <c r="G16" s="838">
        <f>SUM(G13:G15)</f>
        <v>0</v>
      </c>
      <c r="H16" s="163"/>
      <c r="I16" s="838">
        <f>SUM(I13:I15)</f>
        <v>101307.88769141001</v>
      </c>
      <c r="J16" s="839" t="str">
        <f>"Sum Lines "&amp;A13&amp;" thru "&amp;A15</f>
        <v>Sum Lines 2 thru 4</v>
      </c>
      <c r="K16" s="246">
        <f t="shared" si="1"/>
        <v>5</v>
      </c>
    </row>
    <row r="17" spans="1:13" ht="16.5" thickTop="1">
      <c r="A17" s="246">
        <f t="shared" si="0"/>
        <v>6</v>
      </c>
      <c r="C17" s="840"/>
      <c r="D17" s="840"/>
      <c r="E17" s="840"/>
      <c r="F17" s="840"/>
      <c r="G17" s="840"/>
      <c r="H17" s="840"/>
      <c r="I17" s="840"/>
      <c r="J17" s="840"/>
      <c r="K17" s="246">
        <f t="shared" si="1"/>
        <v>6</v>
      </c>
    </row>
    <row r="18" spans="1:13">
      <c r="A18" s="246">
        <f t="shared" si="0"/>
        <v>7</v>
      </c>
      <c r="B18" s="419" t="s">
        <v>349</v>
      </c>
      <c r="C18" s="836"/>
      <c r="D18" s="836"/>
      <c r="E18" s="836"/>
      <c r="F18" s="836"/>
      <c r="G18" s="836"/>
      <c r="H18" s="836"/>
      <c r="I18" s="480"/>
      <c r="J18" s="480"/>
      <c r="K18" s="246">
        <f t="shared" si="1"/>
        <v>7</v>
      </c>
    </row>
    <row r="19" spans="1:13">
      <c r="A19" s="246">
        <f t="shared" si="0"/>
        <v>8</v>
      </c>
      <c r="B19" s="841" t="s">
        <v>350</v>
      </c>
      <c r="C19" s="375">
        <v>-925195.08411654923</v>
      </c>
      <c r="D19" s="375"/>
      <c r="E19" s="375">
        <v>-350623.25942551042</v>
      </c>
      <c r="F19" s="375"/>
      <c r="G19" s="375">
        <v>8695.8913587997777</v>
      </c>
      <c r="H19" s="375"/>
      <c r="I19" s="375">
        <f>SUM(C19:G19)</f>
        <v>-1267122.4521832599</v>
      </c>
      <c r="J19" s="1236" t="str">
        <f>Automation!B3&amp;" Form 1; Page 274-275; Footnote Data (b)"</f>
        <v>2025 Form 1; Page 274-275; Footnote Data (b)</v>
      </c>
      <c r="K19" s="246">
        <f t="shared" si="1"/>
        <v>8</v>
      </c>
      <c r="M19" s="163"/>
    </row>
    <row r="20" spans="1:13">
      <c r="A20" s="246">
        <f t="shared" si="0"/>
        <v>9</v>
      </c>
      <c r="C20" s="163">
        <v>0</v>
      </c>
      <c r="D20" s="163"/>
      <c r="E20" s="163">
        <v>0</v>
      </c>
      <c r="F20" s="163"/>
      <c r="G20" s="163">
        <v>0</v>
      </c>
      <c r="H20" s="163"/>
      <c r="I20" s="163">
        <f>SUM(C20:G20)</f>
        <v>0</v>
      </c>
      <c r="J20" s="163"/>
      <c r="K20" s="246">
        <f t="shared" si="1"/>
        <v>9</v>
      </c>
    </row>
    <row r="21" spans="1:13" ht="16.5" thickBot="1">
      <c r="A21" s="246">
        <f t="shared" si="0"/>
        <v>10</v>
      </c>
      <c r="B21" s="465" t="s">
        <v>351</v>
      </c>
      <c r="C21" s="838">
        <f>SUM(C19:C20)</f>
        <v>-925195.08411654923</v>
      </c>
      <c r="D21" s="163"/>
      <c r="E21" s="838">
        <f>SUM(E19:E20)</f>
        <v>-350623.25942551042</v>
      </c>
      <c r="F21" s="322"/>
      <c r="G21" s="838">
        <f>SUM(G19:G20)</f>
        <v>8695.8913587997777</v>
      </c>
      <c r="H21" s="163"/>
      <c r="I21" s="838">
        <f>SUM(I19:I20)</f>
        <v>-1267122.4521832599</v>
      </c>
      <c r="J21" s="839" t="str">
        <f>"Sum Lines "&amp;A19&amp;" thru "&amp;A20</f>
        <v>Sum Lines 8 thru 9</v>
      </c>
      <c r="K21" s="246">
        <f t="shared" si="1"/>
        <v>10</v>
      </c>
    </row>
    <row r="22" spans="1:13" ht="16.5" thickTop="1">
      <c r="A22" s="246">
        <f t="shared" si="0"/>
        <v>11</v>
      </c>
      <c r="K22" s="246">
        <f t="shared" si="1"/>
        <v>11</v>
      </c>
    </row>
    <row r="23" spans="1:13">
      <c r="A23" s="246">
        <f t="shared" si="0"/>
        <v>12</v>
      </c>
      <c r="B23" s="419" t="s">
        <v>352</v>
      </c>
      <c r="C23" s="836"/>
      <c r="D23" s="836"/>
      <c r="E23" s="836"/>
      <c r="F23" s="836"/>
      <c r="G23" s="836"/>
      <c r="H23" s="836"/>
      <c r="I23" s="480"/>
      <c r="J23" s="246"/>
      <c r="K23" s="246">
        <f t="shared" si="1"/>
        <v>12</v>
      </c>
    </row>
    <row r="24" spans="1:13">
      <c r="A24" s="246">
        <f t="shared" si="0"/>
        <v>13</v>
      </c>
      <c r="B24" s="419" t="s">
        <v>353</v>
      </c>
      <c r="C24" s="472">
        <v>-12068.310841488094</v>
      </c>
      <c r="D24" s="472"/>
      <c r="E24" s="472">
        <v>0</v>
      </c>
      <c r="F24" s="472"/>
      <c r="G24" s="472">
        <v>0</v>
      </c>
      <c r="H24" s="837"/>
      <c r="I24" s="375">
        <f>SUM(C24:G24)</f>
        <v>-12068.310841488094</v>
      </c>
      <c r="J24" s="400" t="str">
        <f>Automation!B3&amp;" Form 1; Page 276-277; Footnote Data (b)"</f>
        <v>2025 Form 1; Page 276-277; Footnote Data (b)</v>
      </c>
      <c r="K24" s="246">
        <f t="shared" si="1"/>
        <v>13</v>
      </c>
    </row>
    <row r="25" spans="1:13">
      <c r="A25" s="246">
        <f t="shared" si="0"/>
        <v>14</v>
      </c>
      <c r="B25" s="419"/>
      <c r="C25" s="163">
        <v>0</v>
      </c>
      <c r="D25" s="163"/>
      <c r="E25" s="163">
        <v>0</v>
      </c>
      <c r="F25" s="163"/>
      <c r="G25" s="163">
        <v>0</v>
      </c>
      <c r="H25" s="163"/>
      <c r="I25" s="163">
        <f>SUM(C25:G25)</f>
        <v>0</v>
      </c>
      <c r="J25" s="163"/>
      <c r="K25" s="246">
        <f t="shared" si="1"/>
        <v>14</v>
      </c>
    </row>
    <row r="26" spans="1:13" ht="16.5" thickBot="1">
      <c r="A26" s="246">
        <f t="shared" si="0"/>
        <v>15</v>
      </c>
      <c r="B26" s="465" t="s">
        <v>354</v>
      </c>
      <c r="C26" s="838">
        <f>SUM(C24:C25)</f>
        <v>-12068.310841488094</v>
      </c>
      <c r="D26" s="163"/>
      <c r="E26" s="838">
        <f>SUM(E24:E25)</f>
        <v>0</v>
      </c>
      <c r="F26" s="322"/>
      <c r="G26" s="838">
        <f>SUM(G24:G25)</f>
        <v>0</v>
      </c>
      <c r="H26" s="163"/>
      <c r="I26" s="838">
        <f>SUM(I24:I25)</f>
        <v>-12068.310841488094</v>
      </c>
      <c r="J26" s="839" t="str">
        <f>"Sum Lines "&amp;A24&amp;" thru "&amp;A25</f>
        <v>Sum Lines 13 thru 14</v>
      </c>
      <c r="K26" s="246">
        <f t="shared" si="1"/>
        <v>15</v>
      </c>
    </row>
    <row r="27" spans="1:13" ht="17.25" thickTop="1" thickBot="1">
      <c r="A27" s="246">
        <f t="shared" si="0"/>
        <v>16</v>
      </c>
      <c r="B27" s="265"/>
      <c r="C27" s="265"/>
      <c r="D27" s="265"/>
      <c r="E27" s="265"/>
      <c r="F27" s="265"/>
      <c r="G27" s="265"/>
      <c r="H27" s="265"/>
      <c r="I27" s="265"/>
      <c r="J27" s="265"/>
      <c r="K27" s="246">
        <f t="shared" si="1"/>
        <v>16</v>
      </c>
    </row>
    <row r="28" spans="1:13">
      <c r="A28" s="246">
        <f t="shared" si="0"/>
        <v>17</v>
      </c>
      <c r="K28" s="246">
        <f t="shared" si="1"/>
        <v>17</v>
      </c>
    </row>
    <row r="29" spans="1:13">
      <c r="A29" s="246">
        <f t="shared" si="0"/>
        <v>18</v>
      </c>
      <c r="B29" s="419" t="s">
        <v>896</v>
      </c>
      <c r="C29" s="836"/>
      <c r="D29" s="836"/>
      <c r="E29" s="836"/>
      <c r="F29" s="836"/>
      <c r="G29" s="836"/>
      <c r="H29" s="836"/>
      <c r="I29" s="480"/>
      <c r="J29" s="480"/>
      <c r="K29" s="246">
        <f t="shared" si="1"/>
        <v>18</v>
      </c>
    </row>
    <row r="30" spans="1:13">
      <c r="A30" s="246">
        <f t="shared" si="0"/>
        <v>19</v>
      </c>
      <c r="B30" s="419" t="s">
        <v>347</v>
      </c>
      <c r="C30" s="375">
        <v>0</v>
      </c>
      <c r="D30" s="375"/>
      <c r="E30" s="375">
        <v>0</v>
      </c>
      <c r="F30" s="375"/>
      <c r="G30" s="375">
        <v>0</v>
      </c>
      <c r="H30" s="472"/>
      <c r="I30" s="375">
        <f>SUM(C30:G30)</f>
        <v>0</v>
      </c>
      <c r="J30" s="65" t="str">
        <f>"Not Applicable to "&amp;Automation!$B$3&amp;" Base Period"</f>
        <v>Not Applicable to 2025 Base Period</v>
      </c>
      <c r="K30" s="246">
        <f t="shared" si="1"/>
        <v>19</v>
      </c>
    </row>
    <row r="31" spans="1:13">
      <c r="A31" s="246">
        <f t="shared" si="0"/>
        <v>20</v>
      </c>
      <c r="C31" s="163">
        <v>0</v>
      </c>
      <c r="D31" s="163"/>
      <c r="E31" s="163">
        <v>0</v>
      </c>
      <c r="F31" s="163"/>
      <c r="G31" s="163">
        <v>0</v>
      </c>
      <c r="H31" s="163"/>
      <c r="I31" s="163">
        <f>SUM(C31:G31)</f>
        <v>0</v>
      </c>
      <c r="J31" s="163"/>
      <c r="K31" s="246">
        <f t="shared" si="1"/>
        <v>20</v>
      </c>
    </row>
    <row r="32" spans="1:13" ht="16.5" thickBot="1">
      <c r="A32" s="246">
        <f t="shared" si="0"/>
        <v>21</v>
      </c>
      <c r="B32" s="465" t="s">
        <v>348</v>
      </c>
      <c r="C32" s="838">
        <f>SUM(C30:C31)</f>
        <v>0</v>
      </c>
      <c r="D32" s="163"/>
      <c r="E32" s="838">
        <f>SUM(E30:E31)</f>
        <v>0</v>
      </c>
      <c r="F32" s="322"/>
      <c r="G32" s="838">
        <f>SUM(G30:G31)</f>
        <v>0</v>
      </c>
      <c r="H32" s="163"/>
      <c r="I32" s="838">
        <f>SUM(I30:I31)</f>
        <v>0</v>
      </c>
      <c r="J32" s="839" t="str">
        <f>"Sum Lines "&amp;A30&amp;" thru "&amp;A31</f>
        <v>Sum Lines 19 thru 20</v>
      </c>
      <c r="K32" s="246">
        <f t="shared" si="1"/>
        <v>21</v>
      </c>
    </row>
    <row r="33" spans="1:11" ht="16.5" thickTop="1">
      <c r="A33" s="246">
        <f t="shared" si="0"/>
        <v>22</v>
      </c>
      <c r="C33" s="840"/>
      <c r="D33" s="840"/>
      <c r="E33" s="840"/>
      <c r="F33" s="840"/>
      <c r="G33" s="840"/>
      <c r="H33" s="840"/>
      <c r="I33" s="840"/>
      <c r="J33" s="840"/>
      <c r="K33" s="246">
        <f t="shared" si="1"/>
        <v>22</v>
      </c>
    </row>
    <row r="34" spans="1:11">
      <c r="A34" s="246">
        <f t="shared" si="0"/>
        <v>23</v>
      </c>
      <c r="B34" s="419" t="s">
        <v>889</v>
      </c>
      <c r="C34" s="836"/>
      <c r="D34" s="836"/>
      <c r="E34" s="836"/>
      <c r="F34" s="836"/>
      <c r="G34" s="836"/>
      <c r="H34" s="836"/>
      <c r="I34" s="480"/>
      <c r="J34" s="480"/>
      <c r="K34" s="246">
        <f t="shared" si="1"/>
        <v>23</v>
      </c>
    </row>
    <row r="35" spans="1:11">
      <c r="A35" s="246">
        <f t="shared" si="0"/>
        <v>24</v>
      </c>
      <c r="B35" s="841" t="s">
        <v>350</v>
      </c>
      <c r="C35" s="375">
        <v>-3345.7631710196792</v>
      </c>
      <c r="D35" s="375"/>
      <c r="E35" s="375">
        <v>0</v>
      </c>
      <c r="F35" s="375"/>
      <c r="G35" s="375">
        <v>0</v>
      </c>
      <c r="H35" s="375"/>
      <c r="I35" s="375">
        <f>SUM(C35:G35)</f>
        <v>-3345.7631710196792</v>
      </c>
      <c r="J35" s="400" t="str">
        <f>Automation!B3&amp;" Form 1; Page 274-275; Footnote Data (b)"</f>
        <v>2025 Form 1; Page 274-275; Footnote Data (b)</v>
      </c>
      <c r="K35" s="246">
        <f t="shared" si="1"/>
        <v>24</v>
      </c>
    </row>
    <row r="36" spans="1:11">
      <c r="A36" s="246">
        <f t="shared" si="0"/>
        <v>25</v>
      </c>
      <c r="C36" s="163">
        <v>0</v>
      </c>
      <c r="D36" s="163"/>
      <c r="E36" s="163">
        <v>0</v>
      </c>
      <c r="F36" s="163"/>
      <c r="G36" s="163">
        <v>0</v>
      </c>
      <c r="H36" s="163"/>
      <c r="I36" s="163">
        <f>SUM(C36:G36)</f>
        <v>0</v>
      </c>
      <c r="J36" s="163"/>
      <c r="K36" s="246">
        <f t="shared" si="1"/>
        <v>25</v>
      </c>
    </row>
    <row r="37" spans="1:11" ht="16.5" thickBot="1">
      <c r="A37" s="246">
        <f t="shared" si="0"/>
        <v>26</v>
      </c>
      <c r="B37" s="465" t="s">
        <v>351</v>
      </c>
      <c r="C37" s="838">
        <f>SUM(C35:C36)</f>
        <v>-3345.7631710196792</v>
      </c>
      <c r="D37" s="163"/>
      <c r="E37" s="838">
        <f>SUM(E35:E36)</f>
        <v>0</v>
      </c>
      <c r="F37" s="322"/>
      <c r="G37" s="838">
        <f>SUM(G35:G36)</f>
        <v>0</v>
      </c>
      <c r="H37" s="163"/>
      <c r="I37" s="838">
        <f>SUM(I35:I36)</f>
        <v>-3345.7631710196792</v>
      </c>
      <c r="J37" s="839" t="str">
        <f>"Sum Lines "&amp;A35&amp;" thru "&amp;A36</f>
        <v>Sum Lines 24 thru 25</v>
      </c>
      <c r="K37" s="246">
        <f t="shared" si="1"/>
        <v>26</v>
      </c>
    </row>
    <row r="38" spans="1:11" ht="16.5" thickTop="1">
      <c r="A38" s="246">
        <f t="shared" si="0"/>
        <v>27</v>
      </c>
      <c r="K38" s="246">
        <f t="shared" si="1"/>
        <v>27</v>
      </c>
    </row>
    <row r="39" spans="1:11">
      <c r="A39" s="246">
        <f t="shared" si="0"/>
        <v>28</v>
      </c>
      <c r="B39" s="419" t="s">
        <v>897</v>
      </c>
      <c r="C39" s="836"/>
      <c r="D39" s="836"/>
      <c r="E39" s="836"/>
      <c r="F39" s="836"/>
      <c r="G39" s="836"/>
      <c r="H39" s="836"/>
      <c r="I39" s="480"/>
      <c r="J39" s="246"/>
      <c r="K39" s="246">
        <f t="shared" si="1"/>
        <v>28</v>
      </c>
    </row>
    <row r="40" spans="1:11">
      <c r="A40" s="246">
        <f t="shared" si="0"/>
        <v>29</v>
      </c>
      <c r="B40" s="419"/>
      <c r="C40" s="375">
        <v>0</v>
      </c>
      <c r="D40" s="375"/>
      <c r="E40" s="375">
        <v>0</v>
      </c>
      <c r="F40" s="375"/>
      <c r="G40" s="375">
        <v>0</v>
      </c>
      <c r="H40" s="375"/>
      <c r="I40" s="375">
        <f>SUM(C40:G40)</f>
        <v>0</v>
      </c>
      <c r="J40" s="65" t="str">
        <f>"Not Applicable to "&amp;Automation!$B$3&amp;" Base Period"</f>
        <v>Not Applicable to 2025 Base Period</v>
      </c>
      <c r="K40" s="246">
        <f t="shared" si="1"/>
        <v>29</v>
      </c>
    </row>
    <row r="41" spans="1:11">
      <c r="A41" s="246">
        <f t="shared" si="0"/>
        <v>30</v>
      </c>
      <c r="B41" s="419"/>
      <c r="C41" s="163">
        <v>0</v>
      </c>
      <c r="D41" s="163"/>
      <c r="E41" s="163">
        <v>0</v>
      </c>
      <c r="F41" s="163"/>
      <c r="G41" s="163">
        <v>0</v>
      </c>
      <c r="H41" s="163"/>
      <c r="I41" s="163">
        <f>SUM(C41:G41)</f>
        <v>0</v>
      </c>
      <c r="J41" s="163"/>
      <c r="K41" s="246">
        <f t="shared" si="1"/>
        <v>30</v>
      </c>
    </row>
    <row r="42" spans="1:11" ht="16.5" thickBot="1">
      <c r="A42" s="246">
        <f t="shared" si="0"/>
        <v>31</v>
      </c>
      <c r="B42" s="465" t="s">
        <v>354</v>
      </c>
      <c r="C42" s="838">
        <f>SUM(C40:C41)</f>
        <v>0</v>
      </c>
      <c r="D42" s="163"/>
      <c r="E42" s="838">
        <f>SUM(E40:E41)</f>
        <v>0</v>
      </c>
      <c r="F42" s="322"/>
      <c r="G42" s="838">
        <f>SUM(G40:G41)</f>
        <v>0</v>
      </c>
      <c r="H42" s="163"/>
      <c r="I42" s="838">
        <f>SUM(I40:I41)</f>
        <v>0</v>
      </c>
      <c r="J42" s="839" t="str">
        <f>"Sum Lines "&amp;A40&amp;" thru "&amp;A41</f>
        <v>Sum Lines 29 thru 30</v>
      </c>
      <c r="K42" s="246">
        <f t="shared" si="1"/>
        <v>31</v>
      </c>
    </row>
    <row r="43" spans="1:11" ht="17.25" thickTop="1" thickBot="1">
      <c r="A43" s="246">
        <f t="shared" si="0"/>
        <v>32</v>
      </c>
      <c r="B43" s="869"/>
      <c r="C43" s="870"/>
      <c r="D43" s="273"/>
      <c r="E43" s="870"/>
      <c r="F43" s="870"/>
      <c r="G43" s="870"/>
      <c r="H43" s="273"/>
      <c r="I43" s="870"/>
      <c r="J43" s="871"/>
      <c r="K43" s="246">
        <f t="shared" si="1"/>
        <v>32</v>
      </c>
    </row>
    <row r="44" spans="1:11">
      <c r="A44" s="246">
        <f t="shared" si="0"/>
        <v>33</v>
      </c>
      <c r="B44" s="465"/>
      <c r="C44" s="322"/>
      <c r="D44" s="163"/>
      <c r="E44" s="322"/>
      <c r="F44" s="322"/>
      <c r="G44" s="322"/>
      <c r="H44" s="163"/>
      <c r="I44" s="322"/>
      <c r="J44" s="839"/>
      <c r="K44" s="246">
        <f t="shared" si="1"/>
        <v>33</v>
      </c>
    </row>
    <row r="45" spans="1:11">
      <c r="A45" s="246">
        <f t="shared" si="0"/>
        <v>34</v>
      </c>
      <c r="B45" s="64" t="s">
        <v>332</v>
      </c>
      <c r="C45" s="11">
        <v>0</v>
      </c>
      <c r="D45" s="163"/>
      <c r="E45" s="11">
        <v>0</v>
      </c>
      <c r="F45" s="322"/>
      <c r="G45" s="11">
        <v>0</v>
      </c>
      <c r="H45" s="163"/>
      <c r="I45" s="375">
        <f>SUM(C45:G45)</f>
        <v>0</v>
      </c>
      <c r="J45" s="65" t="str">
        <f>"Not Applicable to "&amp;Automation!$B$3&amp;" Base Period"</f>
        <v>Not Applicable to 2025 Base Period</v>
      </c>
      <c r="K45" s="246">
        <f t="shared" si="1"/>
        <v>34</v>
      </c>
    </row>
    <row r="46" spans="1:11">
      <c r="B46" s="465"/>
      <c r="C46" s="322"/>
      <c r="D46" s="163"/>
      <c r="E46" s="322"/>
      <c r="F46" s="322"/>
      <c r="G46" s="322"/>
      <c r="H46" s="163"/>
      <c r="I46" s="322"/>
      <c r="J46" s="839"/>
    </row>
    <row r="47" spans="1:11">
      <c r="I47" s="906"/>
    </row>
    <row r="48" spans="1:11" ht="18.75">
      <c r="A48" s="576"/>
      <c r="B48" s="64"/>
    </row>
  </sheetData>
  <mergeCells count="5">
    <mergeCell ref="B2:J2"/>
    <mergeCell ref="B3:J3"/>
    <mergeCell ref="B4:J4"/>
    <mergeCell ref="B5:J5"/>
    <mergeCell ref="B6:J6"/>
  </mergeCells>
  <printOptions horizontalCentered="1"/>
  <pageMargins left="0.5" right="0.5" top="0.5" bottom="0.5" header="0.25" footer="0.25"/>
  <pageSetup scale="60" orientation="landscape" r:id="rId1"/>
  <headerFooter scaleWithDoc="0">
    <oddFooter>&amp;C&amp;"Times New Roman,Regular"&amp;10&amp;A</oddFooter>
  </headerFooter>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K58"/>
  <sheetViews>
    <sheetView zoomScale="80" zoomScaleNormal="80" workbookViewId="0">
      <selection activeCell="C11" sqref="C11:D13"/>
    </sheetView>
  </sheetViews>
  <sheetFormatPr defaultColWidth="8.5703125" defaultRowHeight="15.75"/>
  <cols>
    <col min="1" max="1" width="5.140625" style="246" bestFit="1" customWidth="1"/>
    <col min="2" max="2" width="45.5703125" style="3" customWidth="1"/>
    <col min="3" max="5" width="18.5703125" style="3" customWidth="1"/>
    <col min="6" max="6" width="25.140625" style="4" customWidth="1"/>
    <col min="7" max="7" width="5.140625" style="246" bestFit="1" customWidth="1"/>
    <col min="8" max="8" width="8.5703125" style="3"/>
    <col min="9" max="9" width="17.5703125" style="3" bestFit="1" customWidth="1"/>
    <col min="10" max="16384" width="8.5703125" style="3"/>
  </cols>
  <sheetData>
    <row r="2" spans="1:11">
      <c r="A2" s="577"/>
      <c r="B2" s="1330" t="str">
        <f>'Summary of Cost Components'!B3:D3</f>
        <v>CITIZENS' SHARE OF THE SX-PQ UNDERGROUND LINE SEGMENT</v>
      </c>
      <c r="C2" s="1330"/>
      <c r="D2" s="1330"/>
      <c r="E2" s="1330"/>
      <c r="F2" s="1330"/>
      <c r="G2" s="577"/>
      <c r="H2" s="103"/>
      <c r="I2" s="103"/>
      <c r="J2" s="103"/>
      <c r="K2" s="103"/>
    </row>
    <row r="3" spans="1:11">
      <c r="A3" s="577"/>
      <c r="B3" s="1330" t="s">
        <v>355</v>
      </c>
      <c r="C3" s="1330"/>
      <c r="D3" s="1330"/>
      <c r="E3" s="1330"/>
      <c r="F3" s="1330"/>
      <c r="G3" s="577"/>
      <c r="H3" s="103"/>
      <c r="I3" s="103"/>
      <c r="J3" s="103"/>
      <c r="K3" s="103"/>
    </row>
    <row r="4" spans="1:11">
      <c r="A4" s="577"/>
      <c r="B4" s="1330" t="str">
        <f>"Base Period &amp; True-Up Period 12 - Months Ending December 31, "&amp;Automation!B3</f>
        <v>Base Period &amp; True-Up Period 12 - Months Ending December 31, 2025</v>
      </c>
      <c r="C4" s="1330"/>
      <c r="D4" s="1330"/>
      <c r="E4" s="1330"/>
      <c r="F4" s="1330"/>
      <c r="G4" s="577"/>
      <c r="H4" s="103"/>
      <c r="I4" s="103"/>
      <c r="J4" s="103"/>
      <c r="K4" s="103"/>
    </row>
    <row r="5" spans="1:11">
      <c r="A5" s="577"/>
      <c r="B5" s="1331" t="s">
        <v>3</v>
      </c>
      <c r="C5" s="1331"/>
      <c r="D5" s="1331"/>
      <c r="E5" s="1331"/>
      <c r="F5" s="1331"/>
      <c r="G5" s="109"/>
      <c r="H5" s="63"/>
      <c r="I5" s="63"/>
      <c r="J5" s="63"/>
      <c r="K5" s="63"/>
    </row>
    <row r="7" spans="1:11">
      <c r="A7" s="729"/>
      <c r="B7" s="968"/>
      <c r="C7" s="1181" t="str">
        <f>"12/31/"&amp;Automation!B3-1</f>
        <v>12/31/2024</v>
      </c>
      <c r="D7" s="1181" t="str">
        <f>"12/31/"&amp;Automation!B3</f>
        <v>12/31/2025</v>
      </c>
      <c r="E7" s="803"/>
      <c r="F7" s="969"/>
      <c r="G7" s="730"/>
      <c r="H7" s="103"/>
      <c r="I7" s="103"/>
      <c r="J7" s="103"/>
      <c r="K7" s="103"/>
    </row>
    <row r="8" spans="1:11">
      <c r="A8" s="729" t="s">
        <v>4</v>
      </c>
      <c r="B8" s="731"/>
      <c r="C8" s="970"/>
      <c r="D8" s="969"/>
      <c r="E8" s="732"/>
      <c r="F8" s="733"/>
      <c r="G8" s="730" t="s">
        <v>4</v>
      </c>
      <c r="H8" s="103"/>
      <c r="I8" s="103"/>
      <c r="J8" s="103"/>
      <c r="K8" s="103"/>
    </row>
    <row r="9" spans="1:11">
      <c r="A9" s="729" t="s">
        <v>5</v>
      </c>
      <c r="B9" s="1137" t="s">
        <v>259</v>
      </c>
      <c r="C9" s="1138" t="s">
        <v>356</v>
      </c>
      <c r="D9" s="1138" t="s">
        <v>356</v>
      </c>
      <c r="E9" s="1139" t="s">
        <v>357</v>
      </c>
      <c r="F9" s="1138" t="s">
        <v>8</v>
      </c>
      <c r="G9" s="730" t="s">
        <v>5</v>
      </c>
      <c r="H9" s="103"/>
      <c r="I9" s="103"/>
      <c r="J9" s="103"/>
      <c r="K9" s="103"/>
    </row>
    <row r="10" spans="1:11">
      <c r="A10" s="729"/>
      <c r="B10" s="103"/>
      <c r="C10" s="636"/>
      <c r="D10" s="633"/>
      <c r="E10" s="634"/>
      <c r="F10" s="421"/>
      <c r="G10" s="730"/>
      <c r="H10" s="103"/>
      <c r="I10" s="103"/>
      <c r="J10" s="103"/>
      <c r="K10" s="103"/>
    </row>
    <row r="11" spans="1:11">
      <c r="A11" s="729">
        <f t="shared" ref="A11:A16" si="0">A10+1</f>
        <v>1</v>
      </c>
      <c r="B11" s="734" t="s">
        <v>358</v>
      </c>
      <c r="C11" s="867">
        <v>-3316.1334916713195</v>
      </c>
      <c r="D11" s="867">
        <v>-3345.7631710196792</v>
      </c>
      <c r="E11" s="637">
        <f>AVERAGE(C11,D11)</f>
        <v>-3330.9483313454994</v>
      </c>
      <c r="F11" s="422" t="s">
        <v>359</v>
      </c>
      <c r="G11" s="730">
        <f t="shared" ref="G11:G16" si="1">G10+1</f>
        <v>1</v>
      </c>
      <c r="I11" s="735"/>
    </row>
    <row r="12" spans="1:11">
      <c r="A12" s="729">
        <f t="shared" si="0"/>
        <v>2</v>
      </c>
      <c r="B12" s="103"/>
      <c r="C12" s="868"/>
      <c r="D12" s="868"/>
      <c r="E12" s="637"/>
      <c r="F12" s="422"/>
      <c r="G12" s="730">
        <f t="shared" si="1"/>
        <v>2</v>
      </c>
    </row>
    <row r="13" spans="1:11">
      <c r="A13" s="729">
        <f t="shared" si="0"/>
        <v>3</v>
      </c>
      <c r="B13" s="734" t="s">
        <v>360</v>
      </c>
      <c r="C13" s="1140">
        <v>-2177.9150116713204</v>
      </c>
      <c r="D13" s="1140">
        <v>-2341.4700910196802</v>
      </c>
      <c r="E13" s="987">
        <f>AVERAGE(C13,D13)</f>
        <v>-2259.6925513455003</v>
      </c>
      <c r="F13" s="422" t="s">
        <v>213</v>
      </c>
      <c r="G13" s="730">
        <f t="shared" si="1"/>
        <v>3</v>
      </c>
    </row>
    <row r="14" spans="1:11">
      <c r="A14" s="729">
        <f t="shared" si="0"/>
        <v>4</v>
      </c>
      <c r="B14" s="103"/>
      <c r="C14" s="636"/>
      <c r="D14" s="633"/>
      <c r="E14" s="634"/>
      <c r="F14" s="421"/>
      <c r="G14" s="730">
        <f t="shared" si="1"/>
        <v>4</v>
      </c>
    </row>
    <row r="15" spans="1:11" ht="19.5" thickBot="1">
      <c r="A15" s="729">
        <f t="shared" si="0"/>
        <v>5</v>
      </c>
      <c r="B15" s="734" t="s">
        <v>361</v>
      </c>
      <c r="C15" s="635">
        <f>SUM(C11-C13)</f>
        <v>-1138.2184799999991</v>
      </c>
      <c r="D15" s="635">
        <f t="shared" ref="D15:E15" si="2">SUM(D11-D13)</f>
        <v>-1004.293079999999</v>
      </c>
      <c r="E15" s="635">
        <f t="shared" si="2"/>
        <v>-1071.255779999999</v>
      </c>
      <c r="F15" s="420" t="str">
        <f>"Line "&amp;A11&amp;" Minus Line "&amp;A13</f>
        <v>Line 1 Minus Line 3</v>
      </c>
      <c r="G15" s="730">
        <f t="shared" si="1"/>
        <v>5</v>
      </c>
    </row>
    <row r="16" spans="1:11" ht="16.5" thickTop="1">
      <c r="A16" s="729">
        <f t="shared" si="0"/>
        <v>6</v>
      </c>
      <c r="B16" s="1141"/>
      <c r="C16" s="1142"/>
      <c r="D16" s="1142"/>
      <c r="E16" s="1141"/>
      <c r="F16" s="1143"/>
      <c r="G16" s="730">
        <f t="shared" si="1"/>
        <v>6</v>
      </c>
    </row>
    <row r="17" spans="1:9">
      <c r="A17" s="736"/>
      <c r="B17" s="103"/>
      <c r="C17" s="103"/>
      <c r="D17" s="103"/>
      <c r="E17" s="103"/>
      <c r="F17" s="102"/>
      <c r="G17" s="736"/>
    </row>
    <row r="18" spans="1:9">
      <c r="A18" s="736"/>
      <c r="B18" s="103"/>
      <c r="C18" s="103"/>
      <c r="D18" s="103"/>
      <c r="E18" s="103"/>
      <c r="F18" s="102"/>
      <c r="G18" s="736"/>
    </row>
    <row r="19" spans="1:9" ht="18.75">
      <c r="A19" s="737">
        <v>1</v>
      </c>
      <c r="B19" s="734" t="s">
        <v>362</v>
      </c>
      <c r="C19" s="103"/>
      <c r="D19" s="103"/>
      <c r="E19" s="103"/>
      <c r="F19" s="102"/>
      <c r="G19" s="736"/>
    </row>
    <row r="20" spans="1:9" ht="18.75">
      <c r="A20" s="578"/>
      <c r="B20" s="907"/>
      <c r="C20" s="103"/>
      <c r="D20" s="103"/>
      <c r="E20" s="103"/>
      <c r="F20" s="102"/>
      <c r="G20" s="577"/>
    </row>
    <row r="21" spans="1:9">
      <c r="A21" s="577"/>
      <c r="B21" s="907"/>
      <c r="C21" s="103"/>
      <c r="D21" s="103"/>
      <c r="E21" s="103"/>
      <c r="F21" s="102"/>
      <c r="G21" s="577"/>
    </row>
    <row r="22" spans="1:9">
      <c r="A22" s="577"/>
      <c r="B22" s="734"/>
      <c r="C22" s="103"/>
      <c r="D22" s="103"/>
      <c r="E22" s="103"/>
      <c r="F22" s="102"/>
      <c r="G22" s="577"/>
    </row>
    <row r="23" spans="1:9">
      <c r="A23" s="577"/>
      <c r="B23" s="734"/>
      <c r="C23" s="103"/>
      <c r="D23" s="103"/>
      <c r="E23" s="103"/>
      <c r="F23" s="102"/>
      <c r="G23" s="577"/>
    </row>
    <row r="26" spans="1:9">
      <c r="C26" s="735"/>
    </row>
    <row r="27" spans="1:9">
      <c r="I27" s="103"/>
    </row>
    <row r="28" spans="1:9">
      <c r="I28" s="103"/>
    </row>
    <row r="29" spans="1:9">
      <c r="I29" s="103"/>
    </row>
    <row r="30" spans="1:9">
      <c r="I30" s="103"/>
    </row>
    <row r="31" spans="1:9">
      <c r="I31" s="103"/>
    </row>
    <row r="32" spans="1:9">
      <c r="I32" s="103"/>
    </row>
    <row r="33" spans="9:9">
      <c r="I33" s="103"/>
    </row>
    <row r="34" spans="9:9">
      <c r="I34" s="103"/>
    </row>
    <row r="35" spans="9:9">
      <c r="I35" s="103"/>
    </row>
    <row r="36" spans="9:9">
      <c r="I36" s="103"/>
    </row>
    <row r="37" spans="9:9">
      <c r="I37" s="103"/>
    </row>
    <row r="38" spans="9:9">
      <c r="I38" s="103"/>
    </row>
    <row r="39" spans="9:9">
      <c r="I39" s="103"/>
    </row>
    <row r="40" spans="9:9">
      <c r="I40" s="103"/>
    </row>
    <row r="41" spans="9:9">
      <c r="I41" s="103"/>
    </row>
    <row r="42" spans="9:9">
      <c r="I42" s="738"/>
    </row>
    <row r="43" spans="9:9">
      <c r="I43" s="738"/>
    </row>
    <row r="44" spans="9:9">
      <c r="I44" s="738"/>
    </row>
    <row r="45" spans="9:9">
      <c r="I45" s="738"/>
    </row>
    <row r="46" spans="9:9">
      <c r="I46" s="738"/>
    </row>
    <row r="47" spans="9:9">
      <c r="I47" s="738"/>
    </row>
    <row r="48" spans="9:9">
      <c r="I48" s="103"/>
    </row>
    <row r="49" spans="9:9">
      <c r="I49" s="103"/>
    </row>
    <row r="50" spans="9:9">
      <c r="I50" s="103"/>
    </row>
    <row r="51" spans="9:9">
      <c r="I51" s="103"/>
    </row>
    <row r="52" spans="9:9">
      <c r="I52" s="103"/>
    </row>
    <row r="53" spans="9:9">
      <c r="I53" s="103"/>
    </row>
    <row r="54" spans="9:9">
      <c r="I54" s="103"/>
    </row>
    <row r="55" spans="9:9">
      <c r="I55" s="103"/>
    </row>
    <row r="56" spans="9:9">
      <c r="I56" s="103"/>
    </row>
    <row r="57" spans="9:9">
      <c r="I57" s="103"/>
    </row>
    <row r="58" spans="9:9">
      <c r="I58" s="103"/>
    </row>
  </sheetData>
  <mergeCells count="4">
    <mergeCell ref="B2:F2"/>
    <mergeCell ref="B3:F3"/>
    <mergeCell ref="B4:F4"/>
    <mergeCell ref="B5:F5"/>
  </mergeCells>
  <printOptions horizontalCentered="1"/>
  <pageMargins left="0.5" right="0.5" top="0.5" bottom="0.5" header="0.25" footer="0.25"/>
  <pageSetup scale="93" orientation="landscape" r:id="rId1"/>
  <headerFooter scaleWithDoc="0">
    <oddFooter>&amp;C&amp;"Times New Roman,Regular"&amp;10&amp;A</oddFooter>
  </headerFooter>
  <customProperties>
    <customPr name="_pios_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16"/>
  <sheetViews>
    <sheetView zoomScale="80" zoomScaleNormal="80" zoomScalePageLayoutView="80" workbookViewId="0">
      <selection activeCell="D33" sqref="D33"/>
    </sheetView>
  </sheetViews>
  <sheetFormatPr defaultColWidth="9.140625" defaultRowHeight="15.75"/>
  <cols>
    <col min="1" max="1" width="5.140625" style="246" customWidth="1"/>
    <col min="2" max="2" width="56" style="215" customWidth="1"/>
    <col min="3" max="3" width="24" style="215" customWidth="1"/>
    <col min="4" max="4" width="1.5703125" style="215" customWidth="1"/>
    <col min="5" max="5" width="16.5703125" style="215" customWidth="1"/>
    <col min="6" max="6" width="1.5703125" style="215" customWidth="1"/>
    <col min="7" max="7" width="34.5703125" style="215" customWidth="1"/>
    <col min="8" max="8" width="5.140625" style="215" customWidth="1"/>
    <col min="9" max="9" width="9.140625" style="215"/>
    <col min="10" max="10" width="20.42578125" style="215" bestFit="1" customWidth="1"/>
    <col min="11" max="16384" width="9.140625" style="215"/>
  </cols>
  <sheetData>
    <row r="1" spans="1:9">
      <c r="E1" s="246"/>
      <c r="F1" s="246"/>
      <c r="G1" s="246"/>
      <c r="H1" s="246"/>
    </row>
    <row r="2" spans="1:9">
      <c r="B2" s="1315" t="s">
        <v>0</v>
      </c>
      <c r="C2" s="1315"/>
      <c r="D2" s="1315"/>
      <c r="E2" s="1315"/>
      <c r="F2" s="1315"/>
      <c r="G2" s="1315"/>
      <c r="H2" s="246"/>
    </row>
    <row r="3" spans="1:9">
      <c r="B3" s="1315" t="s">
        <v>363</v>
      </c>
      <c r="C3" s="1315"/>
      <c r="D3" s="1315"/>
      <c r="E3" s="1315"/>
      <c r="F3" s="1315"/>
      <c r="G3" s="1315"/>
      <c r="H3" s="246"/>
    </row>
    <row r="4" spans="1:9">
      <c r="B4" s="1315" t="s">
        <v>364</v>
      </c>
      <c r="C4" s="1315"/>
      <c r="D4" s="1315"/>
      <c r="E4" s="1315"/>
      <c r="F4" s="1315"/>
      <c r="G4" s="1315"/>
      <c r="H4" s="246"/>
    </row>
    <row r="5" spans="1:9">
      <c r="B5" s="1317" t="str">
        <f>'A. Sec.1 - Direct Maintenance'!B5</f>
        <v>Base Period &amp; True-Up Period 12 - Months Ending December 31, 2025</v>
      </c>
      <c r="C5" s="1317"/>
      <c r="D5" s="1317"/>
      <c r="E5" s="1317"/>
      <c r="F5" s="1317"/>
      <c r="G5" s="1317"/>
      <c r="H5" s="246"/>
    </row>
    <row r="6" spans="1:9">
      <c r="B6" s="1313" t="s">
        <v>3</v>
      </c>
      <c r="C6" s="1329"/>
      <c r="D6" s="1329"/>
      <c r="E6" s="1329"/>
      <c r="F6" s="1329"/>
      <c r="G6" s="1329"/>
      <c r="H6" s="246"/>
    </row>
    <row r="7" spans="1:9">
      <c r="B7" s="246"/>
      <c r="C7" s="246"/>
      <c r="D7" s="246"/>
      <c r="E7" s="246"/>
      <c r="F7" s="246"/>
      <c r="G7" s="246"/>
      <c r="H7" s="246"/>
    </row>
    <row r="8" spans="1:9">
      <c r="A8" s="246" t="s">
        <v>4</v>
      </c>
      <c r="B8" s="550"/>
      <c r="C8" s="246" t="s">
        <v>188</v>
      </c>
      <c r="D8" s="550"/>
      <c r="E8" s="411"/>
      <c r="F8" s="246"/>
      <c r="G8" s="246"/>
      <c r="H8" s="246" t="s">
        <v>4</v>
      </c>
    </row>
    <row r="9" spans="1:9">
      <c r="A9" s="246" t="s">
        <v>5</v>
      </c>
      <c r="C9" s="992" t="s">
        <v>190</v>
      </c>
      <c r="E9" s="993" t="s">
        <v>191</v>
      </c>
      <c r="F9" s="550"/>
      <c r="G9" s="992" t="s">
        <v>8</v>
      </c>
      <c r="H9" s="246" t="s">
        <v>5</v>
      </c>
    </row>
    <row r="10" spans="1:9">
      <c r="E10" s="246"/>
      <c r="F10" s="246"/>
      <c r="G10" s="246"/>
      <c r="H10" s="246"/>
    </row>
    <row r="11" spans="1:9" s="412" customFormat="1" ht="19.5" thickBot="1">
      <c r="A11" s="246">
        <v>1</v>
      </c>
      <c r="B11" s="17" t="s">
        <v>365</v>
      </c>
      <c r="C11" s="246">
        <v>214</v>
      </c>
      <c r="D11" s="215"/>
      <c r="E11" s="532">
        <f>'AG-1'!C31</f>
        <v>2549.5695384615387</v>
      </c>
      <c r="F11" s="246"/>
      <c r="G11" s="246" t="str">
        <f>"AG-1; Line "&amp;'AG-1'!A31</f>
        <v>AG-1; Line 18</v>
      </c>
      <c r="H11" s="246">
        <f>A11</f>
        <v>1</v>
      </c>
      <c r="I11" s="215"/>
    </row>
    <row r="12" spans="1:9" s="412" customFormat="1" ht="16.5" thickTop="1">
      <c r="A12" s="246"/>
      <c r="B12" s="215"/>
      <c r="C12" s="246"/>
      <c r="D12" s="215"/>
      <c r="E12" s="369"/>
      <c r="F12" s="246"/>
      <c r="G12" s="246"/>
      <c r="H12" s="246"/>
      <c r="I12" s="215"/>
    </row>
    <row r="14" spans="1:9" ht="18.75">
      <c r="A14" s="371">
        <v>1</v>
      </c>
      <c r="B14" s="135" t="s">
        <v>923</v>
      </c>
    </row>
    <row r="15" spans="1:9" ht="18.75">
      <c r="A15" s="418"/>
    </row>
    <row r="16" spans="1:9">
      <c r="A16" s="215"/>
      <c r="B16" s="135"/>
    </row>
  </sheetData>
  <mergeCells count="5">
    <mergeCell ref="B2:G2"/>
    <mergeCell ref="B3:G3"/>
    <mergeCell ref="B4:G4"/>
    <mergeCell ref="B5:G5"/>
    <mergeCell ref="B6:G6"/>
  </mergeCells>
  <printOptions horizontalCentered="1"/>
  <pageMargins left="0.5" right="0.5" top="0.5" bottom="0.5" header="0.25" footer="0.25"/>
  <pageSetup scale="66" orientation="portrait" r:id="rId1"/>
  <headerFooter scaleWithDoc="0">
    <oddFooter>&amp;C&amp;"Times New Roman,Regular"&amp;10AG</oddFooter>
  </headerFooter>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2:M32"/>
  <sheetViews>
    <sheetView zoomScale="80" zoomScaleNormal="80" workbookViewId="0">
      <selection activeCell="D37" sqref="D37"/>
    </sheetView>
  </sheetViews>
  <sheetFormatPr defaultColWidth="8.5703125" defaultRowHeight="15.75"/>
  <cols>
    <col min="1" max="1" width="5.140625" style="119" customWidth="1"/>
    <col min="2" max="2" width="35.140625" style="135" customWidth="1"/>
    <col min="3" max="3" width="18.5703125" style="135" customWidth="1"/>
    <col min="4" max="4" width="62.5703125" style="135" customWidth="1"/>
    <col min="5" max="5" width="5.140625" style="119" customWidth="1"/>
    <col min="6" max="9" width="8.5703125" style="135"/>
    <col min="10" max="10" width="12.5703125" style="135" bestFit="1" customWidth="1"/>
    <col min="11" max="11" width="8.5703125" style="135"/>
    <col min="12" max="12" width="14" style="135" bestFit="1" customWidth="1"/>
    <col min="13" max="16384" width="8.5703125" style="135"/>
  </cols>
  <sheetData>
    <row r="2" spans="1:13" s="110" customFormat="1">
      <c r="A2" s="109"/>
      <c r="B2" s="1322" t="s">
        <v>0</v>
      </c>
      <c r="C2" s="1322"/>
      <c r="D2" s="1322"/>
      <c r="E2" s="109"/>
    </row>
    <row r="3" spans="1:13" s="110" customFormat="1">
      <c r="A3" s="109"/>
      <c r="B3" s="1322" t="s">
        <v>366</v>
      </c>
      <c r="C3" s="1322"/>
      <c r="D3" s="1322"/>
      <c r="E3" s="109"/>
    </row>
    <row r="4" spans="1:13" s="110" customFormat="1">
      <c r="A4" s="109"/>
      <c r="B4" s="1322" t="s">
        <v>367</v>
      </c>
      <c r="C4" s="1322"/>
      <c r="D4" s="1322"/>
      <c r="E4" s="109"/>
    </row>
    <row r="5" spans="1:13" s="110" customFormat="1">
      <c r="A5" s="109"/>
      <c r="B5" s="1322" t="s">
        <v>368</v>
      </c>
      <c r="C5" s="1322"/>
      <c r="D5" s="1322"/>
      <c r="E5" s="109"/>
    </row>
    <row r="6" spans="1:13" s="110" customFormat="1">
      <c r="A6" s="109"/>
      <c r="B6" s="1322" t="str">
        <f>"BASE PERIOD / TRUE UP PERIOD - 12/31/"&amp;Automation!$B$3</f>
        <v>BASE PERIOD / TRUE UP PERIOD - 12/31/2025</v>
      </c>
      <c r="C6" s="1322"/>
      <c r="D6" s="1322"/>
      <c r="E6" s="109"/>
    </row>
    <row r="7" spans="1:13" s="110" customFormat="1">
      <c r="A7" s="109"/>
      <c r="B7" s="1326" t="s">
        <v>3</v>
      </c>
      <c r="C7" s="1326"/>
      <c r="D7" s="1326"/>
      <c r="E7" s="109"/>
    </row>
    <row r="8" spans="1:13" s="110" customFormat="1">
      <c r="A8" s="109"/>
      <c r="B8" s="111"/>
      <c r="C8" s="111"/>
      <c r="D8" s="111"/>
      <c r="E8" s="109"/>
    </row>
    <row r="9" spans="1:13" s="110" customFormat="1">
      <c r="A9" s="109"/>
      <c r="B9" s="1322" t="s">
        <v>237</v>
      </c>
      <c r="C9" s="1322"/>
      <c r="D9" s="1322"/>
      <c r="E9" s="109"/>
    </row>
    <row r="10" spans="1:13">
      <c r="B10" s="219"/>
      <c r="C10" s="220"/>
      <c r="D10" s="220"/>
    </row>
    <row r="11" spans="1:13">
      <c r="B11" s="856"/>
      <c r="C11" s="953" t="s">
        <v>238</v>
      </c>
      <c r="D11" s="858"/>
    </row>
    <row r="12" spans="1:13">
      <c r="A12" s="119" t="s">
        <v>4</v>
      </c>
      <c r="B12" s="129"/>
      <c r="C12" s="116" t="s">
        <v>369</v>
      </c>
      <c r="D12" s="165"/>
      <c r="E12" s="119" t="s">
        <v>4</v>
      </c>
      <c r="H12" s="111"/>
      <c r="I12" s="111"/>
      <c r="J12" s="111"/>
      <c r="K12" s="111"/>
      <c r="L12" s="111"/>
      <c r="M12" s="111"/>
    </row>
    <row r="13" spans="1:13">
      <c r="A13" s="119" t="s">
        <v>5</v>
      </c>
      <c r="B13" s="1007" t="s">
        <v>123</v>
      </c>
      <c r="C13" s="1144" t="s">
        <v>370</v>
      </c>
      <c r="D13" s="1007" t="s">
        <v>8</v>
      </c>
      <c r="E13" s="119" t="s">
        <v>5</v>
      </c>
      <c r="H13" s="111"/>
      <c r="I13" s="110"/>
      <c r="J13" s="110"/>
      <c r="K13" s="109"/>
      <c r="L13" s="110"/>
      <c r="M13" s="111"/>
    </row>
    <row r="14" spans="1:13">
      <c r="A14" s="119">
        <v>1</v>
      </c>
      <c r="B14" s="122" t="str">
        <f>"Dec-"&amp;RIGHT(Automation!$B$3-1,2)</f>
        <v>Dec-24</v>
      </c>
      <c r="C14" s="221">
        <v>0</v>
      </c>
      <c r="D14" s="525" t="s">
        <v>213</v>
      </c>
      <c r="E14" s="119">
        <f>A14</f>
        <v>1</v>
      </c>
      <c r="G14" s="222"/>
      <c r="H14" s="111"/>
      <c r="I14" s="109"/>
      <c r="J14" s="109"/>
      <c r="K14" s="109"/>
      <c r="L14" s="111"/>
      <c r="M14" s="111"/>
    </row>
    <row r="15" spans="1:13">
      <c r="A15" s="119">
        <f>A14+1</f>
        <v>2</v>
      </c>
      <c r="B15" s="122" t="str">
        <f>"Jan-"&amp;RIGHT(Automation!$B$3,2)</f>
        <v>Jan-25</v>
      </c>
      <c r="C15" s="178">
        <v>0</v>
      </c>
      <c r="D15" s="178"/>
      <c r="E15" s="119">
        <f>E14+1</f>
        <v>2</v>
      </c>
      <c r="G15" s="222"/>
      <c r="H15" s="111"/>
      <c r="I15" s="109"/>
      <c r="J15" s="109"/>
      <c r="K15" s="109"/>
      <c r="L15" s="111"/>
      <c r="M15" s="111"/>
    </row>
    <row r="16" spans="1:13">
      <c r="A16" s="119">
        <f t="shared" ref="A16:A32" si="0">A15+1</f>
        <v>3</v>
      </c>
      <c r="B16" s="122" t="s">
        <v>214</v>
      </c>
      <c r="C16" s="178">
        <v>0</v>
      </c>
      <c r="D16" s="178"/>
      <c r="E16" s="119">
        <f t="shared" ref="E16:E32" si="1">E15+1</f>
        <v>3</v>
      </c>
      <c r="G16" s="222"/>
      <c r="H16" s="111"/>
      <c r="I16" s="109"/>
      <c r="J16" s="109"/>
      <c r="K16" s="109"/>
      <c r="L16" s="111"/>
      <c r="M16" s="111"/>
    </row>
    <row r="17" spans="1:13">
      <c r="A17" s="119">
        <f t="shared" si="0"/>
        <v>4</v>
      </c>
      <c r="B17" s="122" t="s">
        <v>215</v>
      </c>
      <c r="C17" s="178">
        <v>0</v>
      </c>
      <c r="D17" s="178"/>
      <c r="E17" s="119">
        <f t="shared" si="1"/>
        <v>4</v>
      </c>
      <c r="H17" s="111"/>
      <c r="I17" s="109"/>
      <c r="J17" s="223"/>
      <c r="K17" s="109"/>
      <c r="L17" s="111"/>
      <c r="M17" s="111"/>
    </row>
    <row r="18" spans="1:13">
      <c r="A18" s="119">
        <f t="shared" si="0"/>
        <v>5</v>
      </c>
      <c r="B18" s="122" t="s">
        <v>216</v>
      </c>
      <c r="C18" s="178">
        <v>0</v>
      </c>
      <c r="D18" s="178"/>
      <c r="E18" s="119">
        <f t="shared" si="1"/>
        <v>5</v>
      </c>
      <c r="H18" s="111"/>
      <c r="I18" s="109"/>
      <c r="J18" s="223"/>
      <c r="K18" s="109"/>
      <c r="L18" s="111"/>
      <c r="M18" s="111"/>
    </row>
    <row r="19" spans="1:13">
      <c r="A19" s="119">
        <f t="shared" si="0"/>
        <v>6</v>
      </c>
      <c r="B19" s="122" t="s">
        <v>160</v>
      </c>
      <c r="C19" s="178">
        <v>0</v>
      </c>
      <c r="D19" s="178"/>
      <c r="E19" s="119">
        <f t="shared" si="1"/>
        <v>6</v>
      </c>
      <c r="H19" s="111"/>
      <c r="I19" s="223"/>
      <c r="J19" s="223"/>
      <c r="K19" s="224"/>
      <c r="L19" s="225"/>
      <c r="M19" s="111"/>
    </row>
    <row r="20" spans="1:13">
      <c r="A20" s="119">
        <f>A19+1</f>
        <v>7</v>
      </c>
      <c r="B20" s="122" t="s">
        <v>217</v>
      </c>
      <c r="C20" s="178">
        <v>0</v>
      </c>
      <c r="D20" s="178"/>
      <c r="E20" s="119">
        <f>E19+1</f>
        <v>7</v>
      </c>
      <c r="H20" s="111"/>
      <c r="I20" s="226"/>
      <c r="J20" s="227"/>
      <c r="K20" s="228"/>
      <c r="L20" s="229"/>
      <c r="M20" s="111"/>
    </row>
    <row r="21" spans="1:13">
      <c r="A21" s="119">
        <f t="shared" si="0"/>
        <v>8</v>
      </c>
      <c r="B21" s="122" t="s">
        <v>218</v>
      </c>
      <c r="C21" s="178">
        <v>0</v>
      </c>
      <c r="D21" s="178"/>
      <c r="E21" s="119">
        <f t="shared" si="1"/>
        <v>8</v>
      </c>
      <c r="H21" s="111"/>
      <c r="I21" s="230"/>
      <c r="J21" s="230"/>
      <c r="K21" s="225"/>
      <c r="L21" s="225"/>
      <c r="M21" s="111"/>
    </row>
    <row r="22" spans="1:13">
      <c r="A22" s="119">
        <f t="shared" si="0"/>
        <v>9</v>
      </c>
      <c r="B22" s="122" t="s">
        <v>219</v>
      </c>
      <c r="C22" s="178">
        <v>0</v>
      </c>
      <c r="D22" s="178"/>
      <c r="E22" s="119">
        <f t="shared" si="1"/>
        <v>9</v>
      </c>
      <c r="H22" s="111"/>
      <c r="I22" s="226"/>
      <c r="J22" s="227"/>
      <c r="K22" s="231"/>
      <c r="L22" s="229"/>
      <c r="M22" s="111"/>
    </row>
    <row r="23" spans="1:13">
      <c r="A23" s="119">
        <f t="shared" si="0"/>
        <v>10</v>
      </c>
      <c r="B23" s="122" t="s">
        <v>220</v>
      </c>
      <c r="C23" s="178">
        <v>0</v>
      </c>
      <c r="D23" s="178"/>
      <c r="E23" s="119">
        <f t="shared" si="1"/>
        <v>10</v>
      </c>
      <c r="H23" s="111"/>
      <c r="I23" s="110"/>
      <c r="J23" s="110"/>
      <c r="K23" s="225"/>
      <c r="L23" s="225"/>
      <c r="M23" s="111"/>
    </row>
    <row r="24" spans="1:13">
      <c r="A24" s="119">
        <f t="shared" si="0"/>
        <v>11</v>
      </c>
      <c r="B24" s="122" t="s">
        <v>221</v>
      </c>
      <c r="C24" s="178">
        <v>11046.8565</v>
      </c>
      <c r="D24" s="178"/>
      <c r="E24" s="119">
        <f t="shared" si="1"/>
        <v>11</v>
      </c>
      <c r="H24" s="111"/>
      <c r="I24" s="110"/>
      <c r="J24" s="110"/>
      <c r="K24" s="224"/>
      <c r="L24" s="225"/>
      <c r="M24" s="111"/>
    </row>
    <row r="25" spans="1:13">
      <c r="A25" s="119">
        <f t="shared" si="0"/>
        <v>12</v>
      </c>
      <c r="B25" s="122" t="s">
        <v>222</v>
      </c>
      <c r="C25" s="178">
        <v>11047.9815</v>
      </c>
      <c r="D25" s="178"/>
      <c r="E25" s="119">
        <f t="shared" si="1"/>
        <v>12</v>
      </c>
      <c r="H25" s="111"/>
      <c r="I25" s="110"/>
      <c r="J25" s="110"/>
      <c r="K25" s="224"/>
      <c r="L25" s="225"/>
      <c r="M25" s="111"/>
    </row>
    <row r="26" spans="1:13">
      <c r="A26" s="119">
        <f t="shared" si="0"/>
        <v>13</v>
      </c>
      <c r="B26" s="1024" t="str">
        <f>"Dec-"&amp;RIGHT(Automation!$B$3,2)</f>
        <v>Dec-25</v>
      </c>
      <c r="C26" s="1110">
        <v>11049.566000000001</v>
      </c>
      <c r="D26" s="1125" t="s">
        <v>213</v>
      </c>
      <c r="E26" s="119">
        <f t="shared" si="1"/>
        <v>13</v>
      </c>
      <c r="H26" s="111"/>
      <c r="I26" s="110"/>
      <c r="J26" s="110"/>
      <c r="K26" s="232"/>
      <c r="L26" s="154"/>
      <c r="M26" s="111"/>
    </row>
    <row r="27" spans="1:13">
      <c r="A27" s="119">
        <f t="shared" si="0"/>
        <v>14</v>
      </c>
      <c r="B27" s="129"/>
      <c r="C27" s="971"/>
      <c r="D27" s="971"/>
      <c r="E27" s="119">
        <f t="shared" si="1"/>
        <v>14</v>
      </c>
    </row>
    <row r="28" spans="1:13">
      <c r="A28" s="119">
        <f t="shared" si="0"/>
        <v>15</v>
      </c>
      <c r="B28" s="129" t="s">
        <v>223</v>
      </c>
      <c r="C28" s="233">
        <f>SUM(C14:C26)</f>
        <v>33144.404000000002</v>
      </c>
      <c r="D28" s="520" t="str">
        <f>"Sum Lines "&amp;A14&amp;" thru "&amp;A26</f>
        <v>Sum Lines 1 thru 13</v>
      </c>
      <c r="E28" s="119">
        <f t="shared" si="1"/>
        <v>15</v>
      </c>
    </row>
    <row r="29" spans="1:13">
      <c r="A29" s="119">
        <f t="shared" si="0"/>
        <v>16</v>
      </c>
      <c r="B29" s="1008"/>
      <c r="C29" s="1145"/>
      <c r="D29" s="1110"/>
      <c r="E29" s="119">
        <f t="shared" si="1"/>
        <v>16</v>
      </c>
    </row>
    <row r="30" spans="1:13">
      <c r="A30" s="119">
        <f t="shared" si="0"/>
        <v>17</v>
      </c>
      <c r="B30" s="129"/>
      <c r="C30" s="972"/>
      <c r="D30" s="973"/>
      <c r="E30" s="119">
        <f t="shared" si="1"/>
        <v>17</v>
      </c>
    </row>
    <row r="31" spans="1:13">
      <c r="A31" s="119">
        <f t="shared" si="0"/>
        <v>18</v>
      </c>
      <c r="B31" s="129" t="s">
        <v>371</v>
      </c>
      <c r="C31" s="201">
        <f>C28/13</f>
        <v>2549.5695384615387</v>
      </c>
      <c r="D31" s="1223"/>
      <c r="E31" s="119">
        <f t="shared" si="1"/>
        <v>18</v>
      </c>
    </row>
    <row r="32" spans="1:13">
      <c r="A32" s="119">
        <f t="shared" si="0"/>
        <v>19</v>
      </c>
      <c r="B32" s="1008"/>
      <c r="C32" s="1033"/>
      <c r="D32" s="1033"/>
      <c r="E32" s="119">
        <f t="shared" si="1"/>
        <v>19</v>
      </c>
    </row>
  </sheetData>
  <mergeCells count="7">
    <mergeCell ref="B7:D7"/>
    <mergeCell ref="B9:D9"/>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5EACE-4BE8-4058-B897-A1BA1BD93627}">
  <sheetPr>
    <pageSetUpPr fitToPage="1"/>
  </sheetPr>
  <dimension ref="A2:H25"/>
  <sheetViews>
    <sheetView zoomScale="80" zoomScaleNormal="80" zoomScaleSheetLayoutView="70" workbookViewId="0">
      <selection activeCell="E35" sqref="E35"/>
    </sheetView>
  </sheetViews>
  <sheetFormatPr defaultColWidth="9.140625" defaultRowHeight="15.75"/>
  <cols>
    <col min="1" max="1" width="5.140625" style="109" customWidth="1"/>
    <col min="2" max="2" width="35.140625" style="110" customWidth="1"/>
    <col min="3" max="4" width="18.5703125" style="114" customWidth="1"/>
    <col min="5" max="5" width="18.5703125" style="110" customWidth="1"/>
    <col min="6" max="6" width="55" style="110" customWidth="1"/>
    <col min="7" max="7" width="5.140625" style="109" customWidth="1"/>
    <col min="8" max="8" width="24" style="110" customWidth="1"/>
    <col min="9" max="9" width="11" style="110" customWidth="1"/>
    <col min="10" max="10" width="7.140625" style="110" customWidth="1"/>
    <col min="11" max="11" width="9.140625" style="110" customWidth="1"/>
    <col min="12" max="12" width="14" style="110" customWidth="1"/>
    <col min="13" max="13" width="13.42578125" style="110" customWidth="1"/>
    <col min="14" max="16384" width="9.140625" style="110"/>
  </cols>
  <sheetData>
    <row r="2" spans="1:8">
      <c r="B2" s="1322" t="s">
        <v>0</v>
      </c>
      <c r="C2" s="1322"/>
      <c r="D2" s="1322"/>
      <c r="E2" s="1322"/>
      <c r="F2" s="1322"/>
    </row>
    <row r="3" spans="1:8">
      <c r="B3" s="1322" t="s">
        <v>366</v>
      </c>
      <c r="C3" s="1322"/>
      <c r="D3" s="1322"/>
      <c r="E3" s="1322"/>
      <c r="F3" s="1322"/>
    </row>
    <row r="4" spans="1:8">
      <c r="B4" s="1322" t="s">
        <v>367</v>
      </c>
      <c r="C4" s="1322"/>
      <c r="D4" s="1322"/>
      <c r="E4" s="1322"/>
      <c r="F4" s="1322"/>
    </row>
    <row r="5" spans="1:8">
      <c r="B5" s="1322" t="str">
        <f>"BASE PERIOD / TRUE UP PERIOD - 12/31/"&amp;Automation!$B$3</f>
        <v>BASE PERIOD / TRUE UP PERIOD - 12/31/2025</v>
      </c>
      <c r="C5" s="1322"/>
      <c r="D5" s="1322"/>
      <c r="E5" s="1322"/>
      <c r="F5" s="1322"/>
    </row>
    <row r="6" spans="1:8">
      <c r="B6" s="1326" t="s">
        <v>3</v>
      </c>
      <c r="C6" s="1326"/>
      <c r="D6" s="1326"/>
      <c r="E6" s="1326"/>
      <c r="F6" s="1326"/>
    </row>
    <row r="8" spans="1:8">
      <c r="B8" s="856"/>
      <c r="C8" s="804" t="s">
        <v>77</v>
      </c>
      <c r="D8" s="524" t="s">
        <v>78</v>
      </c>
      <c r="E8" s="524" t="s">
        <v>372</v>
      </c>
      <c r="F8" s="858"/>
    </row>
    <row r="9" spans="1:8">
      <c r="A9" s="119"/>
      <c r="B9" s="116"/>
      <c r="C9" s="121" t="s">
        <v>373</v>
      </c>
      <c r="D9" s="121" t="s">
        <v>374</v>
      </c>
      <c r="E9" s="121" t="s">
        <v>375</v>
      </c>
      <c r="F9" s="157"/>
      <c r="G9" s="119"/>
    </row>
    <row r="10" spans="1:8">
      <c r="A10" s="119" t="s">
        <v>4</v>
      </c>
      <c r="B10" s="116" t="s">
        <v>376</v>
      </c>
      <c r="C10" s="121" t="s">
        <v>7</v>
      </c>
      <c r="D10" s="121" t="s">
        <v>7</v>
      </c>
      <c r="E10" s="121" t="s">
        <v>7</v>
      </c>
      <c r="F10" s="116"/>
      <c r="G10" s="119" t="s">
        <v>4</v>
      </c>
    </row>
    <row r="11" spans="1:8">
      <c r="A11" s="119" t="s">
        <v>5</v>
      </c>
      <c r="B11" s="1007" t="s">
        <v>259</v>
      </c>
      <c r="C11" s="1105" t="s">
        <v>377</v>
      </c>
      <c r="D11" s="1007" t="s">
        <v>377</v>
      </c>
      <c r="E11" s="1105" t="s">
        <v>377</v>
      </c>
      <c r="F11" s="1007" t="s">
        <v>8</v>
      </c>
      <c r="G11" s="119" t="s">
        <v>5</v>
      </c>
    </row>
    <row r="12" spans="1:8">
      <c r="A12" s="119">
        <v>1</v>
      </c>
      <c r="B12" s="974"/>
      <c r="C12" s="975">
        <v>0</v>
      </c>
      <c r="D12" s="975">
        <f>E12-C12</f>
        <v>0</v>
      </c>
      <c r="E12" s="976">
        <v>0</v>
      </c>
      <c r="F12" s="977"/>
      <c r="G12" s="119">
        <f>A12</f>
        <v>1</v>
      </c>
    </row>
    <row r="13" spans="1:8">
      <c r="A13" s="119">
        <f>A12+1</f>
        <v>2</v>
      </c>
      <c r="B13" s="122"/>
      <c r="C13" s="177">
        <v>0</v>
      </c>
      <c r="D13" s="177">
        <v>0</v>
      </c>
      <c r="E13" s="178">
        <v>0</v>
      </c>
      <c r="F13" s="528"/>
      <c r="G13" s="119">
        <f>G12+1</f>
        <v>2</v>
      </c>
      <c r="H13" s="139"/>
    </row>
    <row r="14" spans="1:8">
      <c r="A14" s="119">
        <f t="shared" ref="A14:A17" si="0">A13+1</f>
        <v>3</v>
      </c>
      <c r="B14" s="1114"/>
      <c r="C14" s="1110">
        <v>0</v>
      </c>
      <c r="D14" s="1110">
        <v>0</v>
      </c>
      <c r="E14" s="1110">
        <v>0</v>
      </c>
      <c r="F14" s="1114"/>
      <c r="G14" s="119">
        <f t="shared" ref="G14:G17" si="1">G13+1</f>
        <v>3</v>
      </c>
    </row>
    <row r="15" spans="1:8">
      <c r="A15" s="119">
        <f t="shared" si="0"/>
        <v>4</v>
      </c>
      <c r="B15" s="129"/>
      <c r="C15" s="142"/>
      <c r="D15" s="142"/>
      <c r="E15" s="142"/>
      <c r="F15" s="147"/>
      <c r="G15" s="119">
        <f t="shared" si="1"/>
        <v>4</v>
      </c>
    </row>
    <row r="16" spans="1:8">
      <c r="A16" s="119">
        <f t="shared" si="0"/>
        <v>5</v>
      </c>
      <c r="B16" s="129" t="s">
        <v>80</v>
      </c>
      <c r="C16" s="131">
        <f>SUM(C12:C14)</f>
        <v>0</v>
      </c>
      <c r="D16" s="131">
        <f>SUM(D12:D14)</f>
        <v>0</v>
      </c>
      <c r="E16" s="131">
        <f>SUM(E12:E14)</f>
        <v>0</v>
      </c>
      <c r="F16" s="525" t="str">
        <f>"Sum Lines "&amp;A12&amp;" thru "&amp;A14</f>
        <v>Sum Lines 1 thru 3</v>
      </c>
      <c r="G16" s="119">
        <f t="shared" si="1"/>
        <v>5</v>
      </c>
    </row>
    <row r="17" spans="1:7">
      <c r="A17" s="119">
        <f t="shared" si="0"/>
        <v>6</v>
      </c>
      <c r="B17" s="1008"/>
      <c r="C17" s="1107"/>
      <c r="D17" s="1107"/>
      <c r="E17" s="1107"/>
      <c r="F17" s="1033"/>
      <c r="G17" s="119">
        <f t="shared" si="1"/>
        <v>6</v>
      </c>
    </row>
    <row r="18" spans="1:7">
      <c r="A18" s="119"/>
      <c r="C18" s="440"/>
      <c r="D18" s="440"/>
      <c r="E18" s="440"/>
      <c r="F18" s="440"/>
      <c r="G18" s="119"/>
    </row>
    <row r="19" spans="1:7">
      <c r="A19" s="119"/>
      <c r="C19" s="440"/>
      <c r="D19" s="440"/>
      <c r="E19" s="440"/>
      <c r="F19" s="440"/>
    </row>
    <row r="20" spans="1:7" ht="18.75">
      <c r="A20" s="134"/>
      <c r="B20" s="805"/>
      <c r="C20" s="440"/>
      <c r="D20" s="440"/>
      <c r="E20" s="440"/>
      <c r="F20" s="440"/>
    </row>
    <row r="21" spans="1:7">
      <c r="C21" s="440"/>
      <c r="D21" s="440"/>
      <c r="E21" s="440"/>
      <c r="F21" s="440"/>
    </row>
    <row r="22" spans="1:7">
      <c r="B22" s="160"/>
      <c r="C22" s="806"/>
      <c r="D22" s="806"/>
      <c r="E22" s="806"/>
      <c r="F22" s="145"/>
      <c r="G22" s="574"/>
    </row>
    <row r="23" spans="1:7">
      <c r="B23" s="135"/>
      <c r="C23" s="145"/>
      <c r="D23" s="110"/>
      <c r="F23" s="145"/>
      <c r="G23" s="574"/>
    </row>
    <row r="24" spans="1:7">
      <c r="C24" s="145"/>
      <c r="D24" s="145"/>
      <c r="E24" s="145"/>
      <c r="F24" s="145"/>
      <c r="G24" s="574"/>
    </row>
    <row r="25" spans="1:7">
      <c r="C25" s="146"/>
      <c r="D25" s="146"/>
      <c r="E25" s="139"/>
      <c r="F25" s="139"/>
      <c r="G25" s="574"/>
    </row>
  </sheetData>
  <mergeCells count="5">
    <mergeCell ref="B2:F2"/>
    <mergeCell ref="B3:F3"/>
    <mergeCell ref="B4:F4"/>
    <mergeCell ref="B5:F5"/>
    <mergeCell ref="B6:F6"/>
  </mergeCells>
  <printOptions horizontalCentered="1"/>
  <pageMargins left="0.5" right="0.5" top="0.5" bottom="0.5" header="0.25" footer="0.25"/>
  <pageSetup scale="82" orientation="landscape" r:id="rId1"/>
  <headerFooter scaleWithDoc="0">
    <oddFooter>&amp;C&amp;"Times New Roman,Regular"&amp;10&amp;A</oddFooter>
  </headerFooter>
  <colBreaks count="1" manualBreakCount="1">
    <brk id="7" max="1048575" man="1"/>
  </colBreaks>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6"/>
  <sheetViews>
    <sheetView zoomScale="80" zoomScaleNormal="80" zoomScaleSheetLayoutView="80" zoomScalePageLayoutView="50" workbookViewId="0">
      <selection activeCell="M42" sqref="M42"/>
    </sheetView>
  </sheetViews>
  <sheetFormatPr defaultColWidth="8.5703125" defaultRowHeight="15.75"/>
  <cols>
    <col min="1" max="1" width="5.140625" style="246" customWidth="1"/>
    <col min="2" max="2" width="78.140625" style="3" bestFit="1" customWidth="1"/>
    <col min="3" max="3" width="16.5703125" style="3" customWidth="1"/>
    <col min="4" max="4" width="1.5703125" style="3" customWidth="1"/>
    <col min="5" max="5" width="16.5703125" style="3" customWidth="1"/>
    <col min="6" max="6" width="1.5703125" style="3" customWidth="1"/>
    <col min="7" max="7" width="16.5703125" style="3" customWidth="1"/>
    <col min="8" max="8" width="1.5703125" style="3" customWidth="1"/>
    <col min="9" max="9" width="46.140625" style="3" customWidth="1"/>
    <col min="10" max="10" width="5.140625" style="246" customWidth="1"/>
    <col min="11" max="16384" width="8.5703125" style="3"/>
  </cols>
  <sheetData>
    <row r="1" spans="1:10">
      <c r="A1" s="561"/>
      <c r="B1" s="59"/>
      <c r="C1" s="59"/>
      <c r="D1" s="59"/>
      <c r="E1" s="59"/>
      <c r="F1" s="59"/>
      <c r="G1" s="59"/>
      <c r="H1" s="59"/>
      <c r="I1" s="48"/>
      <c r="J1" s="561"/>
    </row>
    <row r="2" spans="1:10">
      <c r="A2" s="561"/>
      <c r="B2" s="1305" t="str">
        <f>'Summary of Cost Components'!B2:D2</f>
        <v>SAN DIEGO GAS &amp; ELECTRIC COMPANY</v>
      </c>
      <c r="C2" s="1305"/>
      <c r="D2" s="1305"/>
      <c r="E2" s="1305"/>
      <c r="F2" s="1305"/>
      <c r="G2" s="1305"/>
      <c r="H2" s="1305"/>
      <c r="I2" s="1305"/>
      <c r="J2" s="561"/>
    </row>
    <row r="3" spans="1:10">
      <c r="B3" s="1305" t="str">
        <f>'Summary of Cost Components'!B3:D3</f>
        <v>CITIZENS' SHARE OF THE SX-PQ UNDERGROUND LINE SEGMENT</v>
      </c>
      <c r="C3" s="1305"/>
      <c r="D3" s="1305"/>
      <c r="E3" s="1305"/>
      <c r="F3" s="1305"/>
      <c r="G3" s="1305"/>
      <c r="H3" s="1305"/>
      <c r="I3" s="1305"/>
      <c r="J3" s="564"/>
    </row>
    <row r="4" spans="1:10">
      <c r="B4" s="1305" t="s">
        <v>11</v>
      </c>
      <c r="C4" s="1305"/>
      <c r="D4" s="1305"/>
      <c r="E4" s="1305"/>
      <c r="F4" s="1305"/>
      <c r="G4" s="1305"/>
      <c r="H4" s="1305"/>
      <c r="I4" s="1305"/>
      <c r="J4" s="564"/>
    </row>
    <row r="5" spans="1:10">
      <c r="B5" s="1312" t="str">
        <f>'A. Sec.1 - Direct Maintenance'!B5</f>
        <v>Base Period &amp; True-Up Period 12 - Months Ending December 31, 2025</v>
      </c>
      <c r="C5" s="1312"/>
      <c r="D5" s="1312"/>
      <c r="E5" s="1312"/>
      <c r="F5" s="1312"/>
      <c r="G5" s="1312"/>
      <c r="H5" s="1312"/>
      <c r="I5" s="1312"/>
      <c r="J5" s="564"/>
    </row>
    <row r="6" spans="1:10">
      <c r="B6" s="1307" t="s">
        <v>3</v>
      </c>
      <c r="C6" s="1307"/>
      <c r="D6" s="1307"/>
      <c r="E6" s="1307"/>
      <c r="F6" s="1307"/>
      <c r="G6" s="1307"/>
      <c r="H6" s="1307"/>
      <c r="I6" s="1307"/>
      <c r="J6" s="566"/>
    </row>
    <row r="7" spans="1:10">
      <c r="B7" s="1079"/>
      <c r="C7" s="1079"/>
      <c r="D7" s="1079"/>
      <c r="E7" s="1079"/>
      <c r="F7" s="1079"/>
      <c r="G7" s="1079"/>
      <c r="H7" s="1079"/>
      <c r="I7" s="1079"/>
      <c r="J7" s="566"/>
    </row>
    <row r="8" spans="1:10">
      <c r="A8" s="561"/>
      <c r="B8" s="59"/>
      <c r="C8" s="340" t="s">
        <v>77</v>
      </c>
      <c r="D8" s="59"/>
      <c r="E8" s="340" t="s">
        <v>78</v>
      </c>
      <c r="F8" s="48"/>
      <c r="G8" s="340" t="s">
        <v>79</v>
      </c>
      <c r="H8" s="59"/>
      <c r="I8" s="59"/>
      <c r="J8" s="561"/>
    </row>
    <row r="9" spans="1:10">
      <c r="A9" s="561" t="s">
        <v>4</v>
      </c>
      <c r="B9" s="59"/>
      <c r="C9" s="21" t="s">
        <v>80</v>
      </c>
      <c r="D9" s="59"/>
      <c r="E9" s="21" t="s">
        <v>81</v>
      </c>
      <c r="F9" s="59"/>
      <c r="G9" s="59"/>
      <c r="H9" s="59"/>
      <c r="I9" s="59"/>
      <c r="J9" s="561" t="s">
        <v>4</v>
      </c>
    </row>
    <row r="10" spans="1:10">
      <c r="A10" s="561" t="s">
        <v>5</v>
      </c>
      <c r="B10" s="59"/>
      <c r="C10" s="941" t="s">
        <v>82</v>
      </c>
      <c r="D10" s="59"/>
      <c r="E10" s="941" t="s">
        <v>83</v>
      </c>
      <c r="F10" s="59"/>
      <c r="G10" s="941" t="s">
        <v>7</v>
      </c>
      <c r="H10" s="59"/>
      <c r="I10" s="941" t="s">
        <v>8</v>
      </c>
      <c r="J10" s="561" t="s">
        <v>5</v>
      </c>
    </row>
    <row r="11" spans="1:10">
      <c r="A11" s="561"/>
      <c r="B11" s="59"/>
      <c r="C11" s="59"/>
      <c r="D11" s="59"/>
      <c r="E11" s="59"/>
      <c r="F11" s="59"/>
      <c r="G11" s="48"/>
      <c r="H11" s="59"/>
      <c r="I11" s="48"/>
      <c r="J11" s="561"/>
    </row>
    <row r="12" spans="1:10">
      <c r="A12" s="561">
        <v>1</v>
      </c>
      <c r="B12" s="15" t="s">
        <v>84</v>
      </c>
      <c r="C12" s="59"/>
      <c r="D12" s="59"/>
      <c r="E12" s="59"/>
      <c r="F12" s="59"/>
      <c r="G12" s="59"/>
      <c r="H12" s="59"/>
      <c r="I12" s="48"/>
      <c r="J12" s="561">
        <f>A12</f>
        <v>1</v>
      </c>
    </row>
    <row r="13" spans="1:10">
      <c r="A13" s="561">
        <f>A12+1</f>
        <v>2</v>
      </c>
      <c r="B13" s="59"/>
      <c r="C13" s="59"/>
      <c r="D13" s="59"/>
      <c r="E13" s="59"/>
      <c r="F13" s="59"/>
      <c r="G13" s="59"/>
      <c r="H13" s="59"/>
      <c r="I13" s="59"/>
      <c r="J13" s="561">
        <f>J12+1</f>
        <v>2</v>
      </c>
    </row>
    <row r="14" spans="1:10">
      <c r="A14" s="561">
        <f t="shared" ref="A14:A42" si="0">A13+1</f>
        <v>3</v>
      </c>
      <c r="B14" s="382" t="s">
        <v>85</v>
      </c>
      <c r="C14" s="59"/>
      <c r="D14" s="59"/>
      <c r="E14" s="59"/>
      <c r="F14" s="59"/>
      <c r="G14" s="844">
        <f>'AF-3'!E15</f>
        <v>-1071.255779999999</v>
      </c>
      <c r="H14" s="544"/>
      <c r="I14" s="26" t="s">
        <v>86</v>
      </c>
      <c r="J14" s="561">
        <f t="shared" ref="J14:J42" si="1">J13+1</f>
        <v>3</v>
      </c>
    </row>
    <row r="15" spans="1:10">
      <c r="A15" s="561">
        <f t="shared" si="0"/>
        <v>4</v>
      </c>
      <c r="B15" s="382"/>
      <c r="C15" s="59"/>
      <c r="D15" s="59"/>
      <c r="E15" s="59"/>
      <c r="F15" s="59"/>
      <c r="G15" s="810"/>
      <c r="H15" s="59"/>
      <c r="I15" s="59"/>
      <c r="J15" s="561">
        <f t="shared" si="1"/>
        <v>4</v>
      </c>
    </row>
    <row r="16" spans="1:10">
      <c r="A16" s="561">
        <f t="shared" si="0"/>
        <v>5</v>
      </c>
      <c r="B16" s="382" t="s">
        <v>30</v>
      </c>
      <c r="C16" s="59"/>
      <c r="D16" s="59"/>
      <c r="E16" s="59"/>
      <c r="F16" s="59"/>
      <c r="G16" s="942">
        <f>'Stmt AV'!G110</f>
        <v>9.467826257812384E-2</v>
      </c>
      <c r="H16" s="59"/>
      <c r="I16" s="26" t="str">
        <f>"Statement AV2; Line "&amp;'Stmt AV'!A110</f>
        <v>Statement AV2; Line 31</v>
      </c>
      <c r="J16" s="561">
        <f t="shared" si="1"/>
        <v>5</v>
      </c>
    </row>
    <row r="17" spans="1:12">
      <c r="A17" s="561">
        <f t="shared" si="0"/>
        <v>6</v>
      </c>
      <c r="B17" s="382"/>
      <c r="C17" s="59"/>
      <c r="D17" s="59"/>
      <c r="E17" s="59"/>
      <c r="F17" s="59"/>
      <c r="G17" s="624"/>
      <c r="H17" s="59"/>
      <c r="I17" s="21"/>
      <c r="J17" s="561">
        <f t="shared" si="1"/>
        <v>6</v>
      </c>
    </row>
    <row r="18" spans="1:12">
      <c r="A18" s="561">
        <f t="shared" si="0"/>
        <v>7</v>
      </c>
      <c r="B18" s="382" t="s">
        <v>87</v>
      </c>
      <c r="C18" s="59"/>
      <c r="D18" s="59"/>
      <c r="E18" s="59"/>
      <c r="F18" s="59"/>
      <c r="G18" s="823">
        <f>G14*G16</f>
        <v>-101.42463602717278</v>
      </c>
      <c r="H18" s="45"/>
      <c r="I18" s="21" t="str">
        <f>"Line "&amp;A14&amp;" x Line "&amp;A16</f>
        <v>Line 3 x Line 5</v>
      </c>
      <c r="J18" s="561">
        <f t="shared" si="1"/>
        <v>7</v>
      </c>
    </row>
    <row r="19" spans="1:12">
      <c r="A19" s="561">
        <f t="shared" si="0"/>
        <v>8</v>
      </c>
      <c r="B19" s="382"/>
      <c r="C19" s="59"/>
      <c r="D19" s="59"/>
      <c r="E19" s="59"/>
      <c r="F19" s="59"/>
      <c r="G19" s="824"/>
      <c r="H19" s="47"/>
      <c r="I19" s="59"/>
      <c r="J19" s="561">
        <f t="shared" si="1"/>
        <v>8</v>
      </c>
    </row>
    <row r="20" spans="1:12">
      <c r="A20" s="561">
        <f t="shared" si="0"/>
        <v>9</v>
      </c>
      <c r="B20" s="833" t="s">
        <v>88</v>
      </c>
      <c r="C20" s="59"/>
      <c r="D20" s="59"/>
      <c r="E20" s="59"/>
      <c r="F20" s="59"/>
      <c r="G20" s="825"/>
      <c r="H20" s="47"/>
      <c r="I20" s="21"/>
      <c r="J20" s="561">
        <f t="shared" si="1"/>
        <v>9</v>
      </c>
    </row>
    <row r="21" spans="1:12">
      <c r="A21" s="561">
        <f t="shared" si="0"/>
        <v>10</v>
      </c>
      <c r="B21" s="821" t="s">
        <v>89</v>
      </c>
      <c r="C21" s="59"/>
      <c r="D21" s="49"/>
      <c r="E21" s="822"/>
      <c r="F21" s="59"/>
      <c r="G21" s="900">
        <f>'AV-2B'!C27</f>
        <v>21.770731132631123</v>
      </c>
      <c r="H21" s="539"/>
      <c r="I21" s="826" t="str">
        <f>"AV-2B; Line "&amp;'AV-2B'!A27</f>
        <v>AV-2B; Line 17</v>
      </c>
      <c r="J21" s="561">
        <f t="shared" si="1"/>
        <v>10</v>
      </c>
    </row>
    <row r="22" spans="1:12">
      <c r="A22" s="561">
        <f t="shared" si="0"/>
        <v>11</v>
      </c>
      <c r="B22" s="59"/>
      <c r="C22" s="48"/>
      <c r="D22" s="59"/>
      <c r="E22" s="48"/>
      <c r="F22" s="59"/>
      <c r="G22" s="48"/>
      <c r="H22" s="48"/>
      <c r="I22" s="59"/>
      <c r="J22" s="561">
        <f t="shared" si="1"/>
        <v>11</v>
      </c>
    </row>
    <row r="23" spans="1:12">
      <c r="A23" s="561">
        <f t="shared" si="0"/>
        <v>12</v>
      </c>
      <c r="B23" s="15" t="s">
        <v>90</v>
      </c>
      <c r="C23" s="48"/>
      <c r="D23" s="59"/>
      <c r="E23" s="48"/>
      <c r="F23" s="59"/>
      <c r="G23" s="48"/>
      <c r="H23" s="48"/>
      <c r="I23" s="59"/>
      <c r="J23" s="561">
        <f t="shared" si="1"/>
        <v>12</v>
      </c>
    </row>
    <row r="24" spans="1:12">
      <c r="A24" s="561">
        <f t="shared" si="0"/>
        <v>13</v>
      </c>
      <c r="B24" s="50" t="s">
        <v>91</v>
      </c>
      <c r="C24" s="59"/>
      <c r="D24" s="59"/>
      <c r="E24" s="59"/>
      <c r="F24" s="59"/>
      <c r="G24" s="59"/>
      <c r="H24" s="59"/>
      <c r="I24" s="59"/>
      <c r="J24" s="561">
        <f t="shared" si="1"/>
        <v>13</v>
      </c>
    </row>
    <row r="25" spans="1:12">
      <c r="A25" s="561">
        <f t="shared" si="0"/>
        <v>14</v>
      </c>
      <c r="B25" s="59" t="s">
        <v>92</v>
      </c>
      <c r="C25" s="844">
        <v>11661.3</v>
      </c>
      <c r="D25" s="568"/>
      <c r="E25" s="699">
        <v>4.8999999999999998E-3</v>
      </c>
      <c r="F25" s="59"/>
      <c r="G25" s="625">
        <f>C25*E25</f>
        <v>57.140369999999997</v>
      </c>
      <c r="H25" s="46"/>
      <c r="I25" s="21" t="s">
        <v>1008</v>
      </c>
      <c r="J25" s="561">
        <f t="shared" si="1"/>
        <v>14</v>
      </c>
      <c r="L25"/>
    </row>
    <row r="26" spans="1:12">
      <c r="A26" s="561">
        <f t="shared" si="0"/>
        <v>15</v>
      </c>
      <c r="B26" s="59"/>
      <c r="C26" s="625"/>
      <c r="D26" s="568"/>
      <c r="E26" s="626"/>
      <c r="F26" s="59"/>
      <c r="G26" s="625"/>
      <c r="H26" s="46"/>
      <c r="I26" s="21"/>
      <c r="J26" s="561">
        <f t="shared" si="1"/>
        <v>15</v>
      </c>
      <c r="L26"/>
    </row>
    <row r="27" spans="1:12">
      <c r="A27" s="561">
        <f t="shared" si="0"/>
        <v>16</v>
      </c>
      <c r="B27" s="59" t="s">
        <v>93</v>
      </c>
      <c r="C27" s="853">
        <v>15149.7</v>
      </c>
      <c r="D27" s="568"/>
      <c r="E27" s="699">
        <v>1.9E-3</v>
      </c>
      <c r="F27" s="59"/>
      <c r="G27" s="490">
        <f>C27*E27</f>
        <v>28.78443</v>
      </c>
      <c r="H27" s="522"/>
      <c r="I27" s="21" t="s">
        <v>1008</v>
      </c>
      <c r="J27" s="561">
        <f t="shared" si="1"/>
        <v>16</v>
      </c>
      <c r="L27"/>
    </row>
    <row r="28" spans="1:12">
      <c r="A28" s="561">
        <f t="shared" si="0"/>
        <v>17</v>
      </c>
      <c r="B28" s="59"/>
      <c r="C28" s="490"/>
      <c r="D28" s="568"/>
      <c r="E28" s="626"/>
      <c r="F28" s="59"/>
      <c r="G28" s="490"/>
      <c r="H28" s="522"/>
      <c r="I28" s="59"/>
      <c r="J28" s="561">
        <f t="shared" si="1"/>
        <v>17</v>
      </c>
      <c r="L28"/>
    </row>
    <row r="29" spans="1:12">
      <c r="A29" s="561">
        <f t="shared" si="0"/>
        <v>18</v>
      </c>
      <c r="B29" s="59" t="s">
        <v>94</v>
      </c>
      <c r="C29" s="853">
        <v>186.3</v>
      </c>
      <c r="D29" s="568"/>
      <c r="E29" s="660">
        <v>0</v>
      </c>
      <c r="F29" s="59"/>
      <c r="G29" s="490">
        <f>C29*E29</f>
        <v>0</v>
      </c>
      <c r="H29" s="522"/>
      <c r="I29" s="21" t="s">
        <v>1008</v>
      </c>
      <c r="J29" s="561">
        <f t="shared" si="1"/>
        <v>18</v>
      </c>
      <c r="L29"/>
    </row>
    <row r="30" spans="1:12">
      <c r="A30" s="561">
        <f t="shared" si="0"/>
        <v>19</v>
      </c>
      <c r="B30" s="59"/>
      <c r="C30" s="490"/>
      <c r="D30" s="568"/>
      <c r="E30" s="627"/>
      <c r="F30" s="59"/>
      <c r="G30" s="490"/>
      <c r="H30" s="522"/>
      <c r="I30" s="21"/>
      <c r="J30" s="561">
        <f t="shared" si="1"/>
        <v>19</v>
      </c>
      <c r="L30"/>
    </row>
    <row r="31" spans="1:12">
      <c r="A31" s="561">
        <f t="shared" si="0"/>
        <v>20</v>
      </c>
      <c r="B31" s="59" t="s">
        <v>95</v>
      </c>
      <c r="C31" s="853">
        <v>0</v>
      </c>
      <c r="D31" s="568"/>
      <c r="E31" s="660">
        <v>0</v>
      </c>
      <c r="F31" s="59"/>
      <c r="G31" s="490">
        <f>C31*E31</f>
        <v>0</v>
      </c>
      <c r="H31" s="522"/>
      <c r="I31" s="21" t="s">
        <v>1008</v>
      </c>
      <c r="J31" s="561">
        <f t="shared" si="1"/>
        <v>20</v>
      </c>
      <c r="L31"/>
    </row>
    <row r="32" spans="1:12">
      <c r="A32" s="561">
        <f t="shared" si="0"/>
        <v>21</v>
      </c>
      <c r="B32" s="59"/>
      <c r="C32" s="628"/>
      <c r="D32" s="568"/>
      <c r="E32" s="627"/>
      <c r="F32" s="59"/>
      <c r="G32" s="490"/>
      <c r="H32" s="522"/>
      <c r="I32" s="21"/>
      <c r="J32" s="561">
        <f t="shared" si="1"/>
        <v>21</v>
      </c>
      <c r="L32"/>
    </row>
    <row r="33" spans="1:16">
      <c r="A33" s="561">
        <f t="shared" si="0"/>
        <v>22</v>
      </c>
      <c r="B33" s="59" t="s">
        <v>96</v>
      </c>
      <c r="C33" s="943">
        <v>2.7</v>
      </c>
      <c r="D33" s="568"/>
      <c r="E33" s="661">
        <v>0</v>
      </c>
      <c r="F33" s="59"/>
      <c r="G33" s="944">
        <f>C33*E33</f>
        <v>0</v>
      </c>
      <c r="H33" s="8"/>
      <c r="I33" s="21" t="s">
        <v>1008</v>
      </c>
      <c r="J33" s="561">
        <f t="shared" si="1"/>
        <v>22</v>
      </c>
      <c r="L33"/>
    </row>
    <row r="34" spans="1:16">
      <c r="A34" s="561">
        <f t="shared" si="0"/>
        <v>23</v>
      </c>
      <c r="B34" s="59"/>
      <c r="C34" s="629">
        <f>SUM(C25:C33)</f>
        <v>27000</v>
      </c>
      <c r="D34" s="568"/>
      <c r="E34" s="568"/>
      <c r="F34" s="59"/>
      <c r="G34" s="631"/>
      <c r="H34" s="51"/>
      <c r="I34" s="21" t="str">
        <f>"Col. a = Sum Lines "&amp;A25&amp;" thru "&amp;A33</f>
        <v>Col. a = Sum Lines 14 thru 22</v>
      </c>
      <c r="J34" s="561">
        <f t="shared" si="1"/>
        <v>23</v>
      </c>
    </row>
    <row r="35" spans="1:16">
      <c r="A35" s="561">
        <f t="shared" si="0"/>
        <v>24</v>
      </c>
      <c r="B35" s="59"/>
      <c r="C35" s="629"/>
      <c r="D35" s="568"/>
      <c r="E35" s="568"/>
      <c r="F35" s="59"/>
      <c r="G35" s="568"/>
      <c r="H35" s="59"/>
      <c r="I35" s="59"/>
      <c r="J35" s="561">
        <f t="shared" si="1"/>
        <v>24</v>
      </c>
    </row>
    <row r="36" spans="1:16">
      <c r="A36" s="561">
        <f t="shared" si="0"/>
        <v>25</v>
      </c>
      <c r="B36" s="59" t="s">
        <v>97</v>
      </c>
      <c r="C36" s="568"/>
      <c r="D36" s="568"/>
      <c r="E36" s="568"/>
      <c r="F36" s="59"/>
      <c r="G36" s="629">
        <f>SUM(G25:G33)</f>
        <v>85.924800000000005</v>
      </c>
      <c r="H36" s="51"/>
      <c r="I36" s="21" t="str">
        <f>"Sum Lines "&amp;A25&amp;" thru "&amp;A33</f>
        <v>Sum Lines 14 thru 22</v>
      </c>
      <c r="J36" s="561">
        <f t="shared" si="1"/>
        <v>25</v>
      </c>
    </row>
    <row r="37" spans="1:16">
      <c r="A37" s="561">
        <f t="shared" si="0"/>
        <v>26</v>
      </c>
      <c r="B37" s="59"/>
      <c r="C37" s="568"/>
      <c r="D37" s="568"/>
      <c r="E37" s="568"/>
      <c r="F37" s="59"/>
      <c r="G37" s="631"/>
      <c r="H37" s="51"/>
      <c r="I37" s="59"/>
      <c r="J37" s="561">
        <f t="shared" si="1"/>
        <v>26</v>
      </c>
    </row>
    <row r="38" spans="1:16">
      <c r="A38" s="561">
        <f t="shared" si="0"/>
        <v>27</v>
      </c>
      <c r="B38" s="59" t="s">
        <v>33</v>
      </c>
      <c r="C38" s="568"/>
      <c r="D38" s="568"/>
      <c r="E38" s="630">
        <f>'A. Sec.1 - Direct Maintenance'!C25</f>
        <v>1.0207000000000001E-2</v>
      </c>
      <c r="F38" s="59"/>
      <c r="G38" s="945">
        <f>G36*E38</f>
        <v>0.87703443360000011</v>
      </c>
      <c r="H38" s="12"/>
      <c r="I38" s="21" t="str">
        <f>"Line "&amp;A36&amp;" x Franchise Fee Rate"</f>
        <v>Line 25 x Franchise Fee Rate</v>
      </c>
      <c r="J38" s="561">
        <f t="shared" si="1"/>
        <v>27</v>
      </c>
      <c r="L38"/>
      <c r="M38"/>
      <c r="N38"/>
      <c r="O38"/>
      <c r="P38"/>
    </row>
    <row r="39" spans="1:16">
      <c r="A39" s="561">
        <f t="shared" si="0"/>
        <v>28</v>
      </c>
      <c r="B39" s="59"/>
      <c r="C39" s="59"/>
      <c r="D39" s="59"/>
      <c r="E39" s="59"/>
      <c r="F39" s="59"/>
      <c r="G39" s="631"/>
      <c r="H39" s="51"/>
      <c r="I39" s="59"/>
      <c r="J39" s="561">
        <f t="shared" si="1"/>
        <v>28</v>
      </c>
    </row>
    <row r="40" spans="1:16">
      <c r="A40" s="561">
        <f t="shared" si="0"/>
        <v>29</v>
      </c>
      <c r="B40" s="59" t="s">
        <v>98</v>
      </c>
      <c r="C40" s="59"/>
      <c r="D40" s="59"/>
      <c r="E40" s="59"/>
      <c r="F40" s="59"/>
      <c r="G40" s="369">
        <f>G36+G38</f>
        <v>86.801834433600007</v>
      </c>
      <c r="H40" s="540"/>
      <c r="I40" s="21" t="str">
        <f>"Line "&amp;A36&amp;" + Line "&amp;A38</f>
        <v>Line 25 + Line 27</v>
      </c>
      <c r="J40" s="561">
        <f t="shared" si="1"/>
        <v>29</v>
      </c>
    </row>
    <row r="41" spans="1:16">
      <c r="A41" s="561">
        <f t="shared" si="0"/>
        <v>30</v>
      </c>
      <c r="B41" s="59"/>
      <c r="C41" s="59"/>
      <c r="D41" s="59"/>
      <c r="E41" s="59"/>
      <c r="F41" s="59"/>
      <c r="G41" s="568"/>
      <c r="H41" s="59"/>
      <c r="I41" s="59"/>
      <c r="J41" s="561">
        <f t="shared" si="1"/>
        <v>30</v>
      </c>
    </row>
    <row r="42" spans="1:16" ht="16.5" thickBot="1">
      <c r="A42" s="561">
        <f t="shared" si="0"/>
        <v>31</v>
      </c>
      <c r="B42" s="44" t="s">
        <v>99</v>
      </c>
      <c r="C42" s="59"/>
      <c r="D42" s="59"/>
      <c r="E42" s="59"/>
      <c r="F42" s="59"/>
      <c r="G42" s="831">
        <f>G18+G21+G40</f>
        <v>7.147929539058353</v>
      </c>
      <c r="H42" s="549"/>
      <c r="I42" s="21" t="str">
        <f>"Line "&amp;A18&amp;" + Line "&amp;A21&amp;" + Line "&amp;A40&amp;""</f>
        <v>Line 7 + Line 10 + Line 29</v>
      </c>
      <c r="J42" s="561">
        <f t="shared" si="1"/>
        <v>31</v>
      </c>
    </row>
    <row r="43" spans="1:16" ht="16.5" thickTop="1">
      <c r="A43" s="561"/>
      <c r="B43" s="59"/>
      <c r="C43" s="59"/>
      <c r="D43" s="59"/>
      <c r="E43" s="59"/>
      <c r="F43" s="59"/>
      <c r="G43" s="52"/>
      <c r="H43" s="52"/>
      <c r="I43" s="21"/>
      <c r="J43" s="561"/>
    </row>
    <row r="44" spans="1:16">
      <c r="A44" s="561"/>
      <c r="B44" s="44"/>
      <c r="C44" s="44"/>
      <c r="D44" s="44"/>
      <c r="E44" s="44"/>
      <c r="F44" s="44"/>
      <c r="G44" s="44"/>
      <c r="H44" s="44"/>
      <c r="I44" s="44"/>
      <c r="J44" s="561"/>
    </row>
    <row r="45" spans="1:16" ht="18.75">
      <c r="A45" s="919"/>
      <c r="B45" s="920"/>
      <c r="C45" s="44"/>
      <c r="D45" s="44"/>
      <c r="E45" s="44"/>
      <c r="F45" s="44"/>
      <c r="G45" s="44"/>
      <c r="H45" s="44"/>
      <c r="I45" s="44"/>
      <c r="J45" s="561"/>
    </row>
    <row r="46" spans="1:16">
      <c r="A46" s="921"/>
      <c r="B46" s="920"/>
    </row>
  </sheetData>
  <mergeCells count="5">
    <mergeCell ref="B3:I3"/>
    <mergeCell ref="B4:I4"/>
    <mergeCell ref="B5:I5"/>
    <mergeCell ref="B6:I6"/>
    <mergeCell ref="B2:I2"/>
  </mergeCells>
  <printOptions horizontalCentered="1"/>
  <pageMargins left="0.5" right="0.5" top="0.5" bottom="0.5" header="0.25" footer="0.25"/>
  <pageSetup scale="50" fitToHeight="0" orientation="portrait" r:id="rId1"/>
  <headerFooter scaleWithDoc="0">
    <oddFooter xml:space="preserve">&amp;C&amp;"Times New Roman,Regular"&amp;10Section 3
Other Costs
</oddFooter>
  </headerFooter>
  <customProperties>
    <customPr name="_pios_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72"/>
  <sheetViews>
    <sheetView zoomScale="80" zoomScaleNormal="80" zoomScalePageLayoutView="80" workbookViewId="0">
      <selection activeCell="N29" sqref="N29"/>
    </sheetView>
  </sheetViews>
  <sheetFormatPr defaultColWidth="8.5703125" defaultRowHeight="15.75"/>
  <cols>
    <col min="1" max="1" width="5.140625" style="246" bestFit="1" customWidth="1"/>
    <col min="2" max="2" width="80.5703125" style="215" customWidth="1"/>
    <col min="3" max="3" width="21.140625" style="215" customWidth="1"/>
    <col min="4" max="4" width="1.5703125" style="215" customWidth="1"/>
    <col min="5" max="5" width="16.5703125" style="215" customWidth="1"/>
    <col min="6" max="6" width="1.5703125" style="215" customWidth="1"/>
    <col min="7" max="7" width="47.5703125" style="215" customWidth="1"/>
    <col min="8" max="8" width="5.140625" style="215" customWidth="1"/>
    <col min="9" max="9" width="8.5703125" style="215"/>
    <col min="10" max="10" width="20.42578125" style="215" bestFit="1" customWidth="1"/>
    <col min="11" max="16384" width="8.5703125" style="215"/>
  </cols>
  <sheetData>
    <row r="1" spans="1:8">
      <c r="G1" s="246"/>
      <c r="H1" s="246"/>
    </row>
    <row r="2" spans="1:8">
      <c r="B2" s="1315" t="s">
        <v>0</v>
      </c>
      <c r="C2" s="1315"/>
      <c r="D2" s="1315"/>
      <c r="E2" s="1315"/>
      <c r="F2" s="1315"/>
      <c r="G2" s="1315"/>
      <c r="H2" s="246"/>
    </row>
    <row r="3" spans="1:8">
      <c r="B3" s="1315" t="s">
        <v>378</v>
      </c>
      <c r="C3" s="1315"/>
      <c r="D3" s="1315"/>
      <c r="E3" s="1315"/>
      <c r="F3" s="1315"/>
      <c r="G3" s="1315"/>
      <c r="H3" s="246"/>
    </row>
    <row r="4" spans="1:8">
      <c r="B4" s="1315" t="s">
        <v>379</v>
      </c>
      <c r="C4" s="1315"/>
      <c r="D4" s="1315"/>
      <c r="E4" s="1315"/>
      <c r="F4" s="1315"/>
      <c r="G4" s="1315"/>
      <c r="H4" s="246"/>
    </row>
    <row r="5" spans="1:8">
      <c r="B5" s="1317" t="str">
        <f>'A. Sec.1 - Direct Maintenance'!B5</f>
        <v>Base Period &amp; True-Up Period 12 - Months Ending December 31, 2025</v>
      </c>
      <c r="C5" s="1317"/>
      <c r="D5" s="1317"/>
      <c r="E5" s="1317"/>
      <c r="F5" s="1317"/>
      <c r="G5" s="1317"/>
      <c r="H5" s="246"/>
    </row>
    <row r="6" spans="1:8">
      <c r="B6" s="1313" t="s">
        <v>3</v>
      </c>
      <c r="C6" s="1329"/>
      <c r="D6" s="1329"/>
      <c r="E6" s="1329"/>
      <c r="F6" s="1329"/>
      <c r="G6" s="1329"/>
      <c r="H6" s="246"/>
    </row>
    <row r="7" spans="1:8">
      <c r="B7" s="246"/>
      <c r="C7" s="246"/>
      <c r="D7" s="246"/>
      <c r="E7" s="458"/>
      <c r="F7" s="458"/>
      <c r="G7" s="246"/>
      <c r="H7" s="246"/>
    </row>
    <row r="8" spans="1:8">
      <c r="A8" s="246" t="s">
        <v>4</v>
      </c>
      <c r="B8" s="550"/>
      <c r="C8" s="246" t="s">
        <v>188</v>
      </c>
      <c r="D8" s="550"/>
      <c r="E8" s="459"/>
      <c r="F8" s="459"/>
      <c r="G8" s="246"/>
      <c r="H8" s="246" t="s">
        <v>4</v>
      </c>
    </row>
    <row r="9" spans="1:8">
      <c r="A9" s="246" t="s">
        <v>5</v>
      </c>
      <c r="C9" s="992" t="s">
        <v>190</v>
      </c>
      <c r="D9" s="550"/>
      <c r="E9" s="993" t="s">
        <v>7</v>
      </c>
      <c r="F9" s="459"/>
      <c r="G9" s="992" t="s">
        <v>8</v>
      </c>
      <c r="H9" s="246" t="s">
        <v>5</v>
      </c>
    </row>
    <row r="10" spans="1:8">
      <c r="C10" s="550"/>
      <c r="D10" s="550"/>
      <c r="E10" s="459"/>
      <c r="F10" s="459"/>
      <c r="G10" s="246"/>
      <c r="H10" s="246"/>
    </row>
    <row r="11" spans="1:8">
      <c r="A11" s="246">
        <v>1</v>
      </c>
      <c r="B11" s="19" t="s">
        <v>380</v>
      </c>
      <c r="C11" s="550"/>
      <c r="D11" s="550"/>
      <c r="E11" s="459"/>
      <c r="F11" s="459"/>
      <c r="G11" s="246"/>
      <c r="H11" s="246">
        <f>A11</f>
        <v>1</v>
      </c>
    </row>
    <row r="12" spans="1:8">
      <c r="A12" s="246">
        <f>+A11+1</f>
        <v>2</v>
      </c>
      <c r="B12" s="16" t="s">
        <v>381</v>
      </c>
      <c r="C12" s="550"/>
      <c r="D12" s="550"/>
      <c r="E12" s="428">
        <f>'AH-1'!D56</f>
        <v>0</v>
      </c>
      <c r="F12" s="459"/>
      <c r="G12" s="246" t="str">
        <f>"AH-1; Line "&amp;'AH-1'!A56</f>
        <v>AH-1; Line 48</v>
      </c>
      <c r="H12" s="246">
        <f>H11+1</f>
        <v>2</v>
      </c>
    </row>
    <row r="13" spans="1:8">
      <c r="A13" s="246">
        <f t="shared" ref="A13:A68" si="0">+A12+1</f>
        <v>3</v>
      </c>
      <c r="C13" s="550"/>
      <c r="D13" s="550"/>
      <c r="E13" s="459"/>
      <c r="F13" s="459"/>
      <c r="G13" s="246"/>
      <c r="H13" s="246">
        <f t="shared" ref="H13:H68" si="1">H12+1</f>
        <v>3</v>
      </c>
    </row>
    <row r="14" spans="1:8">
      <c r="A14" s="246">
        <f t="shared" si="0"/>
        <v>4</v>
      </c>
      <c r="B14" s="19" t="s">
        <v>382</v>
      </c>
      <c r="G14" s="246"/>
      <c r="H14" s="246">
        <f t="shared" si="1"/>
        <v>4</v>
      </c>
    </row>
    <row r="15" spans="1:8">
      <c r="A15" s="246">
        <f t="shared" si="0"/>
        <v>5</v>
      </c>
      <c r="B15" s="3" t="s">
        <v>383</v>
      </c>
      <c r="C15" s="246"/>
      <c r="E15" s="428">
        <f>'AH-2'!D47</f>
        <v>109399.54571999998</v>
      </c>
      <c r="G15" s="246" t="str">
        <f>"AH-2; Line "&amp;'AH-2'!A47&amp;"; Col. a"</f>
        <v>AH-2; Line 37; Col. a</v>
      </c>
      <c r="H15" s="246">
        <f t="shared" si="1"/>
        <v>5</v>
      </c>
    </row>
    <row r="16" spans="1:8">
      <c r="A16" s="246">
        <f t="shared" si="0"/>
        <v>6</v>
      </c>
      <c r="B16" s="6" t="s">
        <v>384</v>
      </c>
      <c r="E16" s="368"/>
      <c r="G16" s="246"/>
      <c r="H16" s="246">
        <f t="shared" si="1"/>
        <v>6</v>
      </c>
    </row>
    <row r="17" spans="1:10">
      <c r="A17" s="246">
        <f t="shared" si="0"/>
        <v>7</v>
      </c>
      <c r="B17" s="3" t="s">
        <v>385</v>
      </c>
      <c r="C17" s="246"/>
      <c r="E17" s="344">
        <f>-'AH-2'!E52</f>
        <v>-2615.1482700000001</v>
      </c>
      <c r="G17" s="246" t="str">
        <f>"Negative of AH-2; Line "&amp;'AH-2'!A52&amp;"; Col. b"</f>
        <v>Negative of AH-2; Line 42; Col. b</v>
      </c>
      <c r="H17" s="246">
        <f t="shared" si="1"/>
        <v>7</v>
      </c>
    </row>
    <row r="18" spans="1:10">
      <c r="A18" s="246">
        <f t="shared" si="0"/>
        <v>8</v>
      </c>
      <c r="B18" s="3" t="s">
        <v>386</v>
      </c>
      <c r="E18" s="344">
        <f>-'AH-2'!E53</f>
        <v>-1345.1913</v>
      </c>
      <c r="G18" s="246" t="str">
        <f>"Negative of AH-2; Line "&amp;'AH-2'!A53&amp;"; Col. b"</f>
        <v>Negative of AH-2; Line 43; Col. b</v>
      </c>
      <c r="H18" s="246">
        <f t="shared" si="1"/>
        <v>8</v>
      </c>
    </row>
    <row r="19" spans="1:10">
      <c r="A19" s="246">
        <f t="shared" si="0"/>
        <v>9</v>
      </c>
      <c r="B19" s="16" t="s">
        <v>387</v>
      </c>
      <c r="E19" s="344">
        <f>-'AH-2'!E54</f>
        <v>-10741.927</v>
      </c>
      <c r="G19" s="246" t="str">
        <f>"Negative of AH-2; Line "&amp;'AH-2'!A54&amp;"; Col. b"</f>
        <v>Negative of AH-2; Line 44; Col. b</v>
      </c>
      <c r="H19" s="246">
        <f t="shared" si="1"/>
        <v>9</v>
      </c>
    </row>
    <row r="20" spans="1:10">
      <c r="A20" s="246">
        <f t="shared" si="0"/>
        <v>10</v>
      </c>
      <c r="B20" s="16" t="s">
        <v>388</v>
      </c>
      <c r="E20" s="344">
        <f>-'AH-2'!E55</f>
        <v>-7985.0609999999997</v>
      </c>
      <c r="G20" s="246" t="str">
        <f>"Negative of AH-2; Line "&amp;'AH-2'!A55&amp;"; Col. b"</f>
        <v>Negative of AH-2; Line 45; Col. b</v>
      </c>
      <c r="H20" s="246">
        <f t="shared" si="1"/>
        <v>10</v>
      </c>
    </row>
    <row r="21" spans="1:10">
      <c r="A21" s="246">
        <f t="shared" si="0"/>
        <v>11</v>
      </c>
      <c r="B21" s="3" t="s">
        <v>389</v>
      </c>
      <c r="E21" s="344">
        <f>-'AH-2'!E56</f>
        <v>0</v>
      </c>
      <c r="G21" s="246" t="str">
        <f>"Negative of AH-2; Line "&amp;'AH-2'!A56&amp;"; Col. b"</f>
        <v>Negative of AH-2; Line 46; Col. b</v>
      </c>
      <c r="H21" s="246">
        <f t="shared" si="1"/>
        <v>11</v>
      </c>
    </row>
    <row r="22" spans="1:10">
      <c r="A22" s="246">
        <f t="shared" si="0"/>
        <v>12</v>
      </c>
      <c r="B22" s="3" t="s">
        <v>390</v>
      </c>
      <c r="E22" s="344">
        <f>-'AH-2'!E62</f>
        <v>7133.1540700000005</v>
      </c>
      <c r="G22" s="246" t="str">
        <f>"Negative of AH-2; Line "&amp;'AH-2'!A62&amp;"; Col. b"</f>
        <v>Negative of AH-2; Line 52; Col. b</v>
      </c>
      <c r="H22" s="246">
        <f t="shared" si="1"/>
        <v>12</v>
      </c>
    </row>
    <row r="23" spans="1:10">
      <c r="A23" s="246">
        <f t="shared" si="0"/>
        <v>13</v>
      </c>
      <c r="B23" s="16" t="s">
        <v>391</v>
      </c>
      <c r="E23" s="344">
        <f>-'AH-2'!E63</f>
        <v>-20255.937000000002</v>
      </c>
      <c r="G23" s="246" t="str">
        <f>"Negative of AH-2; Line "&amp;'AH-2'!A63&amp;"; Col. b"</f>
        <v>Negative of AH-2; Line 53; Col. b</v>
      </c>
      <c r="H23" s="246">
        <f t="shared" si="1"/>
        <v>13</v>
      </c>
    </row>
    <row r="24" spans="1:10">
      <c r="A24" s="246">
        <f t="shared" si="0"/>
        <v>14</v>
      </c>
      <c r="B24" s="16" t="s">
        <v>392</v>
      </c>
      <c r="E24" s="344">
        <f>-'AH-2'!E64</f>
        <v>-27559.614000000001</v>
      </c>
      <c r="G24" s="246" t="str">
        <f>"Negative of AH-2; Line "&amp;'AH-2'!A64&amp;"; Col. b"</f>
        <v>Negative of AH-2; Line 54; Col. b</v>
      </c>
      <c r="H24" s="246">
        <f t="shared" si="1"/>
        <v>14</v>
      </c>
    </row>
    <row r="25" spans="1:10">
      <c r="A25" s="246">
        <f t="shared" si="0"/>
        <v>15</v>
      </c>
      <c r="B25" s="16" t="s">
        <v>393</v>
      </c>
      <c r="E25" s="344">
        <f>-'AH-2'!E65</f>
        <v>-1212.9069999999999</v>
      </c>
      <c r="G25" s="246" t="str">
        <f>"Negative of AH-2; Line "&amp;'AH-2'!A65&amp;"; Col. b"</f>
        <v>Negative of AH-2; Line 55; Col. b</v>
      </c>
      <c r="H25" s="246">
        <f t="shared" si="1"/>
        <v>15</v>
      </c>
    </row>
    <row r="26" spans="1:10">
      <c r="A26" s="246">
        <f t="shared" si="0"/>
        <v>16</v>
      </c>
      <c r="B26" s="3" t="s">
        <v>886</v>
      </c>
      <c r="E26" s="1191">
        <f>-'AH-2'!E51</f>
        <v>-112.02455</v>
      </c>
      <c r="G26" s="246" t="s">
        <v>910</v>
      </c>
      <c r="H26" s="246">
        <f t="shared" si="1"/>
        <v>16</v>
      </c>
    </row>
    <row r="27" spans="1:10">
      <c r="A27" s="246">
        <f t="shared" si="0"/>
        <v>17</v>
      </c>
      <c r="B27" s="3" t="s">
        <v>394</v>
      </c>
      <c r="E27" s="978">
        <f>SUM(E15:E26)</f>
        <v>44704.889669999968</v>
      </c>
      <c r="G27" s="461" t="str">
        <f>"Sum Lines "&amp;A15&amp;" thru "&amp;A26</f>
        <v>Sum Lines 5 thru 16</v>
      </c>
      <c r="H27" s="246">
        <f t="shared" si="1"/>
        <v>17</v>
      </c>
    </row>
    <row r="28" spans="1:10">
      <c r="A28" s="246">
        <f t="shared" si="0"/>
        <v>18</v>
      </c>
      <c r="E28" s="163"/>
      <c r="H28" s="246">
        <f t="shared" si="1"/>
        <v>18</v>
      </c>
    </row>
    <row r="29" spans="1:10">
      <c r="A29" s="246">
        <f t="shared" si="0"/>
        <v>19</v>
      </c>
      <c r="B29" s="20" t="s">
        <v>395</v>
      </c>
      <c r="E29" s="462"/>
      <c r="G29" s="246"/>
      <c r="H29" s="246">
        <f t="shared" si="1"/>
        <v>19</v>
      </c>
    </row>
    <row r="30" spans="1:10">
      <c r="A30" s="246">
        <f t="shared" si="0"/>
        <v>20</v>
      </c>
      <c r="B30" s="6" t="s">
        <v>396</v>
      </c>
      <c r="C30" s="246"/>
      <c r="E30" s="428">
        <f>'AH-3'!D30</f>
        <v>630284.63129000005</v>
      </c>
      <c r="G30" s="246" t="str">
        <f>"AH-3; Line "&amp;'AH-3'!A30&amp;"; Col. a"</f>
        <v>AH-3; Line 20; Col. a</v>
      </c>
      <c r="H30" s="246">
        <f t="shared" si="1"/>
        <v>20</v>
      </c>
    </row>
    <row r="31" spans="1:10">
      <c r="A31" s="246">
        <f t="shared" si="0"/>
        <v>21</v>
      </c>
      <c r="B31" s="6" t="s">
        <v>397</v>
      </c>
      <c r="E31" s="462" t="s">
        <v>185</v>
      </c>
      <c r="G31" s="246"/>
      <c r="H31" s="246">
        <f t="shared" si="1"/>
        <v>21</v>
      </c>
    </row>
    <row r="32" spans="1:10">
      <c r="A32" s="246">
        <f t="shared" si="0"/>
        <v>22</v>
      </c>
      <c r="B32" s="419" t="s">
        <v>398</v>
      </c>
      <c r="E32" s="344">
        <f>-'AH-3'!D49</f>
        <v>-68.272149999999996</v>
      </c>
      <c r="G32" s="246" t="s">
        <v>1037</v>
      </c>
      <c r="H32" s="246">
        <f t="shared" si="1"/>
        <v>22</v>
      </c>
      <c r="I32" s="739"/>
      <c r="J32" s="463"/>
    </row>
    <row r="33" spans="1:10" ht="31.5">
      <c r="A33" s="246">
        <f t="shared" si="0"/>
        <v>23</v>
      </c>
      <c r="B33" s="419" t="s">
        <v>399</v>
      </c>
      <c r="E33" s="344">
        <f>-SUM(+'AH-3'!E34+'AH-3'!E35+'AH-3'!E36+'AH-3'!D37+'AH-3'!E39+'AH-3'!D43+'AH-3'!D50+'AH-3'!E52)</f>
        <v>-2841.2290946610005</v>
      </c>
      <c r="G33" s="480" t="s">
        <v>1038</v>
      </c>
      <c r="H33" s="246">
        <f t="shared" si="1"/>
        <v>23</v>
      </c>
      <c r="I33" s="739"/>
      <c r="J33" s="463"/>
    </row>
    <row r="34" spans="1:10">
      <c r="A34" s="246">
        <f t="shared" si="0"/>
        <v>24</v>
      </c>
      <c r="B34" s="419" t="s">
        <v>400</v>
      </c>
      <c r="E34" s="344">
        <f>-'AH-3'!D45</f>
        <v>0</v>
      </c>
      <c r="G34" s="246" t="s">
        <v>1039</v>
      </c>
      <c r="H34" s="246">
        <f t="shared" si="1"/>
        <v>24</v>
      </c>
    </row>
    <row r="35" spans="1:10">
      <c r="A35" s="246">
        <f t="shared" si="0"/>
        <v>25</v>
      </c>
      <c r="B35" s="419" t="s">
        <v>401</v>
      </c>
      <c r="E35" s="344">
        <f>-'AH-3'!D46</f>
        <v>-543.14542999999992</v>
      </c>
      <c r="G35" s="246" t="s">
        <v>1040</v>
      </c>
      <c r="H35" s="246">
        <f t="shared" si="1"/>
        <v>25</v>
      </c>
      <c r="J35" s="463"/>
    </row>
    <row r="36" spans="1:10">
      <c r="A36" s="246">
        <f t="shared" si="0"/>
        <v>26</v>
      </c>
      <c r="B36" s="419" t="s">
        <v>402</v>
      </c>
      <c r="E36" s="344">
        <f>-'AH-3'!D41</f>
        <v>-13845.17073</v>
      </c>
      <c r="G36" s="246" t="s">
        <v>1009</v>
      </c>
      <c r="H36" s="246">
        <f t="shared" si="1"/>
        <v>26</v>
      </c>
      <c r="J36" s="463"/>
    </row>
    <row r="37" spans="1:10">
      <c r="A37" s="246">
        <f t="shared" si="0"/>
        <v>27</v>
      </c>
      <c r="B37" s="419" t="s">
        <v>403</v>
      </c>
      <c r="E37" s="344">
        <v>0</v>
      </c>
      <c r="G37" s="839" t="s">
        <v>1041</v>
      </c>
      <c r="H37" s="246">
        <f t="shared" si="1"/>
        <v>27</v>
      </c>
      <c r="J37" s="463"/>
    </row>
    <row r="38" spans="1:10">
      <c r="A38" s="246">
        <f t="shared" si="0"/>
        <v>28</v>
      </c>
      <c r="B38" s="419" t="s">
        <v>404</v>
      </c>
      <c r="E38" s="344">
        <f>-'AH-3'!E48</f>
        <v>-610.74929000000009</v>
      </c>
      <c r="G38" s="480" t="s">
        <v>1042</v>
      </c>
      <c r="H38" s="246">
        <f t="shared" si="1"/>
        <v>28</v>
      </c>
      <c r="I38" s="739"/>
    </row>
    <row r="39" spans="1:10">
      <c r="A39" s="246">
        <f t="shared" si="0"/>
        <v>29</v>
      </c>
      <c r="B39" s="419" t="s">
        <v>405</v>
      </c>
      <c r="E39" s="344">
        <f>-'AH-3'!E40</f>
        <v>-115768.47434</v>
      </c>
      <c r="G39" s="246" t="s">
        <v>1043</v>
      </c>
      <c r="H39" s="246">
        <f t="shared" si="1"/>
        <v>29</v>
      </c>
      <c r="I39" s="739"/>
      <c r="J39" s="463"/>
    </row>
    <row r="40" spans="1:10">
      <c r="A40" s="246">
        <f t="shared" si="0"/>
        <v>30</v>
      </c>
      <c r="B40" s="419" t="s">
        <v>406</v>
      </c>
      <c r="E40" s="344">
        <f>-'AH-3'!D53</f>
        <v>0</v>
      </c>
      <c r="G40" s="480" t="s">
        <v>1044</v>
      </c>
      <c r="H40" s="246">
        <f t="shared" si="1"/>
        <v>30</v>
      </c>
    </row>
    <row r="41" spans="1:10">
      <c r="A41" s="246">
        <f t="shared" si="0"/>
        <v>31</v>
      </c>
      <c r="B41" s="419" t="s">
        <v>407</v>
      </c>
      <c r="E41" s="344">
        <f>-'AH-3'!D42</f>
        <v>2.9605100000000002</v>
      </c>
      <c r="G41" s="480" t="s">
        <v>1045</v>
      </c>
      <c r="H41" s="246">
        <f t="shared" si="1"/>
        <v>31</v>
      </c>
    </row>
    <row r="42" spans="1:10" ht="31.5">
      <c r="A42" s="246">
        <f t="shared" si="0"/>
        <v>32</v>
      </c>
      <c r="B42" s="419" t="s">
        <v>885</v>
      </c>
      <c r="E42" s="1014">
        <f>-SUM('AH-3'!D38+'AH-3'!D44+'AH-3'!E47+'AH-3'!D51+'AH-3'!D54)</f>
        <v>-2906.7428199999999</v>
      </c>
      <c r="G42" s="480" t="s">
        <v>1046</v>
      </c>
      <c r="H42" s="246">
        <f t="shared" si="1"/>
        <v>32</v>
      </c>
    </row>
    <row r="43" spans="1:10">
      <c r="A43" s="246">
        <f t="shared" si="0"/>
        <v>33</v>
      </c>
      <c r="B43" s="6" t="s">
        <v>408</v>
      </c>
      <c r="E43" s="464">
        <f>SUM(E30:E42)</f>
        <v>493703.80794533913</v>
      </c>
      <c r="G43" s="246" t="str">
        <f>"Sum Lines "&amp;A30&amp;" thru "&amp;A42</f>
        <v>Sum Lines 20 thru 32</v>
      </c>
      <c r="H43" s="246">
        <f t="shared" si="1"/>
        <v>33</v>
      </c>
      <c r="J43" s="906"/>
    </row>
    <row r="44" spans="1:10">
      <c r="A44" s="246">
        <f t="shared" si="0"/>
        <v>34</v>
      </c>
      <c r="B44" s="6" t="s">
        <v>409</v>
      </c>
      <c r="E44" s="1014">
        <f>-'AH-3'!F15</f>
        <v>-10560.587149999999</v>
      </c>
      <c r="G44" s="246" t="str">
        <f>"Negative of AH-3; Line "&amp;'AH-3'!A15&amp;"; Col. c"</f>
        <v>Negative of AH-3; Line 5; Col. c</v>
      </c>
      <c r="H44" s="246">
        <f t="shared" si="1"/>
        <v>34</v>
      </c>
    </row>
    <row r="45" spans="1:10">
      <c r="A45" s="246">
        <f t="shared" si="0"/>
        <v>35</v>
      </c>
      <c r="B45" s="6" t="s">
        <v>410</v>
      </c>
      <c r="E45" s="464">
        <f>SUM(E43:E44)</f>
        <v>483143.22079533915</v>
      </c>
      <c r="G45" s="246" t="str">
        <f>"Line "&amp;A43&amp;" + Line "&amp;A44</f>
        <v>Line 33 + Line 34</v>
      </c>
      <c r="H45" s="246">
        <f t="shared" si="1"/>
        <v>35</v>
      </c>
    </row>
    <row r="46" spans="1:10">
      <c r="A46" s="246">
        <f t="shared" si="0"/>
        <v>36</v>
      </c>
      <c r="B46" s="3" t="s">
        <v>195</v>
      </c>
      <c r="E46" s="1146">
        <f>'Stmt AI'!E27</f>
        <v>0.10806824593091438</v>
      </c>
      <c r="G46" s="461" t="str">
        <f>"Statement AI; Line "&amp;'Stmt AI'!A27</f>
        <v>Statement AI; Line 17</v>
      </c>
      <c r="H46" s="246">
        <f t="shared" si="1"/>
        <v>36</v>
      </c>
    </row>
    <row r="47" spans="1:10">
      <c r="A47" s="246">
        <f t="shared" si="0"/>
        <v>37</v>
      </c>
      <c r="B47" s="6" t="s">
        <v>411</v>
      </c>
      <c r="E47" s="979">
        <f>E45*E46</f>
        <v>52212.440404764777</v>
      </c>
      <c r="G47" s="246" t="str">
        <f>"Line "&amp;A45&amp;" x Line "&amp;A46</f>
        <v>Line 35 x Line 36</v>
      </c>
      <c r="H47" s="246">
        <f t="shared" si="1"/>
        <v>37</v>
      </c>
    </row>
    <row r="48" spans="1:10">
      <c r="A48" s="246">
        <f t="shared" si="0"/>
        <v>38</v>
      </c>
      <c r="B48" s="215" t="s">
        <v>412</v>
      </c>
      <c r="E48" s="1147">
        <f>E68*(-E44)</f>
        <v>3800.6792872148994</v>
      </c>
      <c r="G48" s="246" t="str">
        <f>"Negative of Line "&amp;A44&amp;" x Line "&amp;A68</f>
        <v>Negative of Line 34 x Line 58</v>
      </c>
      <c r="H48" s="246">
        <f t="shared" si="1"/>
        <v>38</v>
      </c>
    </row>
    <row r="49" spans="1:9" ht="16.5" thickBot="1">
      <c r="A49" s="246">
        <f t="shared" si="0"/>
        <v>39</v>
      </c>
      <c r="B49" s="419" t="s">
        <v>413</v>
      </c>
      <c r="E49" s="477">
        <f>E48+E47</f>
        <v>56013.119691979678</v>
      </c>
      <c r="G49" s="246" t="str">
        <f>"Line "&amp;A47&amp;" + Line "&amp;A48</f>
        <v>Line 37 + Line 38</v>
      </c>
      <c r="H49" s="246">
        <f t="shared" si="1"/>
        <v>39</v>
      </c>
      <c r="I49" s="419"/>
    </row>
    <row r="50" spans="1:9" ht="16.5" thickTop="1">
      <c r="A50" s="246">
        <f t="shared" si="0"/>
        <v>40</v>
      </c>
      <c r="B50" s="465"/>
      <c r="E50" s="466"/>
      <c r="G50" s="246"/>
      <c r="H50" s="246">
        <f t="shared" si="1"/>
        <v>40</v>
      </c>
    </row>
    <row r="51" spans="1:9">
      <c r="A51" s="246">
        <f t="shared" si="0"/>
        <v>41</v>
      </c>
      <c r="B51" s="7" t="s">
        <v>414</v>
      </c>
      <c r="E51" s="467"/>
      <c r="G51" s="246"/>
      <c r="H51" s="246">
        <f t="shared" si="1"/>
        <v>41</v>
      </c>
    </row>
    <row r="52" spans="1:9">
      <c r="A52" s="246">
        <f t="shared" si="0"/>
        <v>42</v>
      </c>
      <c r="B52" s="6" t="s">
        <v>415</v>
      </c>
      <c r="E52" s="468">
        <f>'Stmt AD'!I35</f>
        <v>8975474.2530016713</v>
      </c>
      <c r="G52" s="246" t="str">
        <f>"Statement AD; Line "&amp;'Stmt AD'!A35</f>
        <v>Statement AD; Line 25</v>
      </c>
      <c r="H52" s="246">
        <f t="shared" si="1"/>
        <v>42</v>
      </c>
    </row>
    <row r="53" spans="1:9">
      <c r="A53" s="246">
        <f t="shared" si="0"/>
        <v>43</v>
      </c>
      <c r="B53" s="6" t="s">
        <v>197</v>
      </c>
      <c r="E53" s="469">
        <v>0</v>
      </c>
      <c r="G53" s="246" t="s">
        <v>304</v>
      </c>
      <c r="H53" s="246">
        <f t="shared" si="1"/>
        <v>43</v>
      </c>
    </row>
    <row r="54" spans="1:9">
      <c r="A54" s="246">
        <f t="shared" si="0"/>
        <v>44</v>
      </c>
      <c r="B54" s="6" t="s">
        <v>198</v>
      </c>
      <c r="E54" s="470">
        <f>'Stmt AD'!I39</f>
        <v>33253.577355949405</v>
      </c>
      <c r="G54" s="471" t="str">
        <f>"Statement AD; Line "&amp;'Stmt AD'!A39</f>
        <v>Statement AD; Line 29</v>
      </c>
      <c r="H54" s="246">
        <f t="shared" si="1"/>
        <v>44</v>
      </c>
    </row>
    <row r="55" spans="1:9">
      <c r="A55" s="246">
        <f t="shared" si="0"/>
        <v>45</v>
      </c>
      <c r="B55" s="6" t="s">
        <v>199</v>
      </c>
      <c r="E55" s="1148">
        <f>'Stmt AD'!I41</f>
        <v>212998.76739279562</v>
      </c>
      <c r="G55" s="471" t="str">
        <f>"Statement AD; Line "&amp;'Stmt AD'!A41</f>
        <v>Statement AD; Line 31</v>
      </c>
      <c r="H55" s="246">
        <f t="shared" si="1"/>
        <v>45</v>
      </c>
    </row>
    <row r="56" spans="1:9" ht="16.5" thickBot="1">
      <c r="A56" s="246">
        <f t="shared" si="0"/>
        <v>46</v>
      </c>
      <c r="B56" s="6" t="s">
        <v>416</v>
      </c>
      <c r="E56" s="980">
        <f>SUM(E52:E55)</f>
        <v>9221726.597750416</v>
      </c>
      <c r="G56" s="246" t="str">
        <f>"Sum Lines "&amp;A52&amp;" thru "&amp;A55</f>
        <v>Sum Lines 42 thru 45</v>
      </c>
      <c r="H56" s="246">
        <f t="shared" si="1"/>
        <v>46</v>
      </c>
      <c r="I56" s="419"/>
    </row>
    <row r="57" spans="1:9" ht="16.5" thickTop="1">
      <c r="A57" s="246">
        <f t="shared" si="0"/>
        <v>47</v>
      </c>
      <c r="B57" s="465"/>
      <c r="E57" s="163"/>
      <c r="G57" s="246"/>
      <c r="H57" s="246">
        <f t="shared" si="1"/>
        <v>47</v>
      </c>
    </row>
    <row r="58" spans="1:9">
      <c r="A58" s="246">
        <f t="shared" si="0"/>
        <v>48</v>
      </c>
      <c r="B58" s="6" t="s">
        <v>196</v>
      </c>
      <c r="E58" s="472">
        <f>E52</f>
        <v>8975474.2530016713</v>
      </c>
      <c r="G58" s="353" t="str">
        <f>"Line "&amp;A52&amp;" Above"</f>
        <v>Line 42 Above</v>
      </c>
      <c r="H58" s="246">
        <f t="shared" si="1"/>
        <v>48</v>
      </c>
    </row>
    <row r="59" spans="1:9">
      <c r="A59" s="246">
        <f t="shared" si="0"/>
        <v>49</v>
      </c>
      <c r="B59" s="6" t="s">
        <v>417</v>
      </c>
      <c r="E59" s="473">
        <f>'Stmt AD'!I11</f>
        <v>605411.75423846149</v>
      </c>
      <c r="G59" s="471" t="str">
        <f>"Statement AD; Line "&amp;'Stmt AD'!A11</f>
        <v>Statement AD; Line 1</v>
      </c>
      <c r="H59" s="246">
        <f t="shared" si="1"/>
        <v>49</v>
      </c>
    </row>
    <row r="60" spans="1:9">
      <c r="A60" s="246">
        <f t="shared" si="0"/>
        <v>50</v>
      </c>
      <c r="B60" s="6" t="s">
        <v>418</v>
      </c>
      <c r="E60" s="469">
        <v>0</v>
      </c>
      <c r="G60" s="246" t="s">
        <v>304</v>
      </c>
      <c r="H60" s="246">
        <f t="shared" si="1"/>
        <v>50</v>
      </c>
    </row>
    <row r="61" spans="1:9">
      <c r="A61" s="246">
        <f t="shared" si="0"/>
        <v>51</v>
      </c>
      <c r="B61" s="6" t="s">
        <v>419</v>
      </c>
      <c r="E61" s="473">
        <f>'Stmt AD'!I17</f>
        <v>619847.75273230788</v>
      </c>
      <c r="G61" s="471" t="str">
        <f>"Statement AD; Line "&amp;'Stmt AD'!A17</f>
        <v>Statement AD; Line 7</v>
      </c>
      <c r="H61" s="246">
        <f t="shared" si="1"/>
        <v>51</v>
      </c>
    </row>
    <row r="62" spans="1:9">
      <c r="A62" s="246">
        <f t="shared" si="0"/>
        <v>52</v>
      </c>
      <c r="B62" s="6" t="s">
        <v>420</v>
      </c>
      <c r="E62" s="473">
        <f>'Stmt AD'!I19</f>
        <v>13144129.127553528</v>
      </c>
      <c r="G62" s="471" t="str">
        <f>"Statement AD; Line "&amp;'Stmt AD'!A19</f>
        <v>Statement AD; Line 9</v>
      </c>
      <c r="H62" s="246">
        <f t="shared" si="1"/>
        <v>52</v>
      </c>
    </row>
    <row r="63" spans="1:9">
      <c r="A63" s="246">
        <f t="shared" si="0"/>
        <v>53</v>
      </c>
      <c r="B63" s="419" t="s">
        <v>197</v>
      </c>
      <c r="E63" s="469">
        <v>0</v>
      </c>
      <c r="G63" s="246" t="s">
        <v>304</v>
      </c>
      <c r="H63" s="246">
        <f t="shared" si="1"/>
        <v>53</v>
      </c>
    </row>
    <row r="64" spans="1:9">
      <c r="A64" s="246">
        <f t="shared" si="0"/>
        <v>54</v>
      </c>
      <c r="B64" s="6" t="s">
        <v>421</v>
      </c>
      <c r="E64" s="473">
        <f>'Stmt AD'!I27</f>
        <v>307709.05060500081</v>
      </c>
      <c r="G64" s="471" t="str">
        <f>"Statement AD; Line "&amp;'Stmt AD'!A27</f>
        <v>Statement AD; Line 17</v>
      </c>
      <c r="H64" s="246">
        <f t="shared" si="1"/>
        <v>54</v>
      </c>
    </row>
    <row r="65" spans="1:9">
      <c r="A65" s="246">
        <f t="shared" si="0"/>
        <v>55</v>
      </c>
      <c r="B65" s="6" t="s">
        <v>422</v>
      </c>
      <c r="E65" s="1149">
        <f>'Stmt AD'!I29</f>
        <v>1970965.34285345</v>
      </c>
      <c r="G65" s="471" t="str">
        <f>"Statement AD; Line "&amp;'Stmt AD'!A29</f>
        <v>Statement AD; Line 19</v>
      </c>
      <c r="H65" s="246">
        <f t="shared" si="1"/>
        <v>55</v>
      </c>
    </row>
    <row r="66" spans="1:9" ht="16.5" thickBot="1">
      <c r="A66" s="246">
        <f t="shared" si="0"/>
        <v>56</v>
      </c>
      <c r="B66" s="6" t="s">
        <v>423</v>
      </c>
      <c r="E66" s="981">
        <f>SUM(E58:E65)</f>
        <v>25623537.280984417</v>
      </c>
      <c r="G66" s="246" t="str">
        <f>"Sum Lines "&amp;A58&amp;" thru "&amp;A65</f>
        <v>Sum Lines 48 thru 55</v>
      </c>
      <c r="H66" s="246">
        <f t="shared" si="1"/>
        <v>56</v>
      </c>
      <c r="I66" s="419"/>
    </row>
    <row r="67" spans="1:9" ht="16.5" thickTop="1">
      <c r="A67" s="246">
        <f t="shared" si="0"/>
        <v>57</v>
      </c>
      <c r="E67" s="395"/>
      <c r="G67" s="246"/>
      <c r="H67" s="246">
        <f t="shared" si="1"/>
        <v>57</v>
      </c>
    </row>
    <row r="68" spans="1:9" ht="19.5" thickBot="1">
      <c r="A68" s="246">
        <f t="shared" si="0"/>
        <v>58</v>
      </c>
      <c r="B68" s="6" t="s">
        <v>424</v>
      </c>
      <c r="E68" s="474">
        <f>E56/E66</f>
        <v>0.35989280077243618</v>
      </c>
      <c r="G68" s="246" t="str">
        <f>"Line "&amp;A56&amp;" / Line "&amp;A66</f>
        <v>Line 46 / Line 56</v>
      </c>
      <c r="H68" s="246">
        <f t="shared" si="1"/>
        <v>58</v>
      </c>
      <c r="I68" s="419"/>
    </row>
    <row r="69" spans="1:9" ht="16.5" thickTop="1">
      <c r="B69" s="419" t="s">
        <v>185</v>
      </c>
      <c r="E69" s="475"/>
      <c r="G69" s="246"/>
      <c r="H69" s="246"/>
    </row>
    <row r="70" spans="1:9">
      <c r="B70" s="6"/>
      <c r="E70" s="475"/>
      <c r="F70" s="475"/>
      <c r="G70" s="246"/>
      <c r="H70" s="246"/>
    </row>
    <row r="71" spans="1:9" ht="18.75">
      <c r="A71" s="476">
        <v>1</v>
      </c>
      <c r="B71" s="6" t="str">
        <f>"Used to allocate property insurance in conformance with the TO"&amp;Automation!B1&amp;" Formula Rate Mechanism."</f>
        <v>Used to allocate property insurance in conformance with the TO6 Formula Rate Mechanism.</v>
      </c>
      <c r="H71" s="246"/>
    </row>
    <row r="72" spans="1:9">
      <c r="B72" s="419"/>
      <c r="E72" s="395"/>
      <c r="F72" s="395"/>
      <c r="G72" s="246"/>
      <c r="H72" s="246"/>
    </row>
  </sheetData>
  <mergeCells count="5">
    <mergeCell ref="B2:G2"/>
    <mergeCell ref="B3:G3"/>
    <mergeCell ref="B4:G4"/>
    <mergeCell ref="B5:G5"/>
    <mergeCell ref="B6:G6"/>
  </mergeCells>
  <printOptions horizontalCentered="1"/>
  <pageMargins left="0.5" right="0.5" top="0.5" bottom="0.5" header="0.25" footer="0.25"/>
  <pageSetup scale="53" orientation="portrait" r:id="rId1"/>
  <headerFooter scaleWithDoc="0">
    <oddFooter>&amp;C&amp;"Times New Roman,Regular"&amp;10AH</oddFooter>
  </headerFooter>
  <customProperties>
    <customPr name="_pios_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J67"/>
  <sheetViews>
    <sheetView topLeftCell="A30" zoomScale="80" zoomScaleNormal="80" workbookViewId="0">
      <selection activeCell="I57" sqref="I57"/>
    </sheetView>
  </sheetViews>
  <sheetFormatPr defaultColWidth="10" defaultRowHeight="15.75"/>
  <cols>
    <col min="1" max="1" width="5.140625" style="756" customWidth="1"/>
    <col min="2" max="2" width="11.140625" style="741" customWidth="1"/>
    <col min="3" max="3" width="69.140625" style="741" customWidth="1"/>
    <col min="4" max="4" width="18.5703125" style="741" customWidth="1"/>
    <col min="5" max="5" width="5.140625" style="756" customWidth="1"/>
    <col min="6" max="7" width="10" style="741"/>
    <col min="8" max="8" width="14" style="741" customWidth="1"/>
    <col min="9" max="16384" width="10" style="741"/>
  </cols>
  <sheetData>
    <row r="2" spans="1:10">
      <c r="A2" s="740"/>
      <c r="B2" s="1315" t="s">
        <v>0</v>
      </c>
      <c r="C2" s="1315"/>
      <c r="D2" s="1315"/>
      <c r="E2" s="550"/>
      <c r="F2" s="236"/>
      <c r="G2" s="533"/>
      <c r="H2" s="533"/>
      <c r="I2" s="533"/>
      <c r="J2" s="533"/>
    </row>
    <row r="3" spans="1:10">
      <c r="A3" s="579"/>
      <c r="B3" s="1332" t="str">
        <f>Automation!B3&amp;" Citizens Direct Maintenance"</f>
        <v>2025 Citizens Direct Maintenance</v>
      </c>
      <c r="C3" s="1332"/>
      <c r="D3" s="1332"/>
      <c r="E3" s="580"/>
      <c r="F3" s="533"/>
      <c r="G3" s="533"/>
      <c r="H3" s="533"/>
      <c r="I3" s="533"/>
      <c r="J3" s="533"/>
    </row>
    <row r="4" spans="1:10">
      <c r="A4" s="110"/>
      <c r="B4" s="1302" t="str">
        <f>" 12 Months Ending December 31, "&amp;Automation!$B$3</f>
        <v xml:space="preserve"> 12 Months Ending December 31, 2025</v>
      </c>
      <c r="C4" s="1302"/>
      <c r="D4" s="1302"/>
      <c r="E4" s="109"/>
      <c r="F4" s="63"/>
      <c r="G4" s="63"/>
      <c r="H4" s="63"/>
      <c r="I4" s="63"/>
      <c r="J4" s="63"/>
    </row>
    <row r="5" spans="1:10">
      <c r="A5" s="110"/>
      <c r="B5" s="1333" t="s">
        <v>3</v>
      </c>
      <c r="C5" s="1333"/>
      <c r="D5" s="1333"/>
      <c r="E5" s="109"/>
      <c r="F5" s="63"/>
      <c r="G5" s="63"/>
      <c r="H5" s="63"/>
      <c r="I5" s="63"/>
      <c r="J5" s="63"/>
    </row>
    <row r="6" spans="1:10" ht="16.5" thickBot="1">
      <c r="A6" s="109"/>
      <c r="B6" s="77"/>
      <c r="C6" s="77"/>
      <c r="D6" s="77"/>
      <c r="E6" s="109"/>
      <c r="F6" s="63"/>
      <c r="G6" s="63"/>
      <c r="H6" s="63"/>
      <c r="I6" s="63"/>
      <c r="J6" s="63"/>
    </row>
    <row r="7" spans="1:10">
      <c r="A7" s="742" t="s">
        <v>4</v>
      </c>
      <c r="B7" s="743" t="s">
        <v>425</v>
      </c>
      <c r="C7" s="744"/>
      <c r="D7" s="745"/>
      <c r="E7" s="742" t="s">
        <v>4</v>
      </c>
    </row>
    <row r="8" spans="1:10">
      <c r="A8" s="742" t="s">
        <v>5</v>
      </c>
      <c r="B8" s="1182" t="s">
        <v>258</v>
      </c>
      <c r="C8" s="1150" t="s">
        <v>259</v>
      </c>
      <c r="D8" s="1151" t="s">
        <v>7</v>
      </c>
      <c r="E8" s="742" t="s">
        <v>5</v>
      </c>
    </row>
    <row r="9" spans="1:10">
      <c r="A9" s="742">
        <v>1</v>
      </c>
      <c r="B9" s="746">
        <v>6110020</v>
      </c>
      <c r="C9" s="747" t="s">
        <v>426</v>
      </c>
      <c r="D9" s="982">
        <f>0/1000</f>
        <v>0</v>
      </c>
      <c r="E9" s="742">
        <f>A9</f>
        <v>1</v>
      </c>
    </row>
    <row r="10" spans="1:10">
      <c r="A10" s="742">
        <f>A9+1</f>
        <v>2</v>
      </c>
      <c r="B10" s="746">
        <v>6110030</v>
      </c>
      <c r="C10" s="747" t="s">
        <v>427</v>
      </c>
      <c r="D10" s="903">
        <f>0/1000</f>
        <v>0</v>
      </c>
      <c r="E10" s="742">
        <f>E9+1</f>
        <v>2</v>
      </c>
    </row>
    <row r="11" spans="1:10">
      <c r="A11" s="742">
        <f>A10+1</f>
        <v>3</v>
      </c>
      <c r="B11" s="746">
        <v>6110080</v>
      </c>
      <c r="C11" s="747" t="s">
        <v>428</v>
      </c>
      <c r="D11" s="903">
        <f t="shared" ref="D11:D54" si="0">0/1000</f>
        <v>0</v>
      </c>
      <c r="E11" s="742">
        <f>E10+1</f>
        <v>3</v>
      </c>
    </row>
    <row r="12" spans="1:10">
      <c r="A12" s="742">
        <f>A11+1</f>
        <v>4</v>
      </c>
      <c r="B12" s="746">
        <v>6110090</v>
      </c>
      <c r="C12" s="747" t="s">
        <v>429</v>
      </c>
      <c r="D12" s="903">
        <f t="shared" si="0"/>
        <v>0</v>
      </c>
      <c r="E12" s="742">
        <f>E11+1</f>
        <v>4</v>
      </c>
    </row>
    <row r="13" spans="1:10">
      <c r="A13" s="742">
        <f>A12+1</f>
        <v>5</v>
      </c>
      <c r="B13" s="746">
        <v>6110100</v>
      </c>
      <c r="C13" s="747" t="s">
        <v>430</v>
      </c>
      <c r="D13" s="903">
        <f t="shared" si="0"/>
        <v>0</v>
      </c>
      <c r="E13" s="742">
        <f>E12+1</f>
        <v>5</v>
      </c>
    </row>
    <row r="14" spans="1:10">
      <c r="A14" s="742">
        <f>A13+1</f>
        <v>6</v>
      </c>
      <c r="B14" s="746">
        <v>6110110</v>
      </c>
      <c r="C14" s="747" t="s">
        <v>431</v>
      </c>
      <c r="D14" s="903">
        <f t="shared" si="0"/>
        <v>0</v>
      </c>
      <c r="E14" s="742">
        <f>E13+1</f>
        <v>6</v>
      </c>
    </row>
    <row r="15" spans="1:10">
      <c r="A15" s="742">
        <f t="shared" ref="A15:A57" si="1">A14+1</f>
        <v>7</v>
      </c>
      <c r="B15" s="746">
        <v>6110120</v>
      </c>
      <c r="C15" s="747" t="s">
        <v>432</v>
      </c>
      <c r="D15" s="903">
        <f t="shared" si="0"/>
        <v>0</v>
      </c>
      <c r="E15" s="742">
        <f t="shared" ref="E15:E57" si="2">E14+1</f>
        <v>7</v>
      </c>
    </row>
    <row r="16" spans="1:10">
      <c r="A16" s="742">
        <f t="shared" si="1"/>
        <v>8</v>
      </c>
      <c r="B16" s="746">
        <v>6110130</v>
      </c>
      <c r="C16" s="747" t="s">
        <v>433</v>
      </c>
      <c r="D16" s="903">
        <f t="shared" si="0"/>
        <v>0</v>
      </c>
      <c r="E16" s="742">
        <f t="shared" si="2"/>
        <v>8</v>
      </c>
    </row>
    <row r="17" spans="1:5">
      <c r="A17" s="742">
        <f t="shared" si="1"/>
        <v>9</v>
      </c>
      <c r="B17" s="746">
        <v>6110335</v>
      </c>
      <c r="C17" s="747" t="s">
        <v>434</v>
      </c>
      <c r="D17" s="903">
        <f t="shared" si="0"/>
        <v>0</v>
      </c>
      <c r="E17" s="742">
        <f t="shared" si="2"/>
        <v>9</v>
      </c>
    </row>
    <row r="18" spans="1:5">
      <c r="A18" s="742">
        <f t="shared" si="1"/>
        <v>10</v>
      </c>
      <c r="B18" s="746">
        <v>6130020</v>
      </c>
      <c r="C18" s="747" t="s">
        <v>435</v>
      </c>
      <c r="D18" s="903">
        <f t="shared" si="0"/>
        <v>0</v>
      </c>
      <c r="E18" s="742">
        <f t="shared" si="2"/>
        <v>10</v>
      </c>
    </row>
    <row r="19" spans="1:5">
      <c r="A19" s="742">
        <f t="shared" si="1"/>
        <v>11</v>
      </c>
      <c r="B19" s="746">
        <v>6220007</v>
      </c>
      <c r="C19" s="747" t="s">
        <v>436</v>
      </c>
      <c r="D19" s="903">
        <f t="shared" si="0"/>
        <v>0</v>
      </c>
      <c r="E19" s="742">
        <f t="shared" si="2"/>
        <v>11</v>
      </c>
    </row>
    <row r="20" spans="1:5">
      <c r="A20" s="742">
        <f t="shared" si="1"/>
        <v>12</v>
      </c>
      <c r="B20" s="746">
        <v>6220100</v>
      </c>
      <c r="C20" s="747" t="s">
        <v>437</v>
      </c>
      <c r="D20" s="903">
        <f t="shared" si="0"/>
        <v>0</v>
      </c>
      <c r="E20" s="742">
        <f t="shared" si="2"/>
        <v>12</v>
      </c>
    </row>
    <row r="21" spans="1:5">
      <c r="A21" s="742">
        <f t="shared" si="1"/>
        <v>13</v>
      </c>
      <c r="B21" s="746">
        <v>6220600</v>
      </c>
      <c r="C21" s="747" t="s">
        <v>438</v>
      </c>
      <c r="D21" s="903">
        <f t="shared" si="0"/>
        <v>0</v>
      </c>
      <c r="E21" s="742">
        <f t="shared" si="2"/>
        <v>13</v>
      </c>
    </row>
    <row r="22" spans="1:5">
      <c r="A22" s="742">
        <f t="shared" si="1"/>
        <v>14</v>
      </c>
      <c r="B22" s="746">
        <v>6220850</v>
      </c>
      <c r="C22" s="747" t="s">
        <v>439</v>
      </c>
      <c r="D22" s="903">
        <f t="shared" si="0"/>
        <v>0</v>
      </c>
      <c r="E22" s="742">
        <f t="shared" si="2"/>
        <v>14</v>
      </c>
    </row>
    <row r="23" spans="1:5">
      <c r="A23" s="742">
        <f t="shared" si="1"/>
        <v>15</v>
      </c>
      <c r="B23" s="746">
        <v>6221000</v>
      </c>
      <c r="C23" s="747" t="s">
        <v>440</v>
      </c>
      <c r="D23" s="903">
        <f t="shared" si="0"/>
        <v>0</v>
      </c>
      <c r="E23" s="742">
        <f t="shared" si="2"/>
        <v>15</v>
      </c>
    </row>
    <row r="24" spans="1:5">
      <c r="A24" s="742">
        <f t="shared" si="1"/>
        <v>16</v>
      </c>
      <c r="B24" s="746">
        <v>6231042</v>
      </c>
      <c r="C24" s="747" t="s">
        <v>441</v>
      </c>
      <c r="D24" s="903">
        <f t="shared" si="0"/>
        <v>0</v>
      </c>
      <c r="E24" s="742">
        <f t="shared" si="2"/>
        <v>16</v>
      </c>
    </row>
    <row r="25" spans="1:5">
      <c r="A25" s="742">
        <f t="shared" si="1"/>
        <v>17</v>
      </c>
      <c r="B25" s="746">
        <v>6261050</v>
      </c>
      <c r="C25" s="747" t="s">
        <v>442</v>
      </c>
      <c r="D25" s="903">
        <f t="shared" si="0"/>
        <v>0</v>
      </c>
      <c r="E25" s="742">
        <f t="shared" si="2"/>
        <v>17</v>
      </c>
    </row>
    <row r="26" spans="1:5">
      <c r="A26" s="742">
        <f t="shared" si="1"/>
        <v>18</v>
      </c>
      <c r="B26" s="746">
        <v>6262050</v>
      </c>
      <c r="C26" s="747" t="s">
        <v>443</v>
      </c>
      <c r="D26" s="903">
        <f t="shared" si="0"/>
        <v>0</v>
      </c>
      <c r="E26" s="742">
        <f t="shared" si="2"/>
        <v>18</v>
      </c>
    </row>
    <row r="27" spans="1:5">
      <c r="A27" s="742">
        <f t="shared" si="1"/>
        <v>19</v>
      </c>
      <c r="B27" s="746">
        <v>6340000</v>
      </c>
      <c r="C27" s="747" t="s">
        <v>444</v>
      </c>
      <c r="D27" s="903">
        <f t="shared" si="0"/>
        <v>0</v>
      </c>
      <c r="E27" s="742">
        <f t="shared" si="2"/>
        <v>19</v>
      </c>
    </row>
    <row r="28" spans="1:5">
      <c r="A28" s="742">
        <f t="shared" si="1"/>
        <v>20</v>
      </c>
      <c r="B28" s="746">
        <v>9121100</v>
      </c>
      <c r="C28" s="747" t="s">
        <v>445</v>
      </c>
      <c r="D28" s="903">
        <f t="shared" si="0"/>
        <v>0</v>
      </c>
      <c r="E28" s="742">
        <f t="shared" si="2"/>
        <v>20</v>
      </c>
    </row>
    <row r="29" spans="1:5">
      <c r="A29" s="742">
        <f t="shared" si="1"/>
        <v>21</v>
      </c>
      <c r="B29" s="746">
        <v>9121200</v>
      </c>
      <c r="C29" s="747" t="s">
        <v>446</v>
      </c>
      <c r="D29" s="903">
        <f t="shared" si="0"/>
        <v>0</v>
      </c>
      <c r="E29" s="742">
        <f t="shared" si="2"/>
        <v>21</v>
      </c>
    </row>
    <row r="30" spans="1:5">
      <c r="A30" s="742">
        <f t="shared" si="1"/>
        <v>22</v>
      </c>
      <c r="B30" s="746">
        <v>9121400</v>
      </c>
      <c r="C30" s="747" t="s">
        <v>447</v>
      </c>
      <c r="D30" s="903">
        <f t="shared" si="0"/>
        <v>0</v>
      </c>
      <c r="E30" s="742">
        <f t="shared" si="2"/>
        <v>22</v>
      </c>
    </row>
    <row r="31" spans="1:5">
      <c r="A31" s="742">
        <f t="shared" si="1"/>
        <v>23</v>
      </c>
      <c r="B31" s="746">
        <v>9121500</v>
      </c>
      <c r="C31" s="747" t="s">
        <v>448</v>
      </c>
      <c r="D31" s="903">
        <f t="shared" si="0"/>
        <v>0</v>
      </c>
      <c r="E31" s="742">
        <f t="shared" si="2"/>
        <v>23</v>
      </c>
    </row>
    <row r="32" spans="1:5">
      <c r="A32" s="742">
        <f t="shared" si="1"/>
        <v>24</v>
      </c>
      <c r="B32" s="746">
        <v>9121600</v>
      </c>
      <c r="C32" s="747" t="s">
        <v>449</v>
      </c>
      <c r="D32" s="903">
        <f t="shared" si="0"/>
        <v>0</v>
      </c>
      <c r="E32" s="742">
        <f t="shared" si="2"/>
        <v>24</v>
      </c>
    </row>
    <row r="33" spans="1:5">
      <c r="A33" s="742">
        <f t="shared" si="1"/>
        <v>25</v>
      </c>
      <c r="B33" s="746">
        <v>9122300</v>
      </c>
      <c r="C33" s="747" t="s">
        <v>450</v>
      </c>
      <c r="D33" s="903">
        <f t="shared" si="0"/>
        <v>0</v>
      </c>
      <c r="E33" s="742">
        <f t="shared" si="2"/>
        <v>25</v>
      </c>
    </row>
    <row r="34" spans="1:5">
      <c r="A34" s="742">
        <f t="shared" si="1"/>
        <v>26</v>
      </c>
      <c r="B34" s="746">
        <v>9122400</v>
      </c>
      <c r="C34" s="747" t="s">
        <v>451</v>
      </c>
      <c r="D34" s="903">
        <f t="shared" si="0"/>
        <v>0</v>
      </c>
      <c r="E34" s="742">
        <f t="shared" si="2"/>
        <v>26</v>
      </c>
    </row>
    <row r="35" spans="1:5">
      <c r="A35" s="742">
        <f t="shared" si="1"/>
        <v>27</v>
      </c>
      <c r="B35" s="746">
        <v>9122500</v>
      </c>
      <c r="C35" s="747" t="s">
        <v>452</v>
      </c>
      <c r="D35" s="903">
        <f t="shared" si="0"/>
        <v>0</v>
      </c>
      <c r="E35" s="742">
        <f t="shared" si="2"/>
        <v>27</v>
      </c>
    </row>
    <row r="36" spans="1:5">
      <c r="A36" s="742">
        <f t="shared" si="1"/>
        <v>28</v>
      </c>
      <c r="B36" s="746">
        <v>9122600</v>
      </c>
      <c r="C36" s="747" t="s">
        <v>453</v>
      </c>
      <c r="D36" s="903">
        <f t="shared" si="0"/>
        <v>0</v>
      </c>
      <c r="E36" s="742">
        <f t="shared" si="2"/>
        <v>28</v>
      </c>
    </row>
    <row r="37" spans="1:5">
      <c r="A37" s="742">
        <f t="shared" si="1"/>
        <v>29</v>
      </c>
      <c r="B37" s="746">
        <v>9122900</v>
      </c>
      <c r="C37" s="747" t="s">
        <v>454</v>
      </c>
      <c r="D37" s="903">
        <f t="shared" si="0"/>
        <v>0</v>
      </c>
      <c r="E37" s="742">
        <f t="shared" si="2"/>
        <v>29</v>
      </c>
    </row>
    <row r="38" spans="1:5">
      <c r="A38" s="742">
        <f t="shared" si="1"/>
        <v>30</v>
      </c>
      <c r="B38" s="746">
        <v>9123100</v>
      </c>
      <c r="C38" s="747" t="s">
        <v>455</v>
      </c>
      <c r="D38" s="903">
        <f t="shared" si="0"/>
        <v>0</v>
      </c>
      <c r="E38" s="742">
        <f t="shared" si="2"/>
        <v>30</v>
      </c>
    </row>
    <row r="39" spans="1:5">
      <c r="A39" s="742">
        <f t="shared" si="1"/>
        <v>31</v>
      </c>
      <c r="B39" s="746">
        <v>9123200</v>
      </c>
      <c r="C39" s="747" t="s">
        <v>456</v>
      </c>
      <c r="D39" s="903">
        <f t="shared" si="0"/>
        <v>0</v>
      </c>
      <c r="E39" s="742">
        <f t="shared" si="2"/>
        <v>31</v>
      </c>
    </row>
    <row r="40" spans="1:5">
      <c r="A40" s="742">
        <f t="shared" si="1"/>
        <v>32</v>
      </c>
      <c r="B40" s="746">
        <v>9123400</v>
      </c>
      <c r="C40" s="747" t="s">
        <v>457</v>
      </c>
      <c r="D40" s="903">
        <f t="shared" si="0"/>
        <v>0</v>
      </c>
      <c r="E40" s="742">
        <f t="shared" si="2"/>
        <v>32</v>
      </c>
    </row>
    <row r="41" spans="1:5">
      <c r="A41" s="742">
        <f t="shared" si="1"/>
        <v>33</v>
      </c>
      <c r="B41" s="746">
        <v>9123500</v>
      </c>
      <c r="C41" s="747" t="s">
        <v>458</v>
      </c>
      <c r="D41" s="903">
        <f t="shared" si="0"/>
        <v>0</v>
      </c>
      <c r="E41" s="742">
        <f t="shared" si="2"/>
        <v>33</v>
      </c>
    </row>
    <row r="42" spans="1:5">
      <c r="A42" s="742">
        <f t="shared" si="1"/>
        <v>34</v>
      </c>
      <c r="B42" s="746">
        <v>9123600</v>
      </c>
      <c r="C42" s="747" t="s">
        <v>459</v>
      </c>
      <c r="D42" s="903">
        <f t="shared" si="0"/>
        <v>0</v>
      </c>
      <c r="E42" s="742">
        <f t="shared" si="2"/>
        <v>34</v>
      </c>
    </row>
    <row r="43" spans="1:5">
      <c r="A43" s="742">
        <f t="shared" si="1"/>
        <v>35</v>
      </c>
      <c r="B43" s="746">
        <v>9124300</v>
      </c>
      <c r="C43" s="747" t="s">
        <v>460</v>
      </c>
      <c r="D43" s="903">
        <f t="shared" si="0"/>
        <v>0</v>
      </c>
      <c r="E43" s="742">
        <f t="shared" si="2"/>
        <v>35</v>
      </c>
    </row>
    <row r="44" spans="1:5">
      <c r="A44" s="742">
        <f t="shared" si="1"/>
        <v>36</v>
      </c>
      <c r="B44" s="746">
        <v>9124400</v>
      </c>
      <c r="C44" s="747" t="s">
        <v>461</v>
      </c>
      <c r="D44" s="903">
        <f t="shared" si="0"/>
        <v>0</v>
      </c>
      <c r="E44" s="742">
        <f t="shared" si="2"/>
        <v>36</v>
      </c>
    </row>
    <row r="45" spans="1:5">
      <c r="A45" s="742">
        <f t="shared" si="1"/>
        <v>37</v>
      </c>
      <c r="B45" s="746">
        <v>9124500</v>
      </c>
      <c r="C45" s="747" t="s">
        <v>462</v>
      </c>
      <c r="D45" s="903">
        <f t="shared" si="0"/>
        <v>0</v>
      </c>
      <c r="E45" s="742">
        <f t="shared" si="2"/>
        <v>37</v>
      </c>
    </row>
    <row r="46" spans="1:5">
      <c r="A46" s="742">
        <f t="shared" si="1"/>
        <v>38</v>
      </c>
      <c r="B46" s="746">
        <v>9124600</v>
      </c>
      <c r="C46" s="747" t="s">
        <v>463</v>
      </c>
      <c r="D46" s="903">
        <f t="shared" si="0"/>
        <v>0</v>
      </c>
      <c r="E46" s="742">
        <f t="shared" si="2"/>
        <v>38</v>
      </c>
    </row>
    <row r="47" spans="1:5">
      <c r="A47" s="742">
        <f t="shared" si="1"/>
        <v>39</v>
      </c>
      <c r="B47" s="746">
        <v>9124900</v>
      </c>
      <c r="C47" s="747" t="s">
        <v>464</v>
      </c>
      <c r="D47" s="903">
        <f t="shared" si="0"/>
        <v>0</v>
      </c>
      <c r="E47" s="742">
        <f t="shared" si="2"/>
        <v>39</v>
      </c>
    </row>
    <row r="48" spans="1:5">
      <c r="A48" s="742">
        <f t="shared" si="1"/>
        <v>40</v>
      </c>
      <c r="B48" s="746">
        <v>9131150</v>
      </c>
      <c r="C48" s="747" t="s">
        <v>465</v>
      </c>
      <c r="D48" s="903">
        <f t="shared" si="0"/>
        <v>0</v>
      </c>
      <c r="E48" s="742">
        <f t="shared" si="2"/>
        <v>40</v>
      </c>
    </row>
    <row r="49" spans="1:5">
      <c r="A49" s="742">
        <f t="shared" si="1"/>
        <v>41</v>
      </c>
      <c r="B49" s="746">
        <v>9131700</v>
      </c>
      <c r="C49" s="747" t="s">
        <v>466</v>
      </c>
      <c r="D49" s="903">
        <f t="shared" si="0"/>
        <v>0</v>
      </c>
      <c r="E49" s="742">
        <f t="shared" si="2"/>
        <v>41</v>
      </c>
    </row>
    <row r="50" spans="1:5">
      <c r="A50" s="742">
        <f t="shared" si="1"/>
        <v>42</v>
      </c>
      <c r="B50" s="746">
        <v>9131850</v>
      </c>
      <c r="C50" s="747" t="s">
        <v>467</v>
      </c>
      <c r="D50" s="903">
        <f t="shared" si="0"/>
        <v>0</v>
      </c>
      <c r="E50" s="742">
        <f t="shared" si="2"/>
        <v>42</v>
      </c>
    </row>
    <row r="51" spans="1:5">
      <c r="A51" s="742">
        <f t="shared" si="1"/>
        <v>43</v>
      </c>
      <c r="B51" s="746">
        <v>9131860</v>
      </c>
      <c r="C51" s="747" t="s">
        <v>468</v>
      </c>
      <c r="D51" s="903">
        <f t="shared" si="0"/>
        <v>0</v>
      </c>
      <c r="E51" s="742">
        <f t="shared" si="2"/>
        <v>43</v>
      </c>
    </row>
    <row r="52" spans="1:5">
      <c r="A52" s="742">
        <f t="shared" si="1"/>
        <v>44</v>
      </c>
      <c r="B52" s="746">
        <v>9132150</v>
      </c>
      <c r="C52" s="747" t="s">
        <v>469</v>
      </c>
      <c r="D52" s="903">
        <f t="shared" si="0"/>
        <v>0</v>
      </c>
      <c r="E52" s="742">
        <f t="shared" si="2"/>
        <v>44</v>
      </c>
    </row>
    <row r="53" spans="1:5">
      <c r="A53" s="742">
        <f t="shared" si="1"/>
        <v>45</v>
      </c>
      <c r="B53" s="746">
        <v>9132700</v>
      </c>
      <c r="C53" s="747" t="s">
        <v>470</v>
      </c>
      <c r="D53" s="903">
        <f t="shared" si="0"/>
        <v>0</v>
      </c>
      <c r="E53" s="742">
        <f t="shared" si="2"/>
        <v>45</v>
      </c>
    </row>
    <row r="54" spans="1:5">
      <c r="A54" s="742">
        <f t="shared" si="1"/>
        <v>46</v>
      </c>
      <c r="B54" s="1183">
        <v>9132850</v>
      </c>
      <c r="C54" s="1152" t="s">
        <v>471</v>
      </c>
      <c r="D54" s="1153">
        <f t="shared" si="0"/>
        <v>0</v>
      </c>
      <c r="E54" s="742">
        <f t="shared" si="2"/>
        <v>46</v>
      </c>
    </row>
    <row r="55" spans="1:5">
      <c r="A55" s="742">
        <f t="shared" si="1"/>
        <v>47</v>
      </c>
      <c r="B55" s="748"/>
      <c r="C55" s="749"/>
      <c r="D55" s="983"/>
      <c r="E55" s="742">
        <f t="shared" si="2"/>
        <v>47</v>
      </c>
    </row>
    <row r="56" spans="1:5" ht="19.5" thickBot="1">
      <c r="A56" s="742">
        <f t="shared" si="1"/>
        <v>48</v>
      </c>
      <c r="B56" s="750" t="s">
        <v>472</v>
      </c>
      <c r="C56" s="751"/>
      <c r="D56" s="752">
        <f>SUM(D9:D54)</f>
        <v>0</v>
      </c>
      <c r="E56" s="742">
        <f t="shared" si="2"/>
        <v>48</v>
      </c>
    </row>
    <row r="57" spans="1:5" ht="17.25" thickTop="1" thickBot="1">
      <c r="A57" s="742">
        <f t="shared" si="1"/>
        <v>49</v>
      </c>
      <c r="B57" s="753"/>
      <c r="C57" s="754"/>
      <c r="D57" s="755"/>
      <c r="E57" s="742">
        <f t="shared" si="2"/>
        <v>49</v>
      </c>
    </row>
    <row r="58" spans="1:5">
      <c r="D58" s="757"/>
    </row>
    <row r="59" spans="1:5">
      <c r="D59" s="757"/>
    </row>
    <row r="60" spans="1:5" ht="18.75">
      <c r="A60" s="758">
        <v>1</v>
      </c>
      <c r="B60" s="759" t="s">
        <v>473</v>
      </c>
      <c r="C60" s="759"/>
    </row>
    <row r="61" spans="1:5" ht="18.75">
      <c r="A61" s="758"/>
      <c r="B61" s="759" t="s">
        <v>474</v>
      </c>
      <c r="C61" s="759"/>
    </row>
    <row r="62" spans="1:5" ht="18.75">
      <c r="A62" s="758">
        <v>2</v>
      </c>
      <c r="B62" s="759" t="s">
        <v>891</v>
      </c>
      <c r="C62" s="759"/>
    </row>
    <row r="64" spans="1:5">
      <c r="C64" s="110"/>
    </row>
    <row r="65" spans="3:3">
      <c r="C65" s="759"/>
    </row>
    <row r="66" spans="3:3">
      <c r="C66" s="759"/>
    </row>
    <row r="67" spans="3:3">
      <c r="C67" s="759"/>
    </row>
  </sheetData>
  <mergeCells count="4">
    <mergeCell ref="B2:D2"/>
    <mergeCell ref="B3:D3"/>
    <mergeCell ref="B4:D4"/>
    <mergeCell ref="B5:D5"/>
  </mergeCells>
  <printOptions horizontalCentered="1"/>
  <pageMargins left="0.5" right="0.5" top="0.5" bottom="0.5" header="0.25" footer="0.25"/>
  <pageSetup scale="75" orientation="portrait" r:id="rId1"/>
  <headerFooter scaleWithDoc="0">
    <oddFooter>&amp;C&amp;"Times New Roman,Regular"&amp;10&amp;A</oddFooter>
  </headerFooter>
  <customProperties>
    <customPr name="_pios_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K428"/>
  <sheetViews>
    <sheetView topLeftCell="A10" zoomScale="80" zoomScaleNormal="80" zoomScalePageLayoutView="90" workbookViewId="0">
      <selection activeCell="D47" sqref="D47"/>
    </sheetView>
  </sheetViews>
  <sheetFormatPr defaultColWidth="13.42578125" defaultRowHeight="15.75"/>
  <cols>
    <col min="1" max="1" width="5.140625" style="215" customWidth="1"/>
    <col min="2" max="2" width="8.5703125" style="234" customWidth="1"/>
    <col min="3" max="3" width="66.5703125" style="215" customWidth="1"/>
    <col min="4" max="4" width="16.5703125" style="215" customWidth="1"/>
    <col min="5" max="5" width="16.5703125" style="163" customWidth="1"/>
    <col min="6" max="6" width="17.42578125" style="215" bestFit="1" customWidth="1"/>
    <col min="7" max="7" width="50.42578125" style="215" customWidth="1"/>
    <col min="8" max="8" width="5.140625" style="215" customWidth="1"/>
    <col min="9" max="16384" width="13.42578125" style="215"/>
  </cols>
  <sheetData>
    <row r="1" spans="1:11">
      <c r="A1" s="236"/>
    </row>
    <row r="2" spans="1:11" s="236" customFormat="1">
      <c r="B2" s="1315" t="s">
        <v>0</v>
      </c>
      <c r="C2" s="1315"/>
      <c r="D2" s="1315"/>
      <c r="E2" s="1315"/>
      <c r="F2" s="1315"/>
      <c r="G2" s="1315"/>
      <c r="H2" s="550"/>
    </row>
    <row r="3" spans="1:11" s="236" customFormat="1">
      <c r="B3" s="1315" t="s">
        <v>475</v>
      </c>
      <c r="C3" s="1315"/>
      <c r="D3" s="1315"/>
      <c r="E3" s="1315"/>
      <c r="F3" s="1315"/>
      <c r="G3" s="1315"/>
      <c r="H3" s="235"/>
    </row>
    <row r="4" spans="1:11" s="236" customFormat="1">
      <c r="B4" s="1315" t="str">
        <f>" 12 Months Ending December 31, "&amp;Automation!$B$3</f>
        <v xml:space="preserve"> 12 Months Ending December 31, 2025</v>
      </c>
      <c r="C4" s="1315"/>
      <c r="D4" s="1315"/>
      <c r="E4" s="1315"/>
      <c r="F4" s="1315"/>
      <c r="G4" s="1315"/>
      <c r="H4" s="235"/>
    </row>
    <row r="5" spans="1:11" s="236" customFormat="1">
      <c r="B5" s="1313" t="s">
        <v>3</v>
      </c>
      <c r="C5" s="1313"/>
      <c r="D5" s="1313"/>
      <c r="E5" s="1313"/>
      <c r="F5" s="1313"/>
      <c r="G5" s="1313"/>
      <c r="H5" s="235"/>
    </row>
    <row r="6" spans="1:11" ht="16.5" thickBot="1">
      <c r="A6" s="237"/>
      <c r="B6" s="238"/>
      <c r="C6" s="239"/>
      <c r="D6" s="239"/>
      <c r="E6" s="240"/>
      <c r="F6" s="239"/>
      <c r="G6" s="239"/>
      <c r="H6" s="239"/>
      <c r="J6"/>
    </row>
    <row r="7" spans="1:11" s="236" customFormat="1">
      <c r="A7" s="215"/>
      <c r="B7" s="241"/>
      <c r="C7" s="242"/>
      <c r="D7" s="243" t="s">
        <v>77</v>
      </c>
      <c r="E7" s="244" t="s">
        <v>78</v>
      </c>
      <c r="F7" s="243" t="s">
        <v>887</v>
      </c>
      <c r="G7" s="245"/>
      <c r="H7" s="215"/>
    </row>
    <row r="8" spans="1:11" s="236" customFormat="1">
      <c r="A8" s="246" t="s">
        <v>4</v>
      </c>
      <c r="B8" s="247" t="s">
        <v>373</v>
      </c>
      <c r="D8" s="248" t="s">
        <v>80</v>
      </c>
      <c r="E8" s="248" t="s">
        <v>476</v>
      </c>
      <c r="F8" s="248" t="s">
        <v>80</v>
      </c>
      <c r="G8" s="249"/>
      <c r="H8" s="246" t="s">
        <v>4</v>
      </c>
    </row>
    <row r="9" spans="1:11" s="236" customFormat="1">
      <c r="A9" s="246" t="s">
        <v>5</v>
      </c>
      <c r="B9" s="1184" t="s">
        <v>477</v>
      </c>
      <c r="C9" s="984" t="s">
        <v>259</v>
      </c>
      <c r="D9" s="985" t="s">
        <v>478</v>
      </c>
      <c r="E9" s="985" t="s">
        <v>479</v>
      </c>
      <c r="F9" s="985" t="s">
        <v>480</v>
      </c>
      <c r="G9" s="986" t="s">
        <v>8</v>
      </c>
      <c r="H9" s="246" t="s">
        <v>5</v>
      </c>
    </row>
    <row r="10" spans="1:11" s="236" customFormat="1">
      <c r="A10" s="246"/>
      <c r="B10" s="250"/>
      <c r="C10" s="251" t="s">
        <v>481</v>
      </c>
      <c r="D10" s="252"/>
      <c r="E10" s="252"/>
      <c r="F10" s="252"/>
      <c r="G10" s="253"/>
      <c r="H10" s="246"/>
      <c r="J10" s="215"/>
      <c r="K10" s="215"/>
    </row>
    <row r="11" spans="1:11" s="236" customFormat="1">
      <c r="A11" s="246">
        <v>1</v>
      </c>
      <c r="B11" s="254">
        <v>560</v>
      </c>
      <c r="C11" s="215" t="s">
        <v>482</v>
      </c>
      <c r="D11" s="175">
        <v>16350.804</v>
      </c>
      <c r="E11" s="175">
        <f>E51</f>
        <v>112.02455</v>
      </c>
      <c r="F11" s="175">
        <f>D11-E11</f>
        <v>16238.77945</v>
      </c>
      <c r="G11" s="255" t="s">
        <v>924</v>
      </c>
      <c r="H11" s="246">
        <f>A11</f>
        <v>1</v>
      </c>
      <c r="J11" s="215"/>
      <c r="K11" s="215"/>
    </row>
    <row r="12" spans="1:11" s="236" customFormat="1">
      <c r="A12" s="246">
        <f>A11+1</f>
        <v>2</v>
      </c>
      <c r="B12" s="254">
        <v>561.1</v>
      </c>
      <c r="C12" s="215" t="s">
        <v>483</v>
      </c>
      <c r="D12" s="177">
        <v>589.39499999999998</v>
      </c>
      <c r="E12" s="177">
        <v>0</v>
      </c>
      <c r="F12" s="177">
        <f>D12-E12</f>
        <v>589.39499999999998</v>
      </c>
      <c r="G12" s="255" t="s">
        <v>925</v>
      </c>
      <c r="H12" s="246">
        <f>H11+1</f>
        <v>2</v>
      </c>
      <c r="J12" s="215"/>
      <c r="K12" s="215"/>
    </row>
    <row r="13" spans="1:11" s="236" customFormat="1">
      <c r="A13" s="246">
        <f t="shared" ref="A13:A75" si="0">A12+1</f>
        <v>3</v>
      </c>
      <c r="B13" s="254">
        <v>561.20000000000005</v>
      </c>
      <c r="C13" s="215" t="s">
        <v>484</v>
      </c>
      <c r="D13" s="177">
        <v>1790.047</v>
      </c>
      <c r="E13" s="177">
        <v>0</v>
      </c>
      <c r="F13" s="177">
        <f t="shared" ref="F13:F24" si="1">D13-E13</f>
        <v>1790.047</v>
      </c>
      <c r="G13" s="255" t="s">
        <v>926</v>
      </c>
      <c r="H13" s="246">
        <f t="shared" ref="H13:H75" si="2">H12+1</f>
        <v>3</v>
      </c>
      <c r="J13" s="215"/>
      <c r="K13" s="215"/>
    </row>
    <row r="14" spans="1:11" s="236" customFormat="1">
      <c r="A14" s="246">
        <f t="shared" si="0"/>
        <v>4</v>
      </c>
      <c r="B14" s="254">
        <v>561.29999999999995</v>
      </c>
      <c r="C14" s="215" t="s">
        <v>485</v>
      </c>
      <c r="D14" s="177">
        <v>407.45699999999999</v>
      </c>
      <c r="E14" s="177">
        <v>0</v>
      </c>
      <c r="F14" s="177">
        <f t="shared" si="1"/>
        <v>407.45699999999999</v>
      </c>
      <c r="G14" s="255" t="s">
        <v>927</v>
      </c>
      <c r="H14" s="246">
        <f t="shared" si="2"/>
        <v>4</v>
      </c>
      <c r="J14" s="215"/>
      <c r="K14" s="215"/>
    </row>
    <row r="15" spans="1:11" s="236" customFormat="1">
      <c r="A15" s="246">
        <f t="shared" si="0"/>
        <v>5</v>
      </c>
      <c r="B15" s="254">
        <v>561.4</v>
      </c>
      <c r="C15" s="215" t="s">
        <v>486</v>
      </c>
      <c r="D15" s="177">
        <v>2615.1480000000001</v>
      </c>
      <c r="E15" s="177">
        <f>E52</f>
        <v>2615.1482700000001</v>
      </c>
      <c r="F15" s="177">
        <f t="shared" si="1"/>
        <v>-2.7000000000043656E-4</v>
      </c>
      <c r="G15" s="255" t="s">
        <v>928</v>
      </c>
      <c r="H15" s="246">
        <f t="shared" si="2"/>
        <v>5</v>
      </c>
      <c r="J15" s="215"/>
      <c r="K15" s="215"/>
    </row>
    <row r="16" spans="1:11" s="236" customFormat="1">
      <c r="A16" s="246">
        <f t="shared" si="0"/>
        <v>6</v>
      </c>
      <c r="B16" s="254">
        <v>561.5</v>
      </c>
      <c r="C16" s="215" t="s">
        <v>487</v>
      </c>
      <c r="D16" s="177">
        <v>104.676</v>
      </c>
      <c r="E16" s="177">
        <v>0</v>
      </c>
      <c r="F16" s="177">
        <f t="shared" si="1"/>
        <v>104.676</v>
      </c>
      <c r="G16" s="255" t="s">
        <v>929</v>
      </c>
      <c r="H16" s="246">
        <f t="shared" si="2"/>
        <v>6</v>
      </c>
      <c r="J16" s="215"/>
      <c r="K16" s="215"/>
    </row>
    <row r="17" spans="1:11" s="236" customFormat="1">
      <c r="A17" s="246">
        <f t="shared" si="0"/>
        <v>7</v>
      </c>
      <c r="B17" s="254">
        <v>561.6</v>
      </c>
      <c r="C17" s="215" t="s">
        <v>488</v>
      </c>
      <c r="D17" s="177">
        <v>0</v>
      </c>
      <c r="E17" s="177">
        <v>0</v>
      </c>
      <c r="F17" s="177">
        <f t="shared" si="1"/>
        <v>0</v>
      </c>
      <c r="G17" s="255" t="s">
        <v>930</v>
      </c>
      <c r="H17" s="246">
        <f t="shared" si="2"/>
        <v>7</v>
      </c>
      <c r="J17" s="215"/>
      <c r="K17" s="215"/>
    </row>
    <row r="18" spans="1:11" s="236" customFormat="1">
      <c r="A18" s="246">
        <f t="shared" si="0"/>
        <v>8</v>
      </c>
      <c r="B18" s="254">
        <v>561.70000000000005</v>
      </c>
      <c r="C18" s="215" t="s">
        <v>489</v>
      </c>
      <c r="D18" s="177">
        <v>0</v>
      </c>
      <c r="E18" s="177">
        <v>0</v>
      </c>
      <c r="F18" s="177">
        <f t="shared" si="1"/>
        <v>0</v>
      </c>
      <c r="G18" s="1228" t="s">
        <v>931</v>
      </c>
      <c r="H18" s="246">
        <f t="shared" si="2"/>
        <v>8</v>
      </c>
      <c r="J18" s="215"/>
      <c r="K18" s="215"/>
    </row>
    <row r="19" spans="1:11" s="236" customFormat="1">
      <c r="A19" s="246">
        <f t="shared" si="0"/>
        <v>9</v>
      </c>
      <c r="B19" s="254">
        <v>561.79999999999995</v>
      </c>
      <c r="C19" s="215" t="s">
        <v>490</v>
      </c>
      <c r="D19" s="177">
        <v>2283.1880000000001</v>
      </c>
      <c r="E19" s="177">
        <f>E53</f>
        <v>1345.1913</v>
      </c>
      <c r="F19" s="177">
        <f t="shared" si="1"/>
        <v>937.99670000000015</v>
      </c>
      <c r="G19" s="1228" t="s">
        <v>932</v>
      </c>
      <c r="H19" s="246">
        <f t="shared" si="2"/>
        <v>9</v>
      </c>
      <c r="J19" s="215"/>
      <c r="K19" s="215"/>
    </row>
    <row r="20" spans="1:11" s="236" customFormat="1" ht="18.75">
      <c r="A20" s="246">
        <f t="shared" si="0"/>
        <v>10</v>
      </c>
      <c r="B20" s="254">
        <v>562</v>
      </c>
      <c r="C20" s="215" t="s">
        <v>491</v>
      </c>
      <c r="D20" s="177">
        <v>10741.927</v>
      </c>
      <c r="E20" s="177">
        <f>E54</f>
        <v>10741.927</v>
      </c>
      <c r="F20" s="177">
        <f t="shared" si="1"/>
        <v>0</v>
      </c>
      <c r="G20" s="1228" t="s">
        <v>933</v>
      </c>
      <c r="H20" s="246">
        <f t="shared" si="2"/>
        <v>10</v>
      </c>
      <c r="I20" s="663"/>
      <c r="J20" s="463"/>
      <c r="K20" s="215"/>
    </row>
    <row r="21" spans="1:11" s="236" customFormat="1" ht="18.75">
      <c r="A21" s="246">
        <f t="shared" si="0"/>
        <v>11</v>
      </c>
      <c r="B21" s="254">
        <v>563</v>
      </c>
      <c r="C21" s="215" t="s">
        <v>906</v>
      </c>
      <c r="D21" s="177">
        <v>7985.0609999999997</v>
      </c>
      <c r="E21" s="177">
        <f>E55</f>
        <v>7985.0609999999997</v>
      </c>
      <c r="F21" s="177">
        <f t="shared" si="1"/>
        <v>0</v>
      </c>
      <c r="G21" s="1228" t="s">
        <v>934</v>
      </c>
      <c r="H21" s="246">
        <f t="shared" si="2"/>
        <v>11</v>
      </c>
      <c r="I21" s="664"/>
      <c r="J21" s="463"/>
      <c r="K21" s="215"/>
    </row>
    <row r="22" spans="1:11" s="236" customFormat="1">
      <c r="A22" s="246">
        <f t="shared" si="0"/>
        <v>12</v>
      </c>
      <c r="B22" s="254">
        <v>564</v>
      </c>
      <c r="C22" s="215" t="s">
        <v>492</v>
      </c>
      <c r="D22" s="177">
        <v>0</v>
      </c>
      <c r="E22" s="177">
        <v>0</v>
      </c>
      <c r="F22" s="177">
        <f t="shared" si="1"/>
        <v>0</v>
      </c>
      <c r="G22" s="1228" t="s">
        <v>935</v>
      </c>
      <c r="H22" s="246">
        <f t="shared" si="2"/>
        <v>12</v>
      </c>
      <c r="J22" s="463"/>
      <c r="K22" s="215"/>
    </row>
    <row r="23" spans="1:11" s="236" customFormat="1">
      <c r="A23" s="246">
        <f t="shared" si="0"/>
        <v>13</v>
      </c>
      <c r="B23" s="254">
        <v>565</v>
      </c>
      <c r="C23" s="215" t="s">
        <v>493</v>
      </c>
      <c r="D23" s="177">
        <v>0</v>
      </c>
      <c r="E23" s="177">
        <f>E56</f>
        <v>0</v>
      </c>
      <c r="F23" s="177">
        <f t="shared" si="1"/>
        <v>0</v>
      </c>
      <c r="G23" s="1228" t="s">
        <v>936</v>
      </c>
      <c r="H23" s="246">
        <f t="shared" si="2"/>
        <v>13</v>
      </c>
      <c r="J23" s="163"/>
      <c r="K23" s="215"/>
    </row>
    <row r="24" spans="1:11" s="236" customFormat="1">
      <c r="A24" s="246">
        <f t="shared" si="0"/>
        <v>14</v>
      </c>
      <c r="B24" s="254">
        <v>566</v>
      </c>
      <c r="C24" s="215" t="s">
        <v>494</v>
      </c>
      <c r="D24" s="177">
        <v>5249.6149999999998</v>
      </c>
      <c r="E24" s="177">
        <f>E62</f>
        <v>-7133.1540700000005</v>
      </c>
      <c r="F24" s="177">
        <f t="shared" si="1"/>
        <v>12382.76907</v>
      </c>
      <c r="G24" s="1228" t="s">
        <v>937</v>
      </c>
      <c r="H24" s="246">
        <f t="shared" si="2"/>
        <v>14</v>
      </c>
      <c r="J24" s="163"/>
      <c r="K24" s="215"/>
    </row>
    <row r="25" spans="1:11" s="236" customFormat="1">
      <c r="A25" s="246">
        <f t="shared" si="0"/>
        <v>15</v>
      </c>
      <c r="B25" s="254">
        <v>567</v>
      </c>
      <c r="C25" s="215" t="s">
        <v>495</v>
      </c>
      <c r="D25" s="987">
        <v>3976.8820000000001</v>
      </c>
      <c r="E25" s="987">
        <v>0</v>
      </c>
      <c r="F25" s="987">
        <f>D25-E25</f>
        <v>3976.8820000000001</v>
      </c>
      <c r="G25" s="1228" t="s">
        <v>938</v>
      </c>
      <c r="H25" s="246">
        <f t="shared" si="2"/>
        <v>15</v>
      </c>
      <c r="J25" s="163"/>
      <c r="K25" s="215"/>
    </row>
    <row r="26" spans="1:11" s="236" customFormat="1">
      <c r="A26" s="246">
        <f t="shared" si="0"/>
        <v>16</v>
      </c>
      <c r="B26" s="254"/>
      <c r="C26" s="215"/>
      <c r="D26" s="177"/>
      <c r="E26" s="177"/>
      <c r="F26" s="177"/>
      <c r="G26" s="255"/>
      <c r="H26" s="246">
        <f t="shared" si="2"/>
        <v>16</v>
      </c>
      <c r="J26" s="163"/>
      <c r="K26" s="215"/>
    </row>
    <row r="27" spans="1:11" s="236" customFormat="1" ht="16.5" thickBot="1">
      <c r="A27" s="246">
        <f t="shared" si="0"/>
        <v>17</v>
      </c>
      <c r="B27" s="1248"/>
      <c r="C27" s="1249" t="s">
        <v>496</v>
      </c>
      <c r="D27" s="257">
        <f>SUM(D11:D25)</f>
        <v>52094.19999999999</v>
      </c>
      <c r="E27" s="257">
        <f>SUM(E11:E25)</f>
        <v>15666.198049999999</v>
      </c>
      <c r="F27" s="257">
        <f>SUM(F11:F25)</f>
        <v>36428.001949999991</v>
      </c>
      <c r="G27" s="258" t="str">
        <f>"Sum Lines "&amp;A11&amp;" thru "&amp;A25</f>
        <v>Sum Lines 1 thru 15</v>
      </c>
      <c r="H27" s="246">
        <f t="shared" si="2"/>
        <v>17</v>
      </c>
      <c r="J27" s="906"/>
      <c r="K27" s="215"/>
    </row>
    <row r="28" spans="1:11" s="236" customFormat="1">
      <c r="A28" s="246">
        <f t="shared" si="0"/>
        <v>18</v>
      </c>
      <c r="B28" s="259"/>
      <c r="C28" s="215"/>
      <c r="D28" s="260"/>
      <c r="E28" s="260"/>
      <c r="F28" s="260"/>
      <c r="G28" s="915"/>
      <c r="H28" s="246">
        <f t="shared" si="2"/>
        <v>18</v>
      </c>
      <c r="J28" s="906"/>
      <c r="K28" s="215"/>
    </row>
    <row r="29" spans="1:11" s="236" customFormat="1">
      <c r="A29" s="246">
        <f t="shared" si="0"/>
        <v>19</v>
      </c>
      <c r="B29" s="250"/>
      <c r="C29" s="251" t="s">
        <v>497</v>
      </c>
      <c r="D29" s="260"/>
      <c r="E29" s="260"/>
      <c r="F29" s="260"/>
      <c r="G29" s="915"/>
      <c r="H29" s="246">
        <f t="shared" si="2"/>
        <v>19</v>
      </c>
      <c r="J29" s="215"/>
      <c r="K29" s="215"/>
    </row>
    <row r="30" spans="1:11" s="236" customFormat="1">
      <c r="A30" s="246">
        <f t="shared" si="0"/>
        <v>20</v>
      </c>
      <c r="B30" s="254">
        <v>568</v>
      </c>
      <c r="C30" s="215" t="s">
        <v>498</v>
      </c>
      <c r="D30" s="175">
        <v>3327.1379999999999</v>
      </c>
      <c r="E30" s="175">
        <v>0</v>
      </c>
      <c r="F30" s="175">
        <f t="shared" ref="F30:F31" si="3">D30-E30</f>
        <v>3327.1379999999999</v>
      </c>
      <c r="G30" s="1228" t="s">
        <v>939</v>
      </c>
      <c r="H30" s="246">
        <f t="shared" si="2"/>
        <v>20</v>
      </c>
      <c r="J30" s="215"/>
      <c r="K30" s="215"/>
    </row>
    <row r="31" spans="1:11" s="236" customFormat="1">
      <c r="A31" s="246">
        <f t="shared" si="0"/>
        <v>21</v>
      </c>
      <c r="B31" s="254">
        <v>569</v>
      </c>
      <c r="C31" s="215" t="s">
        <v>499</v>
      </c>
      <c r="D31" s="177">
        <v>392.358</v>
      </c>
      <c r="E31" s="177">
        <v>0</v>
      </c>
      <c r="F31" s="177">
        <f t="shared" si="3"/>
        <v>392.358</v>
      </c>
      <c r="G31" s="1228" t="s">
        <v>940</v>
      </c>
      <c r="H31" s="246">
        <f t="shared" si="2"/>
        <v>21</v>
      </c>
      <c r="J31" s="215"/>
      <c r="K31" s="215"/>
    </row>
    <row r="32" spans="1:11" s="236" customFormat="1">
      <c r="A32" s="246">
        <f t="shared" si="0"/>
        <v>22</v>
      </c>
      <c r="B32" s="254">
        <v>569.1</v>
      </c>
      <c r="C32" s="215" t="s">
        <v>500</v>
      </c>
      <c r="D32" s="177">
        <v>1025.991</v>
      </c>
      <c r="E32" s="177">
        <v>0</v>
      </c>
      <c r="F32" s="177">
        <f>D32-E32</f>
        <v>1025.991</v>
      </c>
      <c r="G32" s="1228" t="s">
        <v>941</v>
      </c>
      <c r="H32" s="246">
        <f t="shared" si="2"/>
        <v>22</v>
      </c>
      <c r="J32" s="215"/>
      <c r="K32" s="215"/>
    </row>
    <row r="33" spans="1:11" s="236" customFormat="1">
      <c r="A33" s="246">
        <f t="shared" si="0"/>
        <v>23</v>
      </c>
      <c r="B33" s="254">
        <v>569.20000000000005</v>
      </c>
      <c r="C33" s="215" t="s">
        <v>501</v>
      </c>
      <c r="D33" s="177">
        <v>3226.54</v>
      </c>
      <c r="E33" s="177">
        <v>0</v>
      </c>
      <c r="F33" s="177">
        <f t="shared" ref="F33:F35" si="4">D33-E33</f>
        <v>3226.54</v>
      </c>
      <c r="G33" s="1228" t="s">
        <v>942</v>
      </c>
      <c r="H33" s="246">
        <f t="shared" si="2"/>
        <v>23</v>
      </c>
      <c r="J33" s="215"/>
      <c r="K33" s="215"/>
    </row>
    <row r="34" spans="1:11" s="236" customFormat="1">
      <c r="A34" s="246">
        <f t="shared" si="0"/>
        <v>24</v>
      </c>
      <c r="B34" s="254">
        <v>569.29999999999995</v>
      </c>
      <c r="C34" s="215" t="s">
        <v>502</v>
      </c>
      <c r="D34" s="177">
        <v>5.5E-2</v>
      </c>
      <c r="E34" s="177">
        <v>0</v>
      </c>
      <c r="F34" s="177">
        <f t="shared" si="4"/>
        <v>5.5E-2</v>
      </c>
      <c r="G34" s="1228" t="s">
        <v>943</v>
      </c>
      <c r="H34" s="246">
        <f t="shared" si="2"/>
        <v>24</v>
      </c>
      <c r="J34" s="215"/>
      <c r="K34" s="215"/>
    </row>
    <row r="35" spans="1:11" s="236" customFormat="1">
      <c r="A35" s="246">
        <f t="shared" si="0"/>
        <v>25</v>
      </c>
      <c r="B35" s="254">
        <v>569.4</v>
      </c>
      <c r="C35" s="215" t="s">
        <v>503</v>
      </c>
      <c r="D35" s="177">
        <v>131.63300000000001</v>
      </c>
      <c r="E35" s="177">
        <v>0</v>
      </c>
      <c r="F35" s="177">
        <f t="shared" si="4"/>
        <v>131.63300000000001</v>
      </c>
      <c r="G35" s="1228" t="s">
        <v>944</v>
      </c>
      <c r="H35" s="246">
        <f t="shared" si="2"/>
        <v>25</v>
      </c>
      <c r="J35" s="215"/>
      <c r="K35" s="215"/>
    </row>
    <row r="36" spans="1:11" s="236" customFormat="1" ht="18.75">
      <c r="A36" s="246">
        <f t="shared" si="0"/>
        <v>26</v>
      </c>
      <c r="B36" s="254">
        <v>570</v>
      </c>
      <c r="C36" s="215" t="s">
        <v>522</v>
      </c>
      <c r="D36" s="177">
        <v>20255.937000000002</v>
      </c>
      <c r="E36" s="177">
        <f>E63</f>
        <v>20255.937000000002</v>
      </c>
      <c r="F36" s="177">
        <f>D36-E36</f>
        <v>0</v>
      </c>
      <c r="G36" s="1228" t="s">
        <v>945</v>
      </c>
      <c r="H36" s="246">
        <f t="shared" si="2"/>
        <v>26</v>
      </c>
      <c r="J36" s="215"/>
      <c r="K36" s="215"/>
    </row>
    <row r="37" spans="1:11" s="236" customFormat="1" ht="18.75">
      <c r="A37" s="246">
        <f t="shared" si="0"/>
        <v>27</v>
      </c>
      <c r="B37" s="254">
        <v>571</v>
      </c>
      <c r="C37" s="215" t="s">
        <v>1024</v>
      </c>
      <c r="D37" s="177">
        <v>27559.614000000001</v>
      </c>
      <c r="E37" s="177">
        <f>E64</f>
        <v>27559.614000000001</v>
      </c>
      <c r="F37" s="177">
        <f t="shared" ref="F37:F38" si="5">D37-E37</f>
        <v>0</v>
      </c>
      <c r="G37" s="1228" t="s">
        <v>946</v>
      </c>
      <c r="H37" s="246">
        <f t="shared" si="2"/>
        <v>27</v>
      </c>
      <c r="J37" s="215"/>
      <c r="K37" s="215"/>
    </row>
    <row r="38" spans="1:11" s="236" customFormat="1" ht="18.75">
      <c r="A38" s="246">
        <f t="shared" si="0"/>
        <v>28</v>
      </c>
      <c r="B38" s="254">
        <v>572</v>
      </c>
      <c r="C38" s="215" t="s">
        <v>504</v>
      </c>
      <c r="D38" s="177">
        <v>1212.9069999999999</v>
      </c>
      <c r="E38" s="177">
        <f>E65</f>
        <v>1212.9069999999999</v>
      </c>
      <c r="F38" s="177">
        <f t="shared" si="5"/>
        <v>0</v>
      </c>
      <c r="G38" s="255" t="s">
        <v>947</v>
      </c>
      <c r="H38" s="246">
        <f t="shared" si="2"/>
        <v>28</v>
      </c>
      <c r="J38" s="215"/>
      <c r="K38" s="215"/>
    </row>
    <row r="39" spans="1:11" s="236" customFormat="1">
      <c r="A39" s="246">
        <f t="shared" si="0"/>
        <v>29</v>
      </c>
      <c r="B39" s="254">
        <v>573</v>
      </c>
      <c r="C39" s="215" t="s">
        <v>505</v>
      </c>
      <c r="D39" s="987">
        <v>-0.36599999999999999</v>
      </c>
      <c r="E39" s="987">
        <v>0</v>
      </c>
      <c r="F39" s="987">
        <f>D39-E39</f>
        <v>-0.36599999999999999</v>
      </c>
      <c r="G39" s="255" t="s">
        <v>948</v>
      </c>
      <c r="H39" s="246">
        <f t="shared" si="2"/>
        <v>29</v>
      </c>
      <c r="J39" s="215"/>
      <c r="K39" s="215"/>
    </row>
    <row r="40" spans="1:11" s="236" customFormat="1">
      <c r="A40" s="246">
        <f t="shared" si="0"/>
        <v>30</v>
      </c>
      <c r="B40" s="254"/>
      <c r="C40" s="215"/>
      <c r="D40" s="988"/>
      <c r="E40" s="177"/>
      <c r="F40" s="988"/>
      <c r="G40" s="255"/>
      <c r="H40" s="246">
        <f t="shared" si="2"/>
        <v>30</v>
      </c>
      <c r="J40" s="215"/>
      <c r="K40" s="215"/>
    </row>
    <row r="41" spans="1:11" s="236" customFormat="1">
      <c r="A41" s="246">
        <f t="shared" si="0"/>
        <v>31</v>
      </c>
      <c r="B41" s="259"/>
      <c r="C41" s="262" t="s">
        <v>506</v>
      </c>
      <c r="D41" s="175">
        <f>SUM(D30:D39)</f>
        <v>57131.807000000001</v>
      </c>
      <c r="E41" s="175">
        <f>SUM(E30:E39)</f>
        <v>49028.458000000006</v>
      </c>
      <c r="F41" s="175">
        <f>SUM(F30:F39)</f>
        <v>8103.3490000000002</v>
      </c>
      <c r="G41" s="255" t="str">
        <f>"Sum Lines "&amp;A30&amp;" thru "&amp;A39</f>
        <v>Sum Lines 20 thru 29</v>
      </c>
      <c r="H41" s="246">
        <f t="shared" si="2"/>
        <v>31</v>
      </c>
      <c r="J41" s="215"/>
      <c r="K41" s="215"/>
    </row>
    <row r="42" spans="1:11" s="236" customFormat="1">
      <c r="A42" s="246">
        <f t="shared" si="0"/>
        <v>32</v>
      </c>
      <c r="B42" s="259"/>
      <c r="C42" s="215"/>
      <c r="D42" s="989"/>
      <c r="E42" s="989"/>
      <c r="F42" s="989"/>
      <c r="G42" s="255"/>
      <c r="H42" s="246">
        <f t="shared" si="2"/>
        <v>32</v>
      </c>
      <c r="J42" s="215"/>
      <c r="K42" s="215"/>
    </row>
    <row r="43" spans="1:11" s="236" customFormat="1" ht="16.5" thickBot="1">
      <c r="A43" s="246">
        <f t="shared" si="0"/>
        <v>33</v>
      </c>
      <c r="B43" s="247"/>
      <c r="C43" s="236" t="s">
        <v>507</v>
      </c>
      <c r="D43" s="263">
        <f>D27+D41</f>
        <v>109226.00699999998</v>
      </c>
      <c r="E43" s="263">
        <f>+E27+E41</f>
        <v>64694.656050000005</v>
      </c>
      <c r="F43" s="263">
        <f>+F27+F41</f>
        <v>44531.350949999993</v>
      </c>
      <c r="G43" s="255" t="str">
        <f>"Line "&amp;A27&amp;" + Line "&amp;A41</f>
        <v>Line 17 + Line 31</v>
      </c>
      <c r="H43" s="246">
        <f t="shared" si="2"/>
        <v>33</v>
      </c>
      <c r="J43" s="906"/>
      <c r="K43" s="215"/>
    </row>
    <row r="44" spans="1:11" s="236" customFormat="1" ht="16.5" thickTop="1">
      <c r="A44" s="246">
        <f t="shared" si="0"/>
        <v>34</v>
      </c>
      <c r="B44" s="247"/>
      <c r="D44" s="275"/>
      <c r="E44" s="275"/>
      <c r="F44" s="275"/>
      <c r="G44" s="255"/>
      <c r="H44" s="246">
        <f t="shared" si="2"/>
        <v>34</v>
      </c>
      <c r="J44" s="906"/>
      <c r="K44" s="215"/>
    </row>
    <row r="45" spans="1:11" s="236" customFormat="1" ht="18.75">
      <c r="A45" s="246">
        <f t="shared" si="0"/>
        <v>35</v>
      </c>
      <c r="B45" s="254">
        <v>413</v>
      </c>
      <c r="C45" s="215" t="s">
        <v>508</v>
      </c>
      <c r="D45" s="987">
        <v>173.53872000000001</v>
      </c>
      <c r="E45" s="987">
        <v>0</v>
      </c>
      <c r="F45" s="987">
        <f>D45-E45</f>
        <v>173.53872000000001</v>
      </c>
      <c r="G45" s="312"/>
      <c r="H45" s="246">
        <f t="shared" si="2"/>
        <v>35</v>
      </c>
      <c r="J45" s="215"/>
      <c r="K45" s="215"/>
    </row>
    <row r="46" spans="1:11" s="236" customFormat="1">
      <c r="A46" s="246">
        <f t="shared" si="0"/>
        <v>36</v>
      </c>
      <c r="B46" s="247"/>
      <c r="D46" s="275"/>
      <c r="E46" s="275"/>
      <c r="F46" s="275"/>
      <c r="G46" s="255"/>
      <c r="H46" s="246">
        <f t="shared" si="2"/>
        <v>36</v>
      </c>
      <c r="J46" s="906"/>
      <c r="K46" s="215"/>
    </row>
    <row r="47" spans="1:11" s="236" customFormat="1" ht="16.5" thickBot="1">
      <c r="A47" s="246">
        <f t="shared" si="0"/>
        <v>37</v>
      </c>
      <c r="B47" s="247"/>
      <c r="C47" s="236" t="s">
        <v>509</v>
      </c>
      <c r="D47" s="263">
        <f>D43+D45</f>
        <v>109399.54571999998</v>
      </c>
      <c r="E47" s="263">
        <f>E43+E45</f>
        <v>64694.656050000005</v>
      </c>
      <c r="F47" s="263">
        <f>F43+F45</f>
        <v>44704.88966999999</v>
      </c>
      <c r="G47" s="255" t="str">
        <f>"Line "&amp;A43&amp;" + Line "&amp;A45</f>
        <v>Line 33 + Line 35</v>
      </c>
      <c r="H47" s="246">
        <f t="shared" si="2"/>
        <v>37</v>
      </c>
      <c r="J47" s="463"/>
      <c r="K47" s="215"/>
    </row>
    <row r="48" spans="1:11" ht="17.25" thickTop="1" thickBot="1">
      <c r="A48" s="246">
        <f t="shared" si="0"/>
        <v>38</v>
      </c>
      <c r="B48" s="264"/>
      <c r="C48" s="265"/>
      <c r="D48" s="266"/>
      <c r="E48" s="267"/>
      <c r="F48" s="266"/>
      <c r="G48" s="268"/>
      <c r="H48" s="246">
        <f t="shared" si="2"/>
        <v>38</v>
      </c>
      <c r="J48" s="663"/>
    </row>
    <row r="49" spans="1:10">
      <c r="A49" s="246">
        <f t="shared" si="0"/>
        <v>39</v>
      </c>
      <c r="B49" s="269"/>
      <c r="D49" s="270"/>
      <c r="E49" s="261"/>
      <c r="F49" s="270"/>
      <c r="G49" s="271"/>
      <c r="H49" s="246">
        <f t="shared" si="2"/>
        <v>39</v>
      </c>
      <c r="J49" s="663"/>
    </row>
    <row r="50" spans="1:10" s="3" customFormat="1">
      <c r="A50" s="246">
        <f t="shared" si="0"/>
        <v>40</v>
      </c>
      <c r="B50" s="277" t="s">
        <v>510</v>
      </c>
      <c r="D50" s="10"/>
      <c r="E50" s="9"/>
      <c r="F50" s="10"/>
      <c r="G50" s="282"/>
      <c r="H50" s="246">
        <f t="shared" si="2"/>
        <v>40</v>
      </c>
      <c r="J50" s="1195"/>
    </row>
    <row r="51" spans="1:10" s="3" customFormat="1">
      <c r="A51" s="246">
        <f t="shared" si="0"/>
        <v>41</v>
      </c>
      <c r="B51" s="276" t="s">
        <v>511</v>
      </c>
      <c r="C51" s="3" t="s">
        <v>512</v>
      </c>
      <c r="D51" s="924"/>
      <c r="E51" s="906">
        <v>112.02455</v>
      </c>
      <c r="F51" s="10"/>
      <c r="G51" s="282"/>
      <c r="H51" s="246">
        <f t="shared" si="2"/>
        <v>41</v>
      </c>
      <c r="J51" s="1195"/>
    </row>
    <row r="52" spans="1:10" s="3" customFormat="1">
      <c r="A52" s="246">
        <f t="shared" si="0"/>
        <v>42</v>
      </c>
      <c r="B52" s="276">
        <v>561.4</v>
      </c>
      <c r="C52" s="3" t="s">
        <v>513</v>
      </c>
      <c r="D52" s="10"/>
      <c r="E52" s="8">
        <v>2615.1482700000001</v>
      </c>
      <c r="F52" s="760"/>
      <c r="G52" s="282"/>
      <c r="H52" s="246">
        <f t="shared" si="2"/>
        <v>42</v>
      </c>
      <c r="J52" s="700"/>
    </row>
    <row r="53" spans="1:10" s="3" customFormat="1">
      <c r="A53" s="246">
        <f t="shared" si="0"/>
        <v>43</v>
      </c>
      <c r="B53" s="276">
        <v>561.79999999999995</v>
      </c>
      <c r="C53" s="3" t="s">
        <v>514</v>
      </c>
      <c r="D53" s="10"/>
      <c r="E53" s="8">
        <v>1345.1913</v>
      </c>
      <c r="F53" s="760"/>
      <c r="G53" s="282"/>
      <c r="H53" s="246">
        <f t="shared" si="2"/>
        <v>43</v>
      </c>
      <c r="J53" s="735"/>
    </row>
    <row r="54" spans="1:10" s="3" customFormat="1" ht="18.75">
      <c r="A54" s="246">
        <f t="shared" si="0"/>
        <v>44</v>
      </c>
      <c r="B54" s="276">
        <v>562</v>
      </c>
      <c r="C54" s="3" t="s">
        <v>491</v>
      </c>
      <c r="D54" s="10"/>
      <c r="E54" s="8">
        <f>D20</f>
        <v>10741.927</v>
      </c>
      <c r="F54" s="760"/>
      <c r="G54" s="282"/>
      <c r="H54" s="246">
        <f t="shared" si="2"/>
        <v>44</v>
      </c>
      <c r="I54" s="701"/>
      <c r="J54" s="735"/>
    </row>
    <row r="55" spans="1:10" s="3" customFormat="1" ht="18.75">
      <c r="A55" s="246">
        <f t="shared" si="0"/>
        <v>45</v>
      </c>
      <c r="B55" s="276">
        <v>563</v>
      </c>
      <c r="C55" s="3" t="s">
        <v>906</v>
      </c>
      <c r="D55" s="10"/>
      <c r="E55" s="8">
        <f>D21</f>
        <v>7985.0609999999997</v>
      </c>
      <c r="F55" s="760"/>
      <c r="G55" s="282"/>
      <c r="H55" s="246">
        <f t="shared" si="2"/>
        <v>45</v>
      </c>
      <c r="J55" s="735"/>
    </row>
    <row r="56" spans="1:10" s="3" customFormat="1">
      <c r="A56" s="246">
        <f t="shared" si="0"/>
        <v>46</v>
      </c>
      <c r="B56" s="276">
        <v>565</v>
      </c>
      <c r="C56" s="3" t="s">
        <v>515</v>
      </c>
      <c r="D56" s="10"/>
      <c r="E56" s="8">
        <v>0</v>
      </c>
      <c r="F56" s="760"/>
      <c r="G56" s="282"/>
      <c r="H56" s="246">
        <f t="shared" si="2"/>
        <v>46</v>
      </c>
      <c r="I56" s="701"/>
      <c r="J56" s="700"/>
    </row>
    <row r="57" spans="1:10" s="3" customFormat="1">
      <c r="A57" s="246">
        <f t="shared" si="0"/>
        <v>47</v>
      </c>
      <c r="B57" s="276">
        <v>566</v>
      </c>
      <c r="C57" s="3" t="s">
        <v>516</v>
      </c>
      <c r="D57" s="10"/>
      <c r="E57" s="8"/>
      <c r="F57" s="10"/>
      <c r="G57" s="282"/>
      <c r="H57" s="246">
        <f t="shared" si="2"/>
        <v>47</v>
      </c>
      <c r="I57" s="701"/>
    </row>
    <row r="58" spans="1:10" s="3" customFormat="1">
      <c r="A58" s="246">
        <f t="shared" si="0"/>
        <v>48</v>
      </c>
      <c r="B58" s="278"/>
      <c r="C58" s="3" t="s">
        <v>517</v>
      </c>
      <c r="D58" s="1215">
        <v>0</v>
      </c>
      <c r="E58" s="8"/>
      <c r="F58" s="10"/>
      <c r="G58" s="282"/>
      <c r="H58" s="246">
        <f t="shared" si="2"/>
        <v>48</v>
      </c>
      <c r="I58" s="701"/>
    </row>
    <row r="59" spans="1:10" s="3" customFormat="1">
      <c r="A59" s="246">
        <f t="shared" si="0"/>
        <v>49</v>
      </c>
      <c r="B59" s="278"/>
      <c r="C59" s="3" t="s">
        <v>518</v>
      </c>
      <c r="D59" s="8">
        <v>0</v>
      </c>
      <c r="E59" s="8"/>
      <c r="F59" s="10"/>
      <c r="G59" s="282"/>
      <c r="H59" s="246">
        <f t="shared" si="2"/>
        <v>49</v>
      </c>
      <c r="I59" s="701"/>
      <c r="J59" s="701"/>
    </row>
    <row r="60" spans="1:10" s="3" customFormat="1">
      <c r="A60" s="246">
        <f t="shared" si="0"/>
        <v>50</v>
      </c>
      <c r="B60" s="278"/>
      <c r="C60" s="3" t="s">
        <v>519</v>
      </c>
      <c r="D60" s="8">
        <v>482.14753000000002</v>
      </c>
      <c r="E60" s="8"/>
      <c r="F60" s="10"/>
      <c r="G60" s="282"/>
      <c r="H60" s="246">
        <f t="shared" si="2"/>
        <v>50</v>
      </c>
      <c r="I60" s="701"/>
    </row>
    <row r="61" spans="1:10" s="3" customFormat="1">
      <c r="A61" s="246">
        <f t="shared" si="0"/>
        <v>51</v>
      </c>
      <c r="B61" s="278"/>
      <c r="C61" s="3" t="s">
        <v>520</v>
      </c>
      <c r="D61" s="8">
        <v>453.22032000000002</v>
      </c>
      <c r="E61" s="8"/>
      <c r="F61" s="10"/>
      <c r="G61" s="282"/>
      <c r="H61" s="246">
        <f t="shared" si="2"/>
        <v>51</v>
      </c>
      <c r="J61" s="700"/>
    </row>
    <row r="62" spans="1:10" s="3" customFormat="1">
      <c r="A62" s="246">
        <f t="shared" si="0"/>
        <v>52</v>
      </c>
      <c r="B62" s="278"/>
      <c r="C62" s="3" t="s">
        <v>521</v>
      </c>
      <c r="D62" s="1252">
        <v>-8068.5219200000001</v>
      </c>
      <c r="E62" s="700">
        <f>SUM(D58:D62)</f>
        <v>-7133.1540700000005</v>
      </c>
      <c r="F62" s="760"/>
      <c r="G62" s="282"/>
      <c r="H62" s="246">
        <f t="shared" si="2"/>
        <v>52</v>
      </c>
      <c r="I62" s="700"/>
      <c r="J62" s="1195"/>
    </row>
    <row r="63" spans="1:10" s="3" customFormat="1" ht="18.75">
      <c r="A63" s="246">
        <f t="shared" si="0"/>
        <v>53</v>
      </c>
      <c r="B63" s="276">
        <v>570</v>
      </c>
      <c r="C63" s="61" t="s">
        <v>522</v>
      </c>
      <c r="D63" s="8"/>
      <c r="E63" s="256">
        <f>D36</f>
        <v>20255.937000000002</v>
      </c>
      <c r="F63" s="760"/>
      <c r="G63" s="282"/>
      <c r="H63" s="246">
        <f t="shared" si="2"/>
        <v>53</v>
      </c>
      <c r="I63" s="700"/>
      <c r="J63" s="1195"/>
    </row>
    <row r="64" spans="1:10" s="3" customFormat="1" ht="18.75">
      <c r="A64" s="246">
        <f t="shared" si="0"/>
        <v>54</v>
      </c>
      <c r="B64" s="276">
        <v>571</v>
      </c>
      <c r="C64" s="61" t="s">
        <v>523</v>
      </c>
      <c r="D64" s="8"/>
      <c r="E64" s="256">
        <f>D37</f>
        <v>27559.614000000001</v>
      </c>
      <c r="F64" s="760"/>
      <c r="G64" s="282"/>
      <c r="H64" s="246">
        <f t="shared" si="2"/>
        <v>54</v>
      </c>
      <c r="I64" s="700"/>
      <c r="J64" s="1195"/>
    </row>
    <row r="65" spans="1:10" s="3" customFormat="1" ht="18.75">
      <c r="A65" s="246">
        <f t="shared" si="0"/>
        <v>55</v>
      </c>
      <c r="B65" s="276">
        <v>572</v>
      </c>
      <c r="C65" s="1216" t="s">
        <v>504</v>
      </c>
      <c r="D65" s="8"/>
      <c r="E65" s="256">
        <f>D38</f>
        <v>1212.9069999999999</v>
      </c>
      <c r="F65" s="760"/>
      <c r="G65" s="282"/>
      <c r="H65" s="246">
        <f t="shared" si="2"/>
        <v>55</v>
      </c>
      <c r="I65" s="700"/>
      <c r="J65" s="1195"/>
    </row>
    <row r="66" spans="1:10" s="3" customFormat="1">
      <c r="A66" s="246">
        <f t="shared" si="0"/>
        <v>56</v>
      </c>
      <c r="B66" s="279"/>
      <c r="D66" s="10"/>
      <c r="E66" s="990"/>
      <c r="F66" s="10"/>
      <c r="G66" s="282"/>
      <c r="H66" s="246">
        <f t="shared" si="2"/>
        <v>56</v>
      </c>
      <c r="J66" s="701"/>
    </row>
    <row r="67" spans="1:10" s="3" customFormat="1" ht="16.5" thickBot="1">
      <c r="A67" s="246">
        <f t="shared" si="0"/>
        <v>57</v>
      </c>
      <c r="B67" s="280"/>
      <c r="C67" s="588" t="s">
        <v>524</v>
      </c>
      <c r="D67" s="10"/>
      <c r="E67" s="329">
        <f>SUM(E51:E65)</f>
        <v>64694.656049999998</v>
      </c>
      <c r="F67" s="10"/>
      <c r="G67" s="282"/>
      <c r="H67" s="246">
        <f t="shared" si="2"/>
        <v>57</v>
      </c>
      <c r="J67" s="700"/>
    </row>
    <row r="68" spans="1:10" s="3" customFormat="1" ht="16.5" thickTop="1">
      <c r="A68" s="246">
        <f t="shared" si="0"/>
        <v>58</v>
      </c>
      <c r="B68" s="280"/>
      <c r="C68" s="61"/>
      <c r="D68" s="10"/>
      <c r="E68" s="108"/>
      <c r="F68" s="10"/>
      <c r="G68" s="282"/>
      <c r="H68" s="246">
        <f t="shared" si="2"/>
        <v>58</v>
      </c>
      <c r="J68" s="701"/>
    </row>
    <row r="69" spans="1:10" s="3" customFormat="1" ht="18.75">
      <c r="A69" s="246">
        <f t="shared" si="0"/>
        <v>59</v>
      </c>
      <c r="B69" s="281">
        <v>1</v>
      </c>
      <c r="C69" s="61" t="s">
        <v>525</v>
      </c>
      <c r="D69" s="10"/>
      <c r="E69" s="12"/>
      <c r="F69" s="10"/>
      <c r="G69" s="282"/>
      <c r="H69" s="246">
        <f t="shared" si="2"/>
        <v>59</v>
      </c>
    </row>
    <row r="70" spans="1:10" s="3" customFormat="1" ht="18.75">
      <c r="A70" s="246">
        <f t="shared" si="0"/>
        <v>60</v>
      </c>
      <c r="B70" s="281"/>
      <c r="C70" s="61" t="s">
        <v>526</v>
      </c>
      <c r="D70" s="10"/>
      <c r="E70" s="12"/>
      <c r="F70" s="10"/>
      <c r="G70" s="282"/>
      <c r="H70" s="246">
        <f t="shared" si="2"/>
        <v>60</v>
      </c>
    </row>
    <row r="71" spans="1:10" s="3" customFormat="1" ht="18.75">
      <c r="A71" s="246">
        <f t="shared" si="0"/>
        <v>61</v>
      </c>
      <c r="B71" s="281">
        <v>2</v>
      </c>
      <c r="C71" s="61" t="s">
        <v>527</v>
      </c>
      <c r="E71" s="12"/>
      <c r="G71" s="282"/>
      <c r="H71" s="246">
        <f t="shared" si="2"/>
        <v>61</v>
      </c>
    </row>
    <row r="72" spans="1:10" s="3" customFormat="1" ht="18.75">
      <c r="A72" s="246">
        <f t="shared" si="0"/>
        <v>62</v>
      </c>
      <c r="B72" s="281">
        <v>3</v>
      </c>
      <c r="C72" s="61" t="str">
        <f>"This amount represents the Direct Maintenance and Non-Direct O&amp;M expenses billed to Citizens in "&amp;Automation!B3&amp;", which is added back to derive Total Adjusted Electric"</f>
        <v>This amount represents the Direct Maintenance and Non-Direct O&amp;M expenses billed to Citizens in 2025, which is added back to derive Total Adjusted Electric</v>
      </c>
      <c r="E72" s="12"/>
      <c r="G72" s="282"/>
      <c r="H72" s="246">
        <f t="shared" si="2"/>
        <v>62</v>
      </c>
    </row>
    <row r="73" spans="1:10" s="3" customFormat="1" ht="18.75">
      <c r="A73" s="246">
        <f t="shared" si="0"/>
        <v>63</v>
      </c>
      <c r="B73" s="281"/>
      <c r="C73" s="61" t="s">
        <v>528</v>
      </c>
      <c r="E73" s="12"/>
      <c r="G73" s="282"/>
      <c r="H73" s="246">
        <f t="shared" si="2"/>
        <v>63</v>
      </c>
    </row>
    <row r="74" spans="1:10" s="3" customFormat="1" ht="33.75" customHeight="1">
      <c r="A74" s="246">
        <f t="shared" si="0"/>
        <v>64</v>
      </c>
      <c r="B74" s="1255">
        <v>4</v>
      </c>
      <c r="C74" s="1334" t="s">
        <v>1025</v>
      </c>
      <c r="D74" s="1334"/>
      <c r="E74" s="1334"/>
      <c r="F74" s="1334"/>
      <c r="G74" s="1335"/>
      <c r="H74" s="246">
        <f t="shared" si="2"/>
        <v>64</v>
      </c>
    </row>
    <row r="75" spans="1:10" ht="16.5" thickBot="1">
      <c r="A75" s="246">
        <f t="shared" si="0"/>
        <v>65</v>
      </c>
      <c r="B75" s="272"/>
      <c r="C75" s="265"/>
      <c r="D75" s="265"/>
      <c r="E75" s="273"/>
      <c r="F75" s="265"/>
      <c r="G75" s="268"/>
      <c r="H75" s="246">
        <f t="shared" si="2"/>
        <v>65</v>
      </c>
    </row>
    <row r="76" spans="1:10">
      <c r="A76" s="246"/>
      <c r="B76" s="274"/>
    </row>
    <row r="77" spans="1:10" ht="18.75">
      <c r="A77" s="246"/>
      <c r="B77" s="134"/>
      <c r="C77" s="3"/>
      <c r="D77" s="63"/>
      <c r="E77" s="63"/>
      <c r="F77" s="63"/>
    </row>
    <row r="78" spans="1:10" ht="18.75">
      <c r="A78" s="246"/>
      <c r="B78" s="134"/>
      <c r="C78" s="16"/>
      <c r="D78" s="63"/>
      <c r="E78" s="63"/>
      <c r="F78" s="63"/>
    </row>
    <row r="79" spans="1:10" ht="18.75">
      <c r="A79" s="246"/>
      <c r="B79" s="134"/>
      <c r="C79" s="16"/>
      <c r="D79" s="63"/>
      <c r="E79" s="63"/>
      <c r="F79" s="63"/>
    </row>
    <row r="80" spans="1:10">
      <c r="A80" s="246"/>
      <c r="B80" s="274"/>
    </row>
    <row r="81" spans="1:5">
      <c r="A81" s="246"/>
      <c r="B81" s="274"/>
    </row>
    <row r="82" spans="1:5">
      <c r="A82" s="246"/>
      <c r="B82" s="274"/>
    </row>
    <row r="83" spans="1:5">
      <c r="A83" s="246"/>
      <c r="B83" s="274"/>
    </row>
    <row r="84" spans="1:5">
      <c r="A84" s="246"/>
      <c r="B84" s="274"/>
    </row>
    <row r="85" spans="1:5">
      <c r="A85" s="246"/>
      <c r="B85" s="274"/>
    </row>
    <row r="86" spans="1:5">
      <c r="A86" s="246"/>
      <c r="B86" s="274"/>
    </row>
    <row r="87" spans="1:5">
      <c r="A87" s="246"/>
      <c r="B87" s="274"/>
    </row>
    <row r="88" spans="1:5">
      <c r="A88" s="246"/>
      <c r="B88" s="274"/>
    </row>
    <row r="89" spans="1:5">
      <c r="A89" s="246"/>
      <c r="B89" s="274"/>
      <c r="E89" s="215"/>
    </row>
    <row r="90" spans="1:5">
      <c r="A90" s="246"/>
      <c r="B90" s="274"/>
      <c r="E90" s="215"/>
    </row>
    <row r="91" spans="1:5">
      <c r="A91" s="246"/>
      <c r="B91" s="274"/>
      <c r="E91" s="215"/>
    </row>
    <row r="92" spans="1:5">
      <c r="A92" s="246"/>
      <c r="B92" s="274"/>
      <c r="E92" s="215"/>
    </row>
    <row r="93" spans="1:5">
      <c r="A93" s="246"/>
      <c r="B93" s="274"/>
      <c r="E93" s="215"/>
    </row>
    <row r="94" spans="1:5">
      <c r="A94" s="246"/>
      <c r="B94" s="274"/>
      <c r="E94" s="215"/>
    </row>
    <row r="95" spans="1:5">
      <c r="A95" s="246"/>
      <c r="B95" s="274"/>
      <c r="E95" s="215"/>
    </row>
    <row r="96" spans="1:5">
      <c r="A96" s="246"/>
      <c r="B96" s="274"/>
      <c r="E96" s="215"/>
    </row>
    <row r="97" spans="1:5">
      <c r="A97" s="246"/>
      <c r="B97" s="274"/>
      <c r="E97" s="215"/>
    </row>
    <row r="98" spans="1:5">
      <c r="A98" s="246"/>
      <c r="B98" s="274"/>
      <c r="E98" s="215"/>
    </row>
    <row r="99" spans="1:5">
      <c r="A99" s="246"/>
      <c r="B99" s="274"/>
      <c r="E99" s="215"/>
    </row>
    <row r="100" spans="1:5">
      <c r="A100" s="246"/>
      <c r="B100" s="274"/>
      <c r="E100" s="215"/>
    </row>
    <row r="101" spans="1:5">
      <c r="A101" s="246"/>
      <c r="B101" s="274"/>
      <c r="E101" s="215"/>
    </row>
    <row r="102" spans="1:5">
      <c r="A102" s="246"/>
      <c r="B102" s="274"/>
      <c r="E102" s="215"/>
    </row>
    <row r="103" spans="1:5">
      <c r="B103" s="274"/>
      <c r="E103" s="215"/>
    </row>
    <row r="104" spans="1:5">
      <c r="B104" s="274"/>
      <c r="E104" s="215"/>
    </row>
    <row r="105" spans="1:5">
      <c r="B105" s="274"/>
      <c r="E105" s="215"/>
    </row>
    <row r="106" spans="1:5">
      <c r="B106" s="274"/>
      <c r="E106" s="215"/>
    </row>
    <row r="107" spans="1:5">
      <c r="B107" s="274"/>
      <c r="E107" s="215"/>
    </row>
    <row r="108" spans="1:5">
      <c r="B108" s="274"/>
      <c r="E108" s="215"/>
    </row>
    <row r="109" spans="1:5">
      <c r="B109" s="274"/>
      <c r="E109" s="215"/>
    </row>
    <row r="110" spans="1:5">
      <c r="B110" s="274"/>
      <c r="E110" s="215"/>
    </row>
    <row r="111" spans="1:5">
      <c r="B111" s="274"/>
      <c r="E111" s="215"/>
    </row>
    <row r="112" spans="1:5">
      <c r="B112" s="274"/>
      <c r="E112" s="215"/>
    </row>
    <row r="113" spans="2:5">
      <c r="B113" s="274"/>
      <c r="E113" s="215"/>
    </row>
    <row r="114" spans="2:5">
      <c r="B114" s="274"/>
      <c r="E114" s="215"/>
    </row>
    <row r="115" spans="2:5">
      <c r="B115" s="274"/>
      <c r="E115" s="215"/>
    </row>
    <row r="116" spans="2:5">
      <c r="B116" s="274"/>
      <c r="E116" s="215"/>
    </row>
    <row r="117" spans="2:5">
      <c r="B117" s="274"/>
      <c r="E117" s="215"/>
    </row>
    <row r="118" spans="2:5">
      <c r="B118" s="274"/>
      <c r="E118" s="215"/>
    </row>
    <row r="119" spans="2:5">
      <c r="B119" s="274"/>
      <c r="E119" s="215"/>
    </row>
    <row r="120" spans="2:5">
      <c r="B120" s="274"/>
      <c r="E120" s="215"/>
    </row>
    <row r="121" spans="2:5">
      <c r="B121" s="274"/>
      <c r="E121" s="215"/>
    </row>
    <row r="122" spans="2:5">
      <c r="B122" s="274"/>
      <c r="E122" s="215"/>
    </row>
    <row r="123" spans="2:5">
      <c r="B123" s="274"/>
      <c r="E123" s="215"/>
    </row>
    <row r="124" spans="2:5">
      <c r="B124" s="274"/>
      <c r="E124" s="215"/>
    </row>
    <row r="125" spans="2:5">
      <c r="B125" s="274"/>
      <c r="E125" s="215"/>
    </row>
    <row r="126" spans="2:5">
      <c r="B126" s="274"/>
      <c r="E126" s="215"/>
    </row>
    <row r="127" spans="2:5">
      <c r="B127" s="274"/>
      <c r="E127" s="215"/>
    </row>
    <row r="128" spans="2:5">
      <c r="B128" s="274"/>
      <c r="E128" s="215"/>
    </row>
    <row r="129" spans="2:5">
      <c r="B129" s="274"/>
      <c r="E129" s="215"/>
    </row>
    <row r="130" spans="2:5">
      <c r="B130" s="274"/>
      <c r="E130" s="215"/>
    </row>
    <row r="131" spans="2:5">
      <c r="B131" s="274"/>
      <c r="E131" s="215"/>
    </row>
    <row r="132" spans="2:5">
      <c r="B132" s="274"/>
      <c r="E132" s="215"/>
    </row>
    <row r="133" spans="2:5">
      <c r="B133" s="274"/>
      <c r="E133" s="215"/>
    </row>
    <row r="134" spans="2:5">
      <c r="B134" s="274"/>
      <c r="E134" s="215"/>
    </row>
    <row r="135" spans="2:5">
      <c r="B135" s="274"/>
      <c r="E135" s="215"/>
    </row>
    <row r="136" spans="2:5">
      <c r="B136" s="274"/>
      <c r="E136" s="215"/>
    </row>
    <row r="137" spans="2:5">
      <c r="B137" s="274"/>
      <c r="E137" s="215"/>
    </row>
    <row r="138" spans="2:5">
      <c r="B138" s="274"/>
      <c r="E138" s="215"/>
    </row>
    <row r="139" spans="2:5">
      <c r="B139" s="274"/>
      <c r="E139" s="215"/>
    </row>
    <row r="140" spans="2:5">
      <c r="B140" s="274"/>
      <c r="E140" s="215"/>
    </row>
    <row r="141" spans="2:5">
      <c r="B141" s="274"/>
      <c r="E141" s="215"/>
    </row>
    <row r="142" spans="2:5">
      <c r="B142" s="274"/>
      <c r="E142" s="215"/>
    </row>
    <row r="143" spans="2:5">
      <c r="B143" s="274"/>
      <c r="E143" s="215"/>
    </row>
    <row r="144" spans="2:5">
      <c r="B144" s="274"/>
      <c r="E144" s="215"/>
    </row>
    <row r="145" spans="2:5">
      <c r="B145" s="274"/>
      <c r="E145" s="215"/>
    </row>
    <row r="146" spans="2:5">
      <c r="B146" s="274"/>
      <c r="E146" s="215"/>
    </row>
    <row r="147" spans="2:5">
      <c r="B147" s="274"/>
      <c r="E147" s="215"/>
    </row>
    <row r="148" spans="2:5">
      <c r="B148" s="274"/>
      <c r="E148" s="215"/>
    </row>
    <row r="149" spans="2:5">
      <c r="B149" s="274"/>
      <c r="E149" s="215"/>
    </row>
    <row r="150" spans="2:5">
      <c r="B150" s="274"/>
      <c r="E150" s="215"/>
    </row>
    <row r="151" spans="2:5">
      <c r="B151" s="274"/>
      <c r="E151" s="215"/>
    </row>
    <row r="152" spans="2:5">
      <c r="B152" s="274"/>
      <c r="E152" s="215"/>
    </row>
    <row r="153" spans="2:5">
      <c r="B153" s="274"/>
      <c r="E153" s="215"/>
    </row>
    <row r="154" spans="2:5">
      <c r="B154" s="274"/>
      <c r="E154" s="215"/>
    </row>
    <row r="155" spans="2:5">
      <c r="B155" s="274"/>
      <c r="E155" s="215"/>
    </row>
    <row r="156" spans="2:5">
      <c r="B156" s="274"/>
      <c r="E156" s="215"/>
    </row>
    <row r="157" spans="2:5">
      <c r="B157" s="274"/>
      <c r="E157" s="215"/>
    </row>
    <row r="158" spans="2:5">
      <c r="B158" s="274"/>
      <c r="E158" s="215"/>
    </row>
    <row r="159" spans="2:5">
      <c r="B159" s="274"/>
      <c r="E159" s="215"/>
    </row>
    <row r="160" spans="2:5">
      <c r="B160" s="274"/>
      <c r="E160" s="215"/>
    </row>
    <row r="161" spans="2:5">
      <c r="B161" s="274"/>
      <c r="E161" s="215"/>
    </row>
    <row r="162" spans="2:5">
      <c r="B162" s="274"/>
      <c r="E162" s="215"/>
    </row>
    <row r="163" spans="2:5">
      <c r="B163" s="274"/>
      <c r="E163" s="215"/>
    </row>
    <row r="164" spans="2:5">
      <c r="B164" s="274"/>
      <c r="E164" s="215"/>
    </row>
    <row r="165" spans="2:5">
      <c r="B165" s="274"/>
      <c r="E165" s="215"/>
    </row>
    <row r="166" spans="2:5">
      <c r="B166" s="274"/>
      <c r="E166" s="215"/>
    </row>
    <row r="167" spans="2:5">
      <c r="B167" s="274"/>
      <c r="E167" s="215"/>
    </row>
    <row r="168" spans="2:5">
      <c r="B168" s="274"/>
      <c r="E168" s="215"/>
    </row>
    <row r="169" spans="2:5">
      <c r="B169" s="274"/>
      <c r="E169" s="215"/>
    </row>
    <row r="170" spans="2:5">
      <c r="B170" s="274"/>
      <c r="E170" s="215"/>
    </row>
    <row r="171" spans="2:5">
      <c r="B171" s="274"/>
      <c r="E171" s="215"/>
    </row>
    <row r="172" spans="2:5">
      <c r="B172" s="274"/>
      <c r="E172" s="215"/>
    </row>
    <row r="173" spans="2:5">
      <c r="B173" s="274"/>
      <c r="E173" s="215"/>
    </row>
    <row r="174" spans="2:5">
      <c r="B174" s="274"/>
      <c r="E174" s="215"/>
    </row>
    <row r="175" spans="2:5">
      <c r="B175" s="274"/>
      <c r="E175" s="215"/>
    </row>
    <row r="176" spans="2:5">
      <c r="B176" s="274"/>
      <c r="E176" s="215"/>
    </row>
    <row r="177" spans="2:5">
      <c r="B177" s="274"/>
      <c r="E177" s="215"/>
    </row>
    <row r="178" spans="2:5">
      <c r="B178" s="274"/>
      <c r="E178" s="215"/>
    </row>
    <row r="179" spans="2:5">
      <c r="B179" s="274"/>
      <c r="E179" s="215"/>
    </row>
    <row r="180" spans="2:5">
      <c r="B180" s="274"/>
      <c r="E180" s="215"/>
    </row>
    <row r="181" spans="2:5">
      <c r="B181" s="274"/>
      <c r="E181" s="215"/>
    </row>
    <row r="182" spans="2:5">
      <c r="B182" s="274"/>
      <c r="E182" s="215"/>
    </row>
    <row r="183" spans="2:5">
      <c r="B183" s="274"/>
      <c r="E183" s="215"/>
    </row>
    <row r="184" spans="2:5">
      <c r="B184" s="274"/>
      <c r="E184" s="215"/>
    </row>
    <row r="185" spans="2:5">
      <c r="B185" s="274"/>
      <c r="E185" s="215"/>
    </row>
    <row r="186" spans="2:5">
      <c r="B186" s="274"/>
      <c r="E186" s="215"/>
    </row>
    <row r="187" spans="2:5">
      <c r="B187" s="274"/>
      <c r="E187" s="215"/>
    </row>
    <row r="188" spans="2:5">
      <c r="B188" s="274"/>
      <c r="E188" s="215"/>
    </row>
    <row r="189" spans="2:5">
      <c r="B189" s="274"/>
      <c r="E189" s="215"/>
    </row>
    <row r="190" spans="2:5">
      <c r="B190" s="274"/>
      <c r="E190" s="215"/>
    </row>
    <row r="191" spans="2:5">
      <c r="B191" s="274"/>
      <c r="E191" s="215"/>
    </row>
    <row r="192" spans="2:5">
      <c r="B192" s="274"/>
      <c r="E192" s="215"/>
    </row>
    <row r="193" spans="2:5">
      <c r="B193" s="274"/>
      <c r="E193" s="215"/>
    </row>
    <row r="194" spans="2:5">
      <c r="B194" s="274"/>
      <c r="E194" s="215"/>
    </row>
    <row r="195" spans="2:5">
      <c r="B195" s="274"/>
      <c r="E195" s="215"/>
    </row>
    <row r="196" spans="2:5">
      <c r="B196" s="274"/>
      <c r="E196" s="215"/>
    </row>
    <row r="197" spans="2:5">
      <c r="B197" s="274"/>
      <c r="E197" s="215"/>
    </row>
    <row r="198" spans="2:5">
      <c r="B198" s="274"/>
      <c r="E198" s="215"/>
    </row>
    <row r="199" spans="2:5">
      <c r="B199" s="274"/>
      <c r="E199" s="215"/>
    </row>
    <row r="200" spans="2:5">
      <c r="B200" s="274"/>
      <c r="E200" s="215"/>
    </row>
    <row r="201" spans="2:5">
      <c r="B201" s="274"/>
      <c r="E201" s="215"/>
    </row>
    <row r="202" spans="2:5">
      <c r="B202" s="274"/>
      <c r="E202" s="215"/>
    </row>
    <row r="203" spans="2:5">
      <c r="B203" s="274"/>
      <c r="E203" s="215"/>
    </row>
    <row r="204" spans="2:5">
      <c r="B204" s="274"/>
      <c r="E204" s="215"/>
    </row>
    <row r="205" spans="2:5">
      <c r="B205" s="274"/>
      <c r="E205" s="215"/>
    </row>
    <row r="206" spans="2:5">
      <c r="B206" s="274"/>
      <c r="E206" s="215"/>
    </row>
    <row r="207" spans="2:5">
      <c r="B207" s="274"/>
      <c r="E207" s="215"/>
    </row>
    <row r="208" spans="2:5">
      <c r="B208" s="274"/>
      <c r="E208" s="215"/>
    </row>
    <row r="209" spans="2:5">
      <c r="B209" s="274"/>
      <c r="E209" s="215"/>
    </row>
    <row r="210" spans="2:5">
      <c r="B210" s="274"/>
      <c r="E210" s="215"/>
    </row>
    <row r="211" spans="2:5">
      <c r="B211" s="274"/>
      <c r="E211" s="215"/>
    </row>
    <row r="212" spans="2:5">
      <c r="B212" s="274"/>
      <c r="E212" s="215"/>
    </row>
    <row r="213" spans="2:5">
      <c r="B213" s="274"/>
      <c r="E213" s="215"/>
    </row>
    <row r="214" spans="2:5">
      <c r="B214" s="274"/>
      <c r="E214" s="215"/>
    </row>
    <row r="215" spans="2:5">
      <c r="B215" s="274"/>
      <c r="E215" s="215"/>
    </row>
    <row r="216" spans="2:5">
      <c r="B216" s="274"/>
      <c r="E216" s="215"/>
    </row>
    <row r="217" spans="2:5">
      <c r="B217" s="274"/>
      <c r="E217" s="215"/>
    </row>
    <row r="218" spans="2:5">
      <c r="B218" s="274"/>
      <c r="E218" s="215"/>
    </row>
    <row r="219" spans="2:5">
      <c r="B219" s="274"/>
      <c r="E219" s="215"/>
    </row>
    <row r="220" spans="2:5">
      <c r="B220" s="274"/>
      <c r="E220" s="215"/>
    </row>
    <row r="221" spans="2:5">
      <c r="B221" s="274"/>
      <c r="E221" s="215"/>
    </row>
    <row r="222" spans="2:5">
      <c r="B222" s="274"/>
      <c r="E222" s="215"/>
    </row>
    <row r="223" spans="2:5">
      <c r="B223" s="274"/>
      <c r="E223" s="215"/>
    </row>
    <row r="224" spans="2:5">
      <c r="B224" s="274"/>
      <c r="E224" s="215"/>
    </row>
    <row r="225" spans="2:5">
      <c r="B225" s="274"/>
      <c r="E225" s="215"/>
    </row>
    <row r="226" spans="2:5">
      <c r="B226" s="274"/>
      <c r="E226" s="215"/>
    </row>
    <row r="227" spans="2:5">
      <c r="B227" s="274"/>
      <c r="E227" s="215"/>
    </row>
    <row r="228" spans="2:5">
      <c r="B228" s="274"/>
      <c r="E228" s="215"/>
    </row>
    <row r="229" spans="2:5">
      <c r="B229" s="274"/>
      <c r="E229" s="215"/>
    </row>
    <row r="230" spans="2:5">
      <c r="B230" s="274"/>
      <c r="E230" s="215"/>
    </row>
    <row r="231" spans="2:5">
      <c r="B231" s="274"/>
      <c r="E231" s="215"/>
    </row>
    <row r="232" spans="2:5">
      <c r="B232" s="274"/>
      <c r="E232" s="215"/>
    </row>
    <row r="233" spans="2:5">
      <c r="B233" s="274"/>
      <c r="E233" s="215"/>
    </row>
    <row r="234" spans="2:5">
      <c r="B234" s="274"/>
      <c r="E234" s="215"/>
    </row>
    <row r="235" spans="2:5">
      <c r="B235" s="274"/>
      <c r="E235" s="215"/>
    </row>
    <row r="236" spans="2:5">
      <c r="B236" s="274"/>
      <c r="E236" s="215"/>
    </row>
    <row r="237" spans="2:5">
      <c r="B237" s="274"/>
      <c r="E237" s="215"/>
    </row>
    <row r="238" spans="2:5">
      <c r="B238" s="274"/>
      <c r="E238" s="215"/>
    </row>
    <row r="239" spans="2:5">
      <c r="B239" s="274"/>
      <c r="E239" s="215"/>
    </row>
    <row r="240" spans="2:5">
      <c r="B240" s="274"/>
      <c r="E240" s="215"/>
    </row>
    <row r="241" spans="2:5">
      <c r="B241" s="274"/>
      <c r="E241" s="215"/>
    </row>
    <row r="242" spans="2:5">
      <c r="B242" s="274"/>
      <c r="E242" s="215"/>
    </row>
    <row r="243" spans="2:5">
      <c r="B243" s="274"/>
      <c r="E243" s="215"/>
    </row>
    <row r="244" spans="2:5">
      <c r="B244" s="274"/>
      <c r="E244" s="215"/>
    </row>
    <row r="245" spans="2:5">
      <c r="B245" s="274"/>
      <c r="E245" s="215"/>
    </row>
    <row r="246" spans="2:5">
      <c r="B246" s="274"/>
      <c r="E246" s="215"/>
    </row>
    <row r="247" spans="2:5">
      <c r="B247" s="274"/>
      <c r="E247" s="215"/>
    </row>
    <row r="248" spans="2:5">
      <c r="B248" s="274"/>
      <c r="E248" s="215"/>
    </row>
    <row r="249" spans="2:5">
      <c r="B249" s="274"/>
      <c r="E249" s="215"/>
    </row>
    <row r="250" spans="2:5">
      <c r="B250" s="274"/>
      <c r="E250" s="215"/>
    </row>
    <row r="251" spans="2:5">
      <c r="B251" s="274"/>
      <c r="E251" s="215"/>
    </row>
    <row r="252" spans="2:5">
      <c r="B252" s="274"/>
      <c r="E252" s="215"/>
    </row>
    <row r="253" spans="2:5">
      <c r="B253" s="274"/>
      <c r="E253" s="215"/>
    </row>
    <row r="254" spans="2:5">
      <c r="B254" s="274"/>
      <c r="E254" s="215"/>
    </row>
    <row r="255" spans="2:5">
      <c r="B255" s="274"/>
      <c r="E255" s="215"/>
    </row>
    <row r="256" spans="2:5">
      <c r="B256" s="274"/>
      <c r="E256" s="215"/>
    </row>
    <row r="257" spans="2:5">
      <c r="B257" s="274"/>
      <c r="E257" s="215"/>
    </row>
    <row r="258" spans="2:5">
      <c r="B258" s="274"/>
      <c r="E258" s="215"/>
    </row>
    <row r="259" spans="2:5">
      <c r="B259" s="274"/>
      <c r="E259" s="215"/>
    </row>
    <row r="260" spans="2:5">
      <c r="B260" s="274"/>
      <c r="E260" s="215"/>
    </row>
    <row r="261" spans="2:5">
      <c r="B261" s="274"/>
      <c r="E261" s="215"/>
    </row>
    <row r="262" spans="2:5">
      <c r="B262" s="274"/>
      <c r="E262" s="215"/>
    </row>
    <row r="263" spans="2:5">
      <c r="B263" s="274"/>
      <c r="E263" s="215"/>
    </row>
    <row r="264" spans="2:5">
      <c r="B264" s="274"/>
      <c r="E264" s="215"/>
    </row>
    <row r="265" spans="2:5">
      <c r="B265" s="274"/>
      <c r="E265" s="215"/>
    </row>
    <row r="266" spans="2:5">
      <c r="B266" s="274"/>
      <c r="E266" s="215"/>
    </row>
    <row r="267" spans="2:5">
      <c r="B267" s="274"/>
      <c r="E267" s="215"/>
    </row>
    <row r="268" spans="2:5">
      <c r="B268" s="274"/>
      <c r="E268" s="215"/>
    </row>
    <row r="269" spans="2:5">
      <c r="B269" s="274"/>
      <c r="E269" s="215"/>
    </row>
    <row r="270" spans="2:5">
      <c r="B270" s="274"/>
      <c r="E270" s="215"/>
    </row>
    <row r="271" spans="2:5">
      <c r="B271" s="274"/>
      <c r="E271" s="215"/>
    </row>
    <row r="272" spans="2:5">
      <c r="B272" s="274"/>
      <c r="E272" s="215"/>
    </row>
    <row r="273" spans="2:5">
      <c r="B273" s="274"/>
      <c r="E273" s="215"/>
    </row>
    <row r="274" spans="2:5">
      <c r="B274" s="274"/>
      <c r="E274" s="215"/>
    </row>
    <row r="275" spans="2:5">
      <c r="B275" s="274"/>
      <c r="E275" s="215"/>
    </row>
    <row r="276" spans="2:5">
      <c r="B276" s="274"/>
      <c r="E276" s="215"/>
    </row>
    <row r="277" spans="2:5">
      <c r="B277" s="274"/>
      <c r="E277" s="215"/>
    </row>
    <row r="278" spans="2:5">
      <c r="B278" s="274"/>
      <c r="E278" s="215"/>
    </row>
    <row r="279" spans="2:5">
      <c r="B279" s="274"/>
      <c r="E279" s="215"/>
    </row>
    <row r="280" spans="2:5">
      <c r="B280" s="274"/>
      <c r="E280" s="215"/>
    </row>
    <row r="281" spans="2:5">
      <c r="B281" s="274"/>
      <c r="E281" s="215"/>
    </row>
    <row r="282" spans="2:5">
      <c r="B282" s="274"/>
      <c r="E282" s="215"/>
    </row>
    <row r="283" spans="2:5">
      <c r="B283" s="274"/>
      <c r="E283" s="215"/>
    </row>
    <row r="284" spans="2:5">
      <c r="B284" s="274"/>
      <c r="E284" s="215"/>
    </row>
    <row r="285" spans="2:5">
      <c r="B285" s="274"/>
      <c r="E285" s="215"/>
    </row>
    <row r="286" spans="2:5">
      <c r="B286" s="274"/>
      <c r="E286" s="215"/>
    </row>
    <row r="287" spans="2:5">
      <c r="B287" s="274"/>
      <c r="E287" s="215"/>
    </row>
    <row r="288" spans="2:5">
      <c r="B288" s="274"/>
      <c r="E288" s="215"/>
    </row>
    <row r="289" spans="2:5">
      <c r="B289" s="274"/>
      <c r="E289" s="215"/>
    </row>
    <row r="290" spans="2:5">
      <c r="B290" s="274"/>
      <c r="E290" s="215"/>
    </row>
    <row r="291" spans="2:5">
      <c r="B291" s="274"/>
      <c r="E291" s="215"/>
    </row>
    <row r="292" spans="2:5">
      <c r="B292" s="274"/>
      <c r="E292" s="215"/>
    </row>
    <row r="293" spans="2:5">
      <c r="B293" s="274"/>
      <c r="E293" s="215"/>
    </row>
    <row r="294" spans="2:5">
      <c r="B294" s="274"/>
      <c r="E294" s="215"/>
    </row>
    <row r="295" spans="2:5">
      <c r="B295" s="274"/>
      <c r="E295" s="215"/>
    </row>
    <row r="296" spans="2:5">
      <c r="B296" s="274"/>
      <c r="E296" s="215"/>
    </row>
    <row r="297" spans="2:5">
      <c r="B297" s="274"/>
      <c r="E297" s="215"/>
    </row>
    <row r="298" spans="2:5">
      <c r="B298" s="274"/>
      <c r="E298" s="215"/>
    </row>
    <row r="299" spans="2:5">
      <c r="B299" s="274"/>
      <c r="E299" s="215"/>
    </row>
    <row r="300" spans="2:5">
      <c r="B300" s="274"/>
      <c r="E300" s="215"/>
    </row>
    <row r="301" spans="2:5">
      <c r="B301" s="274"/>
      <c r="E301" s="215"/>
    </row>
    <row r="302" spans="2:5">
      <c r="B302" s="274"/>
      <c r="E302" s="215"/>
    </row>
    <row r="303" spans="2:5">
      <c r="B303" s="274"/>
      <c r="E303" s="215"/>
    </row>
    <row r="304" spans="2:5">
      <c r="B304" s="274"/>
      <c r="E304" s="215"/>
    </row>
    <row r="305" spans="2:5">
      <c r="B305" s="274"/>
      <c r="E305" s="215"/>
    </row>
    <row r="306" spans="2:5">
      <c r="B306" s="274"/>
      <c r="E306" s="215"/>
    </row>
    <row r="307" spans="2:5">
      <c r="B307" s="274"/>
      <c r="E307" s="215"/>
    </row>
    <row r="308" spans="2:5">
      <c r="B308" s="274"/>
      <c r="E308" s="215"/>
    </row>
    <row r="309" spans="2:5">
      <c r="B309" s="274"/>
      <c r="E309" s="215"/>
    </row>
    <row r="310" spans="2:5">
      <c r="B310" s="274"/>
      <c r="E310" s="215"/>
    </row>
    <row r="311" spans="2:5">
      <c r="B311" s="274"/>
      <c r="E311" s="215"/>
    </row>
    <row r="312" spans="2:5">
      <c r="B312" s="274"/>
      <c r="E312" s="215"/>
    </row>
    <row r="313" spans="2:5">
      <c r="B313" s="274"/>
      <c r="E313" s="215"/>
    </row>
    <row r="314" spans="2:5">
      <c r="B314" s="274"/>
      <c r="E314" s="215"/>
    </row>
    <row r="315" spans="2:5">
      <c r="B315" s="274"/>
      <c r="E315" s="215"/>
    </row>
    <row r="316" spans="2:5">
      <c r="B316" s="274"/>
      <c r="E316" s="215"/>
    </row>
    <row r="317" spans="2:5">
      <c r="B317" s="274"/>
      <c r="E317" s="215"/>
    </row>
    <row r="318" spans="2:5">
      <c r="B318" s="274"/>
      <c r="E318" s="215"/>
    </row>
    <row r="319" spans="2:5">
      <c r="B319" s="274"/>
      <c r="E319" s="215"/>
    </row>
    <row r="320" spans="2:5">
      <c r="B320" s="274"/>
      <c r="E320" s="215"/>
    </row>
    <row r="321" spans="2:5">
      <c r="B321" s="274"/>
      <c r="E321" s="215"/>
    </row>
    <row r="322" spans="2:5">
      <c r="B322" s="274"/>
      <c r="E322" s="215"/>
    </row>
    <row r="323" spans="2:5">
      <c r="B323" s="274"/>
      <c r="E323" s="215"/>
    </row>
    <row r="324" spans="2:5">
      <c r="B324" s="274"/>
      <c r="E324" s="215"/>
    </row>
    <row r="325" spans="2:5">
      <c r="B325" s="274"/>
      <c r="E325" s="215"/>
    </row>
    <row r="326" spans="2:5">
      <c r="B326" s="274"/>
      <c r="E326" s="215"/>
    </row>
    <row r="327" spans="2:5">
      <c r="B327" s="274"/>
      <c r="E327" s="215"/>
    </row>
    <row r="328" spans="2:5">
      <c r="B328" s="274"/>
      <c r="E328" s="215"/>
    </row>
    <row r="329" spans="2:5">
      <c r="B329" s="274"/>
      <c r="E329" s="215"/>
    </row>
    <row r="330" spans="2:5">
      <c r="B330" s="274"/>
      <c r="E330" s="215"/>
    </row>
    <row r="331" spans="2:5">
      <c r="B331" s="274"/>
      <c r="E331" s="215"/>
    </row>
    <row r="332" spans="2:5">
      <c r="B332" s="274"/>
      <c r="E332" s="215"/>
    </row>
    <row r="333" spans="2:5">
      <c r="B333" s="274"/>
      <c r="E333" s="215"/>
    </row>
    <row r="334" spans="2:5">
      <c r="B334" s="274"/>
      <c r="E334" s="215"/>
    </row>
    <row r="335" spans="2:5">
      <c r="B335" s="274"/>
      <c r="E335" s="215"/>
    </row>
    <row r="336" spans="2:5">
      <c r="B336" s="274"/>
      <c r="E336" s="215"/>
    </row>
    <row r="337" spans="2:5">
      <c r="B337" s="274"/>
      <c r="E337" s="215"/>
    </row>
    <row r="338" spans="2:5">
      <c r="B338" s="274"/>
      <c r="E338" s="215"/>
    </row>
    <row r="339" spans="2:5">
      <c r="B339" s="274"/>
      <c r="E339" s="215"/>
    </row>
    <row r="340" spans="2:5">
      <c r="B340" s="274"/>
      <c r="E340" s="215"/>
    </row>
    <row r="341" spans="2:5">
      <c r="B341" s="274"/>
      <c r="E341" s="215"/>
    </row>
    <row r="342" spans="2:5">
      <c r="B342" s="274"/>
      <c r="E342" s="215"/>
    </row>
    <row r="343" spans="2:5">
      <c r="B343" s="274"/>
      <c r="E343" s="215"/>
    </row>
    <row r="344" spans="2:5">
      <c r="B344" s="274"/>
      <c r="E344" s="215"/>
    </row>
    <row r="345" spans="2:5">
      <c r="B345" s="274"/>
      <c r="E345" s="215"/>
    </row>
    <row r="346" spans="2:5">
      <c r="B346" s="274"/>
      <c r="E346" s="215"/>
    </row>
    <row r="347" spans="2:5">
      <c r="B347" s="274"/>
      <c r="E347" s="215"/>
    </row>
    <row r="348" spans="2:5">
      <c r="B348" s="274"/>
      <c r="E348" s="215"/>
    </row>
    <row r="349" spans="2:5">
      <c r="B349" s="274"/>
      <c r="E349" s="215"/>
    </row>
    <row r="350" spans="2:5">
      <c r="B350" s="274"/>
      <c r="E350" s="215"/>
    </row>
    <row r="351" spans="2:5">
      <c r="B351" s="274"/>
      <c r="E351" s="215"/>
    </row>
    <row r="352" spans="2:5">
      <c r="B352" s="274"/>
      <c r="E352" s="215"/>
    </row>
    <row r="353" spans="2:5">
      <c r="B353" s="274"/>
      <c r="E353" s="215"/>
    </row>
    <row r="354" spans="2:5">
      <c r="B354" s="274"/>
      <c r="E354" s="215"/>
    </row>
    <row r="355" spans="2:5">
      <c r="B355" s="274"/>
      <c r="E355" s="215"/>
    </row>
    <row r="356" spans="2:5">
      <c r="B356" s="274"/>
      <c r="E356" s="215"/>
    </row>
    <row r="357" spans="2:5">
      <c r="B357" s="274"/>
      <c r="E357" s="215"/>
    </row>
    <row r="358" spans="2:5">
      <c r="B358" s="274"/>
      <c r="E358" s="215"/>
    </row>
    <row r="359" spans="2:5">
      <c r="B359" s="274"/>
      <c r="E359" s="215"/>
    </row>
    <row r="360" spans="2:5">
      <c r="B360" s="274"/>
      <c r="E360" s="215"/>
    </row>
    <row r="361" spans="2:5">
      <c r="B361" s="274"/>
      <c r="E361" s="215"/>
    </row>
    <row r="362" spans="2:5">
      <c r="B362" s="274"/>
      <c r="E362" s="215"/>
    </row>
    <row r="363" spans="2:5">
      <c r="B363" s="274"/>
      <c r="E363" s="215"/>
    </row>
    <row r="364" spans="2:5">
      <c r="B364" s="274"/>
      <c r="E364" s="215"/>
    </row>
    <row r="365" spans="2:5">
      <c r="B365" s="274"/>
      <c r="E365" s="215"/>
    </row>
    <row r="366" spans="2:5">
      <c r="B366" s="274"/>
      <c r="E366" s="215"/>
    </row>
    <row r="367" spans="2:5">
      <c r="B367" s="274"/>
      <c r="E367" s="215"/>
    </row>
    <row r="368" spans="2:5">
      <c r="B368" s="274"/>
      <c r="E368" s="215"/>
    </row>
    <row r="369" spans="2:5">
      <c r="B369" s="274"/>
      <c r="E369" s="215"/>
    </row>
    <row r="370" spans="2:5">
      <c r="B370" s="274"/>
      <c r="E370" s="215"/>
    </row>
    <row r="371" spans="2:5">
      <c r="B371" s="274"/>
      <c r="E371" s="215"/>
    </row>
    <row r="372" spans="2:5">
      <c r="B372" s="274"/>
      <c r="E372" s="215"/>
    </row>
    <row r="373" spans="2:5">
      <c r="B373" s="274"/>
      <c r="E373" s="215"/>
    </row>
    <row r="374" spans="2:5">
      <c r="B374" s="274"/>
      <c r="E374" s="215"/>
    </row>
    <row r="375" spans="2:5">
      <c r="B375" s="274"/>
      <c r="E375" s="215"/>
    </row>
    <row r="376" spans="2:5">
      <c r="B376" s="274"/>
      <c r="E376" s="215"/>
    </row>
    <row r="377" spans="2:5">
      <c r="B377" s="274"/>
      <c r="E377" s="215"/>
    </row>
    <row r="378" spans="2:5">
      <c r="B378" s="274"/>
      <c r="E378" s="215"/>
    </row>
    <row r="379" spans="2:5">
      <c r="B379" s="274"/>
      <c r="E379" s="215"/>
    </row>
    <row r="380" spans="2:5">
      <c r="B380" s="274"/>
      <c r="E380" s="215"/>
    </row>
    <row r="381" spans="2:5">
      <c r="B381" s="274"/>
      <c r="E381" s="215"/>
    </row>
    <row r="382" spans="2:5">
      <c r="B382" s="274"/>
      <c r="E382" s="215"/>
    </row>
    <row r="383" spans="2:5">
      <c r="B383" s="274"/>
      <c r="E383" s="215"/>
    </row>
    <row r="384" spans="2:5">
      <c r="B384" s="274"/>
      <c r="E384" s="215"/>
    </row>
    <row r="385" spans="2:5">
      <c r="B385" s="274"/>
      <c r="E385" s="215"/>
    </row>
    <row r="386" spans="2:5">
      <c r="B386" s="274"/>
      <c r="E386" s="215"/>
    </row>
    <row r="387" spans="2:5">
      <c r="B387" s="274"/>
      <c r="E387" s="215"/>
    </row>
    <row r="388" spans="2:5">
      <c r="B388" s="274"/>
      <c r="E388" s="215"/>
    </row>
    <row r="389" spans="2:5">
      <c r="B389" s="274"/>
      <c r="E389" s="215"/>
    </row>
    <row r="390" spans="2:5">
      <c r="B390" s="274"/>
      <c r="E390" s="215"/>
    </row>
    <row r="391" spans="2:5">
      <c r="B391" s="274"/>
      <c r="E391" s="215"/>
    </row>
    <row r="392" spans="2:5">
      <c r="B392" s="274"/>
      <c r="E392" s="215"/>
    </row>
    <row r="393" spans="2:5">
      <c r="B393" s="274"/>
      <c r="E393" s="215"/>
    </row>
    <row r="394" spans="2:5">
      <c r="B394" s="274"/>
      <c r="E394" s="215"/>
    </row>
    <row r="395" spans="2:5">
      <c r="B395" s="274"/>
      <c r="E395" s="215"/>
    </row>
    <row r="396" spans="2:5">
      <c r="B396" s="274"/>
      <c r="E396" s="215"/>
    </row>
    <row r="397" spans="2:5">
      <c r="B397" s="274"/>
      <c r="E397" s="215"/>
    </row>
    <row r="398" spans="2:5">
      <c r="B398" s="274"/>
      <c r="E398" s="215"/>
    </row>
    <row r="399" spans="2:5">
      <c r="B399" s="274"/>
      <c r="E399" s="215"/>
    </row>
    <row r="400" spans="2:5">
      <c r="B400" s="274"/>
      <c r="E400" s="215"/>
    </row>
    <row r="401" spans="2:5">
      <c r="B401" s="274"/>
      <c r="E401" s="215"/>
    </row>
    <row r="402" spans="2:5">
      <c r="B402" s="274"/>
      <c r="E402" s="215"/>
    </row>
    <row r="403" spans="2:5">
      <c r="B403" s="274"/>
      <c r="E403" s="215"/>
    </row>
    <row r="404" spans="2:5">
      <c r="B404" s="274"/>
      <c r="E404" s="215"/>
    </row>
    <row r="405" spans="2:5">
      <c r="B405" s="274"/>
      <c r="E405" s="215"/>
    </row>
    <row r="406" spans="2:5">
      <c r="B406" s="274"/>
      <c r="E406" s="215"/>
    </row>
    <row r="407" spans="2:5">
      <c r="B407" s="274"/>
      <c r="E407" s="215"/>
    </row>
    <row r="408" spans="2:5">
      <c r="B408" s="274"/>
      <c r="E408" s="215"/>
    </row>
    <row r="409" spans="2:5">
      <c r="B409" s="274"/>
      <c r="E409" s="215"/>
    </row>
    <row r="410" spans="2:5">
      <c r="B410" s="274"/>
      <c r="E410" s="215"/>
    </row>
    <row r="411" spans="2:5">
      <c r="B411" s="274"/>
      <c r="E411" s="215"/>
    </row>
    <row r="412" spans="2:5">
      <c r="B412" s="274"/>
      <c r="E412" s="215"/>
    </row>
    <row r="413" spans="2:5">
      <c r="B413" s="274"/>
      <c r="E413" s="215"/>
    </row>
    <row r="414" spans="2:5">
      <c r="B414" s="274"/>
      <c r="E414" s="215"/>
    </row>
    <row r="415" spans="2:5">
      <c r="B415" s="274"/>
      <c r="E415" s="215"/>
    </row>
    <row r="416" spans="2:5">
      <c r="B416" s="274"/>
      <c r="E416" s="215"/>
    </row>
    <row r="417" spans="2:5">
      <c r="B417" s="274"/>
      <c r="E417" s="215"/>
    </row>
    <row r="418" spans="2:5">
      <c r="B418" s="274"/>
      <c r="E418" s="215"/>
    </row>
    <row r="419" spans="2:5">
      <c r="B419" s="274"/>
      <c r="E419" s="215"/>
    </row>
    <row r="420" spans="2:5">
      <c r="B420" s="274"/>
      <c r="E420" s="215"/>
    </row>
    <row r="421" spans="2:5">
      <c r="B421" s="274"/>
      <c r="E421" s="215"/>
    </row>
    <row r="422" spans="2:5">
      <c r="B422" s="274"/>
      <c r="E422" s="215"/>
    </row>
    <row r="423" spans="2:5">
      <c r="B423" s="274"/>
      <c r="E423" s="215"/>
    </row>
    <row r="424" spans="2:5">
      <c r="B424" s="274"/>
      <c r="E424" s="215"/>
    </row>
    <row r="425" spans="2:5">
      <c r="B425" s="274"/>
      <c r="E425" s="215"/>
    </row>
    <row r="426" spans="2:5">
      <c r="B426" s="274"/>
      <c r="E426" s="215"/>
    </row>
    <row r="427" spans="2:5">
      <c r="B427" s="274"/>
      <c r="E427" s="215"/>
    </row>
    <row r="428" spans="2:5">
      <c r="B428" s="274"/>
      <c r="E428" s="215"/>
    </row>
  </sheetData>
  <mergeCells count="5">
    <mergeCell ref="B2:G2"/>
    <mergeCell ref="B3:G3"/>
    <mergeCell ref="B4:G4"/>
    <mergeCell ref="B5:G5"/>
    <mergeCell ref="C74:G74"/>
  </mergeCells>
  <printOptions horizontalCentered="1"/>
  <pageMargins left="0.5" right="0.5" top="0.5" bottom="0.5" header="0.25" footer="0.25"/>
  <pageSetup scale="51" orientation="portrait" r:id="rId1"/>
  <headerFooter scaleWithDoc="0">
    <oddFooter>&amp;C&amp;"Times New Roman,Regular"&amp;10&amp;A</oddFooter>
  </headerFooter>
  <customProperties>
    <customPr name="_pios_id" r:id="rId2"/>
  </customProperties>
  <ignoredErrors>
    <ignoredError sqref="B5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U81"/>
  <sheetViews>
    <sheetView topLeftCell="A27" zoomScale="80" zoomScaleNormal="80" zoomScalePageLayoutView="80" workbookViewId="0">
      <selection activeCell="G46" sqref="G46"/>
    </sheetView>
  </sheetViews>
  <sheetFormatPr defaultColWidth="9.140625" defaultRowHeight="15.75"/>
  <cols>
    <col min="1" max="1" width="5.140625" style="291" customWidth="1"/>
    <col min="2" max="2" width="6.5703125" style="283" customWidth="1"/>
    <col min="3" max="3" width="68.5703125" style="283" customWidth="1"/>
    <col min="4" max="5" width="16.5703125" style="283" customWidth="1"/>
    <col min="6" max="6" width="17.42578125" style="283" bestFit="1" customWidth="1"/>
    <col min="7" max="7" width="43.85546875" style="283" customWidth="1"/>
    <col min="8" max="8" width="5.140625" style="291" customWidth="1"/>
    <col min="9" max="9" width="4" style="283" customWidth="1"/>
    <col min="10" max="10" width="13.140625" style="283" bestFit="1" customWidth="1"/>
    <col min="11" max="11" width="9.140625" style="283"/>
    <col min="12" max="12" width="9.5703125" style="283" customWidth="1"/>
    <col min="13" max="13" width="10" style="283" customWidth="1"/>
    <col min="14" max="16384" width="9.140625" style="283"/>
  </cols>
  <sheetData>
    <row r="2" spans="1:13">
      <c r="B2" s="1336" t="s">
        <v>0</v>
      </c>
      <c r="C2" s="1336"/>
      <c r="D2" s="1336"/>
      <c r="E2" s="1336"/>
      <c r="F2" s="1336"/>
      <c r="G2" s="1336"/>
      <c r="H2" s="285"/>
    </row>
    <row r="3" spans="1:13">
      <c r="B3" s="1336" t="s">
        <v>529</v>
      </c>
      <c r="C3" s="1336"/>
      <c r="D3" s="1336"/>
      <c r="E3" s="1336"/>
      <c r="F3" s="1336"/>
      <c r="G3" s="1336"/>
      <c r="H3" s="285"/>
    </row>
    <row r="4" spans="1:13">
      <c r="B4" s="1336" t="str">
        <f>" 12 Months Ending December 31, "&amp;Automation!$B$3</f>
        <v xml:space="preserve"> 12 Months Ending December 31, 2025</v>
      </c>
      <c r="C4" s="1336"/>
      <c r="D4" s="1336"/>
      <c r="E4" s="1336"/>
      <c r="F4" s="1336"/>
      <c r="G4" s="1336"/>
      <c r="H4" s="285"/>
    </row>
    <row r="5" spans="1:13">
      <c r="B5" s="1337" t="s">
        <v>3</v>
      </c>
      <c r="C5" s="1337"/>
      <c r="D5" s="1337"/>
      <c r="E5" s="1337"/>
      <c r="F5" s="1337"/>
      <c r="G5" s="1337"/>
      <c r="H5" s="285"/>
      <c r="K5"/>
      <c r="L5"/>
      <c r="M5"/>
    </row>
    <row r="6" spans="1:13" ht="16.5" thickBot="1">
      <c r="D6" s="284"/>
      <c r="E6" s="284"/>
      <c r="F6" s="284"/>
      <c r="G6" s="284"/>
      <c r="J6" s="215"/>
    </row>
    <row r="7" spans="1:13">
      <c r="A7" s="285"/>
      <c r="B7" s="286"/>
      <c r="C7" s="287"/>
      <c r="D7" s="288" t="s">
        <v>77</v>
      </c>
      <c r="E7" s="289" t="s">
        <v>78</v>
      </c>
      <c r="F7" s="243" t="s">
        <v>888</v>
      </c>
      <c r="G7" s="290"/>
      <c r="H7" s="285"/>
    </row>
    <row r="8" spans="1:13">
      <c r="A8" s="291" t="s">
        <v>4</v>
      </c>
      <c r="B8" s="292" t="s">
        <v>373</v>
      </c>
      <c r="C8" s="293"/>
      <c r="D8" s="294" t="s">
        <v>80</v>
      </c>
      <c r="E8" s="285" t="s">
        <v>476</v>
      </c>
      <c r="F8" s="294" t="s">
        <v>80</v>
      </c>
      <c r="G8" s="295"/>
      <c r="H8" s="291" t="s">
        <v>4</v>
      </c>
    </row>
    <row r="9" spans="1:13" ht="16.5" thickBot="1">
      <c r="A9" s="291" t="s">
        <v>5</v>
      </c>
      <c r="B9" s="296" t="s">
        <v>477</v>
      </c>
      <c r="C9" s="297" t="s">
        <v>259</v>
      </c>
      <c r="D9" s="298" t="s">
        <v>478</v>
      </c>
      <c r="E9" s="297" t="s">
        <v>479</v>
      </c>
      <c r="F9" s="298" t="s">
        <v>480</v>
      </c>
      <c r="G9" s="299" t="s">
        <v>8</v>
      </c>
      <c r="H9" s="291" t="s">
        <v>5</v>
      </c>
      <c r="I9" s="291"/>
    </row>
    <row r="10" spans="1:13">
      <c r="B10" s="300"/>
      <c r="C10" s="301" t="s">
        <v>530</v>
      </c>
      <c r="D10" s="761"/>
      <c r="E10" s="1190"/>
      <c r="F10" s="302"/>
      <c r="G10" s="303"/>
    </row>
    <row r="11" spans="1:13">
      <c r="A11" s="291">
        <v>1</v>
      </c>
      <c r="B11" s="300">
        <v>920</v>
      </c>
      <c r="C11" s="304" t="s">
        <v>531</v>
      </c>
      <c r="D11" s="175">
        <v>54244.899720000001</v>
      </c>
      <c r="E11" s="175">
        <f>E34</f>
        <v>201</v>
      </c>
      <c r="F11" s="175">
        <f>D11-E11</f>
        <v>54043.899720000001</v>
      </c>
      <c r="G11" s="249" t="s">
        <v>949</v>
      </c>
      <c r="H11" s="291">
        <f>A11</f>
        <v>1</v>
      </c>
      <c r="I11" s="283" t="s">
        <v>185</v>
      </c>
      <c r="J11" s="162"/>
    </row>
    <row r="12" spans="1:13">
      <c r="A12" s="291">
        <f t="shared" ref="A12:A61" si="0">A11+1</f>
        <v>2</v>
      </c>
      <c r="B12" s="300">
        <v>921</v>
      </c>
      <c r="C12" s="304" t="s">
        <v>532</v>
      </c>
      <c r="D12" s="177">
        <v>31118.153999999999</v>
      </c>
      <c r="E12" s="177">
        <f>E35</f>
        <v>69.222690000000014</v>
      </c>
      <c r="F12" s="177">
        <f>D12-E12</f>
        <v>31048.93131</v>
      </c>
      <c r="G12" s="249" t="s">
        <v>950</v>
      </c>
      <c r="H12" s="291">
        <f t="shared" ref="H12:H61" si="1">H11+1</f>
        <v>2</v>
      </c>
      <c r="J12" s="162"/>
      <c r="K12" s="305"/>
    </row>
    <row r="13" spans="1:13">
      <c r="A13" s="291">
        <f t="shared" si="0"/>
        <v>3</v>
      </c>
      <c r="B13" s="300">
        <v>922</v>
      </c>
      <c r="C13" s="304" t="s">
        <v>533</v>
      </c>
      <c r="D13" s="177">
        <v>-11800.006700000002</v>
      </c>
      <c r="E13" s="177"/>
      <c r="F13" s="177">
        <f t="shared" ref="F13:F23" si="2">D13-E13</f>
        <v>-11800.006700000002</v>
      </c>
      <c r="G13" s="249" t="s">
        <v>951</v>
      </c>
      <c r="H13" s="291">
        <f t="shared" si="1"/>
        <v>3</v>
      </c>
      <c r="J13" s="162"/>
    </row>
    <row r="14" spans="1:13">
      <c r="A14" s="291">
        <f t="shared" si="0"/>
        <v>4</v>
      </c>
      <c r="B14" s="300">
        <v>923</v>
      </c>
      <c r="C14" s="304" t="s">
        <v>534</v>
      </c>
      <c r="D14" s="177">
        <v>135103.70300000001</v>
      </c>
      <c r="E14" s="177">
        <f>E36</f>
        <v>77.872519999999994</v>
      </c>
      <c r="F14" s="177">
        <f t="shared" si="2"/>
        <v>135025.83048</v>
      </c>
      <c r="G14" s="249" t="s">
        <v>952</v>
      </c>
      <c r="H14" s="291">
        <f t="shared" si="1"/>
        <v>4</v>
      </c>
      <c r="J14" s="162"/>
    </row>
    <row r="15" spans="1:13">
      <c r="A15" s="291">
        <f t="shared" si="0"/>
        <v>5</v>
      </c>
      <c r="B15" s="300">
        <v>924</v>
      </c>
      <c r="C15" s="304" t="s">
        <v>535</v>
      </c>
      <c r="D15" s="177">
        <v>10560.587149999999</v>
      </c>
      <c r="E15" s="177"/>
      <c r="F15" s="177">
        <f t="shared" si="2"/>
        <v>10560.587149999999</v>
      </c>
      <c r="G15" s="249" t="s">
        <v>953</v>
      </c>
      <c r="H15" s="291">
        <f t="shared" si="1"/>
        <v>5</v>
      </c>
      <c r="J15" s="162"/>
    </row>
    <row r="16" spans="1:13">
      <c r="A16" s="291">
        <f t="shared" si="0"/>
        <v>6</v>
      </c>
      <c r="B16" s="300">
        <v>925</v>
      </c>
      <c r="C16" s="304" t="s">
        <v>536</v>
      </c>
      <c r="D16" s="177">
        <v>164317.84099999999</v>
      </c>
      <c r="E16" s="177">
        <f>E38</f>
        <v>671.23726142399994</v>
      </c>
      <c r="F16" s="177">
        <f t="shared" si="2"/>
        <v>163646.603738576</v>
      </c>
      <c r="G16" s="249" t="s">
        <v>954</v>
      </c>
      <c r="H16" s="291">
        <f t="shared" si="1"/>
        <v>6</v>
      </c>
      <c r="J16" s="162"/>
    </row>
    <row r="17" spans="1:10">
      <c r="A17" s="291">
        <f t="shared" si="0"/>
        <v>7</v>
      </c>
      <c r="B17" s="300">
        <v>926</v>
      </c>
      <c r="C17" s="304" t="s">
        <v>537</v>
      </c>
      <c r="D17" s="177">
        <v>67896.554000000004</v>
      </c>
      <c r="E17" s="177">
        <f>E39</f>
        <v>1217.058473237</v>
      </c>
      <c r="F17" s="177">
        <f t="shared" si="2"/>
        <v>66679.495526762999</v>
      </c>
      <c r="G17" s="249" t="s">
        <v>955</v>
      </c>
      <c r="H17" s="291">
        <f t="shared" si="1"/>
        <v>7</v>
      </c>
      <c r="J17" s="306"/>
    </row>
    <row r="18" spans="1:10">
      <c r="A18" s="291">
        <f t="shared" si="0"/>
        <v>8</v>
      </c>
      <c r="B18" s="300">
        <v>927</v>
      </c>
      <c r="C18" s="304" t="s">
        <v>538</v>
      </c>
      <c r="D18" s="177">
        <v>118730.139</v>
      </c>
      <c r="E18" s="177">
        <f>E40</f>
        <v>115768.47434</v>
      </c>
      <c r="F18" s="177">
        <f t="shared" si="2"/>
        <v>2961.6646599999949</v>
      </c>
      <c r="G18" s="249" t="s">
        <v>956</v>
      </c>
      <c r="H18" s="291">
        <f t="shared" si="1"/>
        <v>8</v>
      </c>
      <c r="J18" s="306"/>
    </row>
    <row r="19" spans="1:10">
      <c r="A19" s="291">
        <f t="shared" si="0"/>
        <v>9</v>
      </c>
      <c r="B19" s="300">
        <v>928</v>
      </c>
      <c r="C19" s="304" t="s">
        <v>539</v>
      </c>
      <c r="D19" s="177">
        <v>27648.17352</v>
      </c>
      <c r="E19" s="177">
        <f>E46</f>
        <v>15062.920679999999</v>
      </c>
      <c r="F19" s="177">
        <f t="shared" si="2"/>
        <v>12585.252840000001</v>
      </c>
      <c r="G19" s="249" t="s">
        <v>957</v>
      </c>
      <c r="H19" s="291">
        <f t="shared" si="1"/>
        <v>9</v>
      </c>
      <c r="J19" s="306"/>
    </row>
    <row r="20" spans="1:10">
      <c r="A20" s="291">
        <f t="shared" si="0"/>
        <v>10</v>
      </c>
      <c r="B20" s="300">
        <v>929</v>
      </c>
      <c r="C20" s="304" t="s">
        <v>540</v>
      </c>
      <c r="D20" s="177">
        <v>-6961.7256699999998</v>
      </c>
      <c r="E20" s="177">
        <f>E47</f>
        <v>0</v>
      </c>
      <c r="F20" s="177">
        <f t="shared" si="2"/>
        <v>-6961.7256699999998</v>
      </c>
      <c r="G20" s="249" t="s">
        <v>958</v>
      </c>
      <c r="H20" s="291">
        <f t="shared" si="1"/>
        <v>10</v>
      </c>
      <c r="J20" s="162"/>
    </row>
    <row r="21" spans="1:10">
      <c r="A21" s="291">
        <f t="shared" si="0"/>
        <v>11</v>
      </c>
      <c r="B21" s="307">
        <v>930.1</v>
      </c>
      <c r="C21" s="304" t="s">
        <v>541</v>
      </c>
      <c r="D21" s="177">
        <v>610.74800000000005</v>
      </c>
      <c r="E21" s="177">
        <f>E48</f>
        <v>610.74929000000009</v>
      </c>
      <c r="F21" s="177">
        <f t="shared" si="2"/>
        <v>-1.2900000000399814E-3</v>
      </c>
      <c r="G21" s="249" t="s">
        <v>959</v>
      </c>
      <c r="H21" s="291">
        <f t="shared" si="1"/>
        <v>11</v>
      </c>
      <c r="J21" s="162"/>
    </row>
    <row r="22" spans="1:10">
      <c r="A22" s="291">
        <f t="shared" si="0"/>
        <v>12</v>
      </c>
      <c r="B22" s="307">
        <v>930.2</v>
      </c>
      <c r="C22" s="304" t="s">
        <v>542</v>
      </c>
      <c r="D22" s="177">
        <v>8280.4978900000024</v>
      </c>
      <c r="E22" s="177">
        <f>E51</f>
        <v>2331.2681499999999</v>
      </c>
      <c r="F22" s="177">
        <f t="shared" si="2"/>
        <v>5949.2297400000025</v>
      </c>
      <c r="G22" s="249" t="s">
        <v>960</v>
      </c>
      <c r="H22" s="291">
        <f t="shared" si="1"/>
        <v>12</v>
      </c>
      <c r="J22" s="308"/>
    </row>
    <row r="23" spans="1:10">
      <c r="A23" s="291">
        <f t="shared" si="0"/>
        <v>13</v>
      </c>
      <c r="B23" s="300">
        <v>931</v>
      </c>
      <c r="C23" s="304" t="s">
        <v>495</v>
      </c>
      <c r="D23" s="177">
        <v>13844.715860000004</v>
      </c>
      <c r="E23" s="177">
        <f>E52</f>
        <v>538.89701000000002</v>
      </c>
      <c r="F23" s="177">
        <f t="shared" si="2"/>
        <v>13305.818850000003</v>
      </c>
      <c r="G23" s="249" t="s">
        <v>961</v>
      </c>
      <c r="H23" s="291">
        <f t="shared" si="1"/>
        <v>13</v>
      </c>
      <c r="J23" s="162"/>
    </row>
    <row r="24" spans="1:10">
      <c r="A24" s="291">
        <f t="shared" si="0"/>
        <v>14</v>
      </c>
      <c r="B24" s="300">
        <v>935</v>
      </c>
      <c r="C24" s="304" t="s">
        <v>543</v>
      </c>
      <c r="D24" s="987">
        <v>16460.331999999999</v>
      </c>
      <c r="E24" s="987">
        <f>E54</f>
        <v>32.122929999999997</v>
      </c>
      <c r="F24" s="987">
        <f>D24-E24</f>
        <v>16428.209069999997</v>
      </c>
      <c r="G24" s="1229" t="s">
        <v>962</v>
      </c>
      <c r="H24" s="291">
        <f t="shared" si="1"/>
        <v>14</v>
      </c>
      <c r="I24" s="283" t="s">
        <v>185</v>
      </c>
      <c r="J24" s="162"/>
    </row>
    <row r="25" spans="1:10">
      <c r="A25" s="291">
        <f t="shared" si="0"/>
        <v>15</v>
      </c>
      <c r="B25" s="300"/>
      <c r="D25" s="309"/>
      <c r="E25" s="309"/>
      <c r="F25" s="309"/>
      <c r="G25" s="310"/>
      <c r="H25" s="291">
        <f t="shared" si="1"/>
        <v>15</v>
      </c>
    </row>
    <row r="26" spans="1:10" ht="16.5" thickBot="1">
      <c r="A26" s="291">
        <f t="shared" si="0"/>
        <v>16</v>
      </c>
      <c r="B26" s="300"/>
      <c r="C26" s="293" t="s">
        <v>544</v>
      </c>
      <c r="D26" s="311">
        <f>SUM(D11:D24)</f>
        <v>630054.61277000001</v>
      </c>
      <c r="E26" s="263">
        <f>SUM(E11:E24)</f>
        <v>136580.82334466101</v>
      </c>
      <c r="F26" s="263">
        <f>SUM(F11:F24)</f>
        <v>493473.78942533891</v>
      </c>
      <c r="G26" s="312" t="str">
        <f>"Sum Lines "&amp;A11&amp;" thru "&amp;A24</f>
        <v>Sum Lines 1 thru 14</v>
      </c>
      <c r="H26" s="291">
        <f t="shared" si="1"/>
        <v>16</v>
      </c>
    </row>
    <row r="27" spans="1:10" ht="16.5" thickTop="1">
      <c r="A27" s="291">
        <f t="shared" si="0"/>
        <v>17</v>
      </c>
      <c r="B27" s="300"/>
      <c r="C27" s="293"/>
      <c r="D27" s="233"/>
      <c r="E27" s="150"/>
      <c r="F27" s="275"/>
      <c r="G27" s="312"/>
      <c r="H27" s="291">
        <f t="shared" si="1"/>
        <v>17</v>
      </c>
    </row>
    <row r="28" spans="1:10" ht="18.75">
      <c r="A28" s="291">
        <f t="shared" si="0"/>
        <v>18</v>
      </c>
      <c r="B28" s="300">
        <v>413</v>
      </c>
      <c r="C28" s="283" t="s">
        <v>545</v>
      </c>
      <c r="D28" s="987">
        <v>230.01852</v>
      </c>
      <c r="E28" s="991">
        <v>0</v>
      </c>
      <c r="F28" s="987">
        <f>D28-E28</f>
        <v>230.01852</v>
      </c>
      <c r="G28" s="312"/>
      <c r="H28" s="291">
        <f t="shared" si="1"/>
        <v>18</v>
      </c>
    </row>
    <row r="29" spans="1:10">
      <c r="A29" s="291">
        <f t="shared" si="0"/>
        <v>19</v>
      </c>
      <c r="B29" s="300"/>
      <c r="C29" s="293"/>
      <c r="D29" s="233"/>
      <c r="E29" s="150"/>
      <c r="F29" s="275"/>
      <c r="G29" s="312"/>
      <c r="H29" s="291">
        <f t="shared" si="1"/>
        <v>19</v>
      </c>
    </row>
    <row r="30" spans="1:10" ht="16.5" thickBot="1">
      <c r="A30" s="291">
        <f t="shared" si="0"/>
        <v>20</v>
      </c>
      <c r="B30" s="300"/>
      <c r="C30" s="293" t="s">
        <v>546</v>
      </c>
      <c r="D30" s="311">
        <f>D26+D28</f>
        <v>630284.63129000005</v>
      </c>
      <c r="E30" s="150">
        <f>E26+E28</f>
        <v>136580.82334466101</v>
      </c>
      <c r="F30" s="275">
        <f>F26+F28</f>
        <v>493703.80794533889</v>
      </c>
      <c r="G30" s="312" t="str">
        <f>"Line "&amp;A26&amp;" + Line "&amp;A28</f>
        <v>Line 16 + Line 18</v>
      </c>
      <c r="H30" s="291">
        <f t="shared" si="1"/>
        <v>20</v>
      </c>
    </row>
    <row r="31" spans="1:10" ht="17.25" thickTop="1" thickBot="1">
      <c r="A31" s="291">
        <f t="shared" si="0"/>
        <v>21</v>
      </c>
      <c r="B31" s="313"/>
      <c r="C31" s="284"/>
      <c r="D31" s="314"/>
      <c r="E31" s="315"/>
      <c r="F31" s="315"/>
      <c r="G31" s="316"/>
      <c r="H31" s="291">
        <f t="shared" si="1"/>
        <v>21</v>
      </c>
    </row>
    <row r="32" spans="1:10">
      <c r="A32" s="291">
        <f t="shared" si="0"/>
        <v>22</v>
      </c>
      <c r="B32" s="317"/>
      <c r="D32" s="318"/>
      <c r="E32" s="319"/>
      <c r="F32" s="318"/>
      <c r="G32" s="310"/>
      <c r="H32" s="291">
        <f t="shared" si="1"/>
        <v>22</v>
      </c>
    </row>
    <row r="33" spans="1:21">
      <c r="A33" s="291">
        <f t="shared" si="0"/>
        <v>23</v>
      </c>
      <c r="B33" s="320" t="s">
        <v>547</v>
      </c>
      <c r="C33" s="291"/>
      <c r="D33" s="291"/>
      <c r="E33" s="291"/>
      <c r="F33" s="291"/>
      <c r="G33" s="310"/>
      <c r="H33" s="291">
        <f t="shared" si="1"/>
        <v>23</v>
      </c>
    </row>
    <row r="34" spans="1:21">
      <c r="A34" s="291">
        <f t="shared" si="0"/>
        <v>24</v>
      </c>
      <c r="B34" s="1217">
        <v>920</v>
      </c>
      <c r="C34" s="304" t="s">
        <v>914</v>
      </c>
      <c r="D34" s="291"/>
      <c r="E34" s="1218">
        <v>201</v>
      </c>
      <c r="F34" s="291"/>
      <c r="G34" s="310"/>
      <c r="H34" s="291">
        <f t="shared" si="1"/>
        <v>24</v>
      </c>
    </row>
    <row r="35" spans="1:21">
      <c r="A35" s="291">
        <f t="shared" si="0"/>
        <v>25</v>
      </c>
      <c r="B35" s="1217">
        <v>921</v>
      </c>
      <c r="C35" s="304" t="s">
        <v>914</v>
      </c>
      <c r="D35" s="291"/>
      <c r="E35" s="1218">
        <v>69.222690000000014</v>
      </c>
      <c r="F35" s="291"/>
      <c r="G35" s="310"/>
      <c r="H35" s="291">
        <f t="shared" si="1"/>
        <v>25</v>
      </c>
    </row>
    <row r="36" spans="1:21">
      <c r="A36" s="291">
        <f t="shared" si="0"/>
        <v>26</v>
      </c>
      <c r="B36" s="1217">
        <v>923</v>
      </c>
      <c r="C36" s="304" t="s">
        <v>914</v>
      </c>
      <c r="D36" s="291"/>
      <c r="E36" s="1218">
        <v>77.872519999999994</v>
      </c>
      <c r="F36" s="291"/>
      <c r="G36" s="310"/>
      <c r="H36" s="291">
        <f t="shared" si="1"/>
        <v>26</v>
      </c>
    </row>
    <row r="37" spans="1:21">
      <c r="A37" s="291">
        <f t="shared" si="0"/>
        <v>27</v>
      </c>
      <c r="B37" s="1217">
        <v>925</v>
      </c>
      <c r="C37" s="304" t="s">
        <v>914</v>
      </c>
      <c r="D37" s="256">
        <v>604.99526142399998</v>
      </c>
      <c r="F37" s="291"/>
      <c r="G37" s="310"/>
      <c r="H37" s="291">
        <f t="shared" si="1"/>
        <v>27</v>
      </c>
      <c r="J37"/>
      <c r="K37"/>
      <c r="L37"/>
      <c r="M37"/>
      <c r="N37"/>
      <c r="O37"/>
      <c r="P37"/>
      <c r="Q37"/>
      <c r="R37"/>
      <c r="S37"/>
      <c r="T37"/>
      <c r="U37"/>
    </row>
    <row r="38" spans="1:21">
      <c r="A38" s="291">
        <f t="shared" si="0"/>
        <v>28</v>
      </c>
      <c r="B38" s="1217"/>
      <c r="C38" s="304" t="s">
        <v>1034</v>
      </c>
      <c r="D38" s="1237">
        <v>66.242000000000004</v>
      </c>
      <c r="E38" s="1238">
        <f>SUM(D37:D38)</f>
        <v>671.23726142399994</v>
      </c>
      <c r="F38" s="291"/>
      <c r="G38" s="310"/>
      <c r="H38" s="291">
        <f t="shared" si="1"/>
        <v>28</v>
      </c>
      <c r="J38"/>
      <c r="K38"/>
      <c r="L38"/>
      <c r="M38"/>
      <c r="N38"/>
      <c r="O38"/>
      <c r="P38"/>
      <c r="Q38"/>
      <c r="R38"/>
      <c r="S38"/>
      <c r="T38"/>
      <c r="U38"/>
    </row>
    <row r="39" spans="1:21">
      <c r="A39" s="291">
        <f t="shared" si="0"/>
        <v>29</v>
      </c>
      <c r="B39" s="1217">
        <v>926</v>
      </c>
      <c r="C39" s="910" t="s">
        <v>914</v>
      </c>
      <c r="D39"/>
      <c r="E39" s="1238">
        <v>1217.058473237</v>
      </c>
      <c r="F39" s="291"/>
      <c r="G39" s="310"/>
      <c r="H39" s="291">
        <f t="shared" si="1"/>
        <v>29</v>
      </c>
      <c r="J39"/>
      <c r="K39"/>
      <c r="L39"/>
      <c r="M39"/>
      <c r="N39"/>
      <c r="O39"/>
      <c r="P39"/>
      <c r="Q39"/>
      <c r="R39"/>
      <c r="S39"/>
      <c r="T39"/>
      <c r="U39"/>
    </row>
    <row r="40" spans="1:21">
      <c r="A40" s="291">
        <f t="shared" si="0"/>
        <v>30</v>
      </c>
      <c r="B40" s="1219">
        <v>927</v>
      </c>
      <c r="C40" s="910" t="s">
        <v>538</v>
      </c>
      <c r="D40" s="1218"/>
      <c r="E40" s="1238">
        <v>115768.47434</v>
      </c>
      <c r="F40" s="291"/>
      <c r="G40" s="310"/>
      <c r="H40" s="291">
        <f t="shared" si="1"/>
        <v>30</v>
      </c>
      <c r="J40"/>
      <c r="K40"/>
      <c r="L40"/>
      <c r="M40"/>
      <c r="N40"/>
      <c r="O40"/>
      <c r="P40"/>
      <c r="Q40"/>
      <c r="R40"/>
      <c r="S40"/>
      <c r="T40"/>
      <c r="U40"/>
    </row>
    <row r="41" spans="1:21">
      <c r="A41" s="291">
        <f t="shared" si="0"/>
        <v>31</v>
      </c>
      <c r="B41" s="1217">
        <v>928</v>
      </c>
      <c r="C41" s="304" t="s">
        <v>915</v>
      </c>
      <c r="D41" s="1218">
        <v>13845.17073</v>
      </c>
      <c r="E41" s="291"/>
      <c r="F41" s="291"/>
      <c r="G41" s="310"/>
      <c r="H41" s="291">
        <f t="shared" si="1"/>
        <v>31</v>
      </c>
      <c r="J41"/>
      <c r="K41"/>
      <c r="L41"/>
      <c r="M41"/>
      <c r="N41"/>
      <c r="O41"/>
      <c r="P41"/>
      <c r="Q41"/>
      <c r="R41"/>
      <c r="S41"/>
      <c r="T41"/>
      <c r="U41"/>
    </row>
    <row r="42" spans="1:21">
      <c r="A42" s="291">
        <f t="shared" si="0"/>
        <v>32</v>
      </c>
      <c r="B42" s="1217"/>
      <c r="C42" s="304" t="s">
        <v>907</v>
      </c>
      <c r="D42" s="1218">
        <v>-2.9605100000000002</v>
      </c>
      <c r="E42" s="291"/>
      <c r="F42" s="291"/>
      <c r="G42" s="310"/>
      <c r="H42" s="291">
        <f t="shared" si="1"/>
        <v>32</v>
      </c>
      <c r="J42"/>
      <c r="K42"/>
      <c r="L42"/>
      <c r="M42"/>
      <c r="N42"/>
      <c r="O42"/>
      <c r="P42"/>
      <c r="Q42"/>
      <c r="R42"/>
      <c r="S42"/>
      <c r="T42"/>
      <c r="U42"/>
    </row>
    <row r="43" spans="1:21">
      <c r="A43" s="291">
        <f t="shared" si="0"/>
        <v>33</v>
      </c>
      <c r="B43" s="1217"/>
      <c r="C43" s="304" t="s">
        <v>914</v>
      </c>
      <c r="D43" s="1218">
        <v>-71.05686</v>
      </c>
      <c r="E43" s="291"/>
      <c r="F43" s="291"/>
      <c r="G43" s="310"/>
      <c r="H43" s="291">
        <f t="shared" si="1"/>
        <v>33</v>
      </c>
      <c r="J43"/>
      <c r="K43"/>
      <c r="L43"/>
      <c r="M43"/>
      <c r="N43"/>
      <c r="O43"/>
      <c r="P43"/>
      <c r="Q43"/>
      <c r="R43"/>
      <c r="S43"/>
      <c r="T43"/>
      <c r="U43"/>
    </row>
    <row r="44" spans="1:21">
      <c r="A44" s="291">
        <f t="shared" si="0"/>
        <v>34</v>
      </c>
      <c r="B44" s="1217"/>
      <c r="C44" s="304" t="s">
        <v>1035</v>
      </c>
      <c r="D44" s="1218">
        <v>748.62189000000001</v>
      </c>
      <c r="E44" s="291"/>
      <c r="F44" s="291"/>
      <c r="G44" s="310"/>
      <c r="H44" s="291">
        <f t="shared" si="1"/>
        <v>34</v>
      </c>
      <c r="J44"/>
      <c r="K44"/>
      <c r="L44"/>
      <c r="M44"/>
      <c r="N44"/>
      <c r="O44"/>
      <c r="P44"/>
      <c r="Q44"/>
      <c r="R44"/>
      <c r="S44"/>
      <c r="T44"/>
      <c r="U44"/>
    </row>
    <row r="45" spans="1:21">
      <c r="A45" s="291">
        <f t="shared" si="0"/>
        <v>35</v>
      </c>
      <c r="B45" s="1217"/>
      <c r="C45" s="909" t="s">
        <v>548</v>
      </c>
      <c r="D45" s="1240">
        <v>0</v>
      </c>
      <c r="E45" s="291"/>
      <c r="F45" s="291"/>
      <c r="G45" s="310"/>
      <c r="H45" s="291">
        <f t="shared" si="1"/>
        <v>35</v>
      </c>
      <c r="J45"/>
      <c r="K45"/>
      <c r="L45"/>
      <c r="M45"/>
      <c r="N45"/>
      <c r="O45"/>
      <c r="P45"/>
      <c r="Q45"/>
      <c r="R45"/>
      <c r="S45"/>
      <c r="T45"/>
      <c r="U45"/>
    </row>
    <row r="46" spans="1:21">
      <c r="A46" s="291">
        <f t="shared" si="0"/>
        <v>36</v>
      </c>
      <c r="B46" s="1217"/>
      <c r="C46" s="909" t="s">
        <v>549</v>
      </c>
      <c r="D46" s="1237">
        <v>543.14542999999992</v>
      </c>
      <c r="E46" s="1218">
        <f>SUM(D41:D46)</f>
        <v>15062.920679999999</v>
      </c>
      <c r="F46" s="291"/>
      <c r="G46" s="310"/>
      <c r="H46" s="291">
        <f t="shared" si="1"/>
        <v>36</v>
      </c>
      <c r="J46"/>
      <c r="K46"/>
      <c r="L46"/>
      <c r="M46"/>
      <c r="N46"/>
      <c r="O46"/>
      <c r="P46"/>
      <c r="Q46"/>
      <c r="R46"/>
      <c r="S46"/>
      <c r="T46"/>
      <c r="U46"/>
    </row>
    <row r="47" spans="1:21">
      <c r="A47" s="291">
        <f t="shared" si="0"/>
        <v>37</v>
      </c>
      <c r="B47" s="1217">
        <v>929</v>
      </c>
      <c r="C47" s="909" t="s">
        <v>1003</v>
      </c>
      <c r="D47" s="1218"/>
      <c r="E47" s="1240">
        <v>0</v>
      </c>
      <c r="F47" s="291"/>
      <c r="G47" s="310"/>
      <c r="H47" s="291">
        <f t="shared" si="1"/>
        <v>37</v>
      </c>
      <c r="J47"/>
      <c r="K47"/>
      <c r="L47"/>
      <c r="M47"/>
      <c r="N47"/>
      <c r="O47"/>
      <c r="P47"/>
      <c r="Q47"/>
      <c r="R47"/>
      <c r="S47"/>
      <c r="T47"/>
      <c r="U47"/>
    </row>
    <row r="48" spans="1:21">
      <c r="A48" s="291">
        <f t="shared" si="0"/>
        <v>38</v>
      </c>
      <c r="B48" s="1220">
        <v>930.1</v>
      </c>
      <c r="C48" s="909" t="s">
        <v>541</v>
      </c>
      <c r="D48" s="1218"/>
      <c r="E48" s="1238">
        <v>610.74929000000009</v>
      </c>
      <c r="F48" s="291"/>
      <c r="G48" s="310"/>
      <c r="H48" s="291">
        <f t="shared" si="1"/>
        <v>38</v>
      </c>
      <c r="J48"/>
      <c r="K48"/>
      <c r="L48"/>
      <c r="M48"/>
      <c r="N48"/>
      <c r="O48"/>
      <c r="P48"/>
      <c r="Q48"/>
      <c r="R48"/>
      <c r="S48"/>
      <c r="T48"/>
      <c r="U48"/>
    </row>
    <row r="49" spans="1:21">
      <c r="A49" s="291">
        <f t="shared" si="0"/>
        <v>39</v>
      </c>
      <c r="B49" s="911">
        <v>930.2</v>
      </c>
      <c r="C49" s="910" t="s">
        <v>550</v>
      </c>
      <c r="D49" s="1238">
        <v>68.272149999999996</v>
      </c>
      <c r="F49" s="291"/>
      <c r="G49" s="310"/>
      <c r="H49" s="291">
        <f t="shared" si="1"/>
        <v>39</v>
      </c>
      <c r="J49"/>
      <c r="K49"/>
      <c r="L49"/>
      <c r="M49"/>
      <c r="N49"/>
      <c r="O49"/>
      <c r="P49"/>
      <c r="Q49"/>
      <c r="R49"/>
      <c r="S49"/>
      <c r="T49"/>
      <c r="U49"/>
    </row>
    <row r="50" spans="1:21">
      <c r="A50" s="291">
        <f t="shared" si="0"/>
        <v>40</v>
      </c>
      <c r="B50" s="911"/>
      <c r="C50" s="910" t="s">
        <v>914</v>
      </c>
      <c r="D50" s="1238">
        <v>203.24</v>
      </c>
      <c r="F50" s="291"/>
      <c r="G50" s="310"/>
      <c r="H50" s="291">
        <f t="shared" si="1"/>
        <v>40</v>
      </c>
      <c r="J50"/>
      <c r="K50"/>
      <c r="L50"/>
      <c r="M50"/>
      <c r="N50"/>
      <c r="O50"/>
      <c r="P50"/>
      <c r="Q50"/>
      <c r="R50"/>
      <c r="S50"/>
      <c r="T50"/>
      <c r="U50"/>
    </row>
    <row r="51" spans="1:21">
      <c r="A51" s="291">
        <f t="shared" si="0"/>
        <v>41</v>
      </c>
      <c r="B51" s="911"/>
      <c r="C51" s="910" t="s">
        <v>1036</v>
      </c>
      <c r="D51" s="1237">
        <v>2059.7559999999999</v>
      </c>
      <c r="E51" s="283">
        <f>SUM(D49:D51)</f>
        <v>2331.2681499999999</v>
      </c>
      <c r="F51" s="291"/>
      <c r="G51" s="310"/>
      <c r="H51" s="291">
        <f t="shared" si="1"/>
        <v>41</v>
      </c>
      <c r="J51"/>
      <c r="K51"/>
      <c r="L51"/>
      <c r="M51"/>
      <c r="N51"/>
      <c r="O51"/>
      <c r="P51"/>
      <c r="Q51"/>
      <c r="R51"/>
      <c r="S51"/>
      <c r="T51"/>
      <c r="U51"/>
    </row>
    <row r="52" spans="1:21">
      <c r="A52" s="291">
        <f t="shared" si="0"/>
        <v>42</v>
      </c>
      <c r="B52" s="1217">
        <v>931</v>
      </c>
      <c r="C52" s="910" t="s">
        <v>914</v>
      </c>
      <c r="D52" s="1238"/>
      <c r="E52" s="283">
        <v>538.89701000000002</v>
      </c>
      <c r="F52" s="291"/>
      <c r="G52" s="310"/>
      <c r="H52" s="291">
        <f t="shared" si="1"/>
        <v>42</v>
      </c>
      <c r="J52"/>
      <c r="K52"/>
      <c r="L52"/>
      <c r="M52"/>
      <c r="N52"/>
      <c r="O52"/>
      <c r="P52"/>
      <c r="Q52"/>
      <c r="R52"/>
      <c r="S52"/>
      <c r="T52"/>
      <c r="U52"/>
    </row>
    <row r="53" spans="1:21">
      <c r="A53" s="291">
        <f t="shared" si="0"/>
        <v>43</v>
      </c>
      <c r="B53" s="1217">
        <v>935</v>
      </c>
      <c r="C53" s="304" t="s">
        <v>551</v>
      </c>
      <c r="D53" s="1240">
        <v>0</v>
      </c>
      <c r="E53" s="1238"/>
      <c r="F53" s="291"/>
      <c r="G53" s="310"/>
      <c r="H53" s="291">
        <f t="shared" si="1"/>
        <v>43</v>
      </c>
      <c r="J53"/>
      <c r="K53"/>
      <c r="L53"/>
      <c r="M53"/>
      <c r="N53"/>
      <c r="O53"/>
      <c r="P53"/>
      <c r="Q53"/>
      <c r="R53"/>
      <c r="S53"/>
      <c r="T53"/>
      <c r="U53"/>
    </row>
    <row r="54" spans="1:21">
      <c r="A54" s="291">
        <f t="shared" si="0"/>
        <v>44</v>
      </c>
      <c r="B54" s="1217"/>
      <c r="C54" s="304" t="s">
        <v>1035</v>
      </c>
      <c r="D54" s="1237">
        <v>32.122929999999997</v>
      </c>
      <c r="E54" s="1239">
        <f>SUM(D53:D54)</f>
        <v>32.122929999999997</v>
      </c>
      <c r="F54" s="291"/>
      <c r="G54" s="310"/>
      <c r="H54" s="291">
        <f t="shared" si="1"/>
        <v>44</v>
      </c>
      <c r="J54"/>
      <c r="K54"/>
      <c r="L54"/>
      <c r="M54"/>
      <c r="N54"/>
      <c r="O54"/>
      <c r="P54"/>
      <c r="Q54"/>
      <c r="R54"/>
      <c r="S54"/>
      <c r="T54"/>
      <c r="U54"/>
    </row>
    <row r="55" spans="1:21">
      <c r="A55" s="291">
        <f t="shared" si="0"/>
        <v>45</v>
      </c>
      <c r="B55" s="1217"/>
      <c r="C55" s="912"/>
      <c r="D55" s="1221"/>
      <c r="E55" s="463"/>
      <c r="F55" s="291"/>
      <c r="G55" s="310"/>
      <c r="H55" s="291">
        <f t="shared" si="1"/>
        <v>45</v>
      </c>
      <c r="J55"/>
      <c r="K55"/>
      <c r="L55"/>
      <c r="M55"/>
      <c r="N55"/>
      <c r="O55"/>
      <c r="P55"/>
      <c r="Q55"/>
      <c r="R55"/>
      <c r="S55"/>
      <c r="T55"/>
      <c r="U55"/>
    </row>
    <row r="56" spans="1:21" ht="16.5" thickBot="1">
      <c r="A56" s="291">
        <f t="shared" si="0"/>
        <v>46</v>
      </c>
      <c r="B56" s="317"/>
      <c r="C56" s="913" t="s">
        <v>524</v>
      </c>
      <c r="D56" s="914"/>
      <c r="E56" s="1222">
        <f>SUM(E34:E54)</f>
        <v>136580.82334466101</v>
      </c>
      <c r="F56" s="291"/>
      <c r="G56" s="310"/>
      <c r="H56" s="291">
        <f t="shared" si="1"/>
        <v>46</v>
      </c>
    </row>
    <row r="57" spans="1:21" ht="16.5" thickTop="1">
      <c r="A57" s="291">
        <f t="shared" si="0"/>
        <v>47</v>
      </c>
      <c r="B57" s="908"/>
      <c r="C57" s="910"/>
      <c r="D57" s="8"/>
      <c r="E57" s="8"/>
      <c r="G57" s="310"/>
      <c r="H57" s="291">
        <f t="shared" si="1"/>
        <v>47</v>
      </c>
    </row>
    <row r="58" spans="1:21">
      <c r="A58" s="291">
        <f t="shared" si="0"/>
        <v>48</v>
      </c>
      <c r="B58" s="317"/>
      <c r="C58" s="913"/>
      <c r="D58" s="914"/>
      <c r="E58" s="322"/>
      <c r="F58" s="236"/>
      <c r="G58" s="310"/>
      <c r="H58" s="291">
        <f t="shared" si="1"/>
        <v>48</v>
      </c>
    </row>
    <row r="59" spans="1:21" ht="18.75">
      <c r="A59" s="291">
        <f t="shared" si="0"/>
        <v>49</v>
      </c>
      <c r="B59" s="281">
        <v>1</v>
      </c>
      <c r="C59" s="61" t="str">
        <f>"This amount represents the Non-Direct A&amp;G expenses billed to Citizens in "&amp;Automation!B3&amp;", which is added back to derive Total Adjusted A&amp;G Expenses in SAP"</f>
        <v>This amount represents the Non-Direct A&amp;G expenses billed to Citizens in 2025, which is added back to derive Total Adjusted A&amp;G Expenses in SAP</v>
      </c>
      <c r="E59" s="322"/>
      <c r="F59" s="236"/>
      <c r="G59" s="310"/>
      <c r="H59" s="291">
        <f t="shared" si="1"/>
        <v>49</v>
      </c>
    </row>
    <row r="60" spans="1:21" ht="18.75">
      <c r="A60" s="291">
        <f t="shared" si="0"/>
        <v>50</v>
      </c>
      <c r="B60" s="807"/>
      <c r="C60" s="3" t="s">
        <v>552</v>
      </c>
      <c r="E60" s="322"/>
      <c r="F60" s="236"/>
      <c r="G60" s="310"/>
      <c r="H60" s="291">
        <f t="shared" si="1"/>
        <v>50</v>
      </c>
    </row>
    <row r="61" spans="1:21" ht="16.5" thickBot="1">
      <c r="A61" s="291">
        <f t="shared" si="0"/>
        <v>51</v>
      </c>
      <c r="B61" s="323"/>
      <c r="C61" s="324"/>
      <c r="D61" s="284"/>
      <c r="E61" s="284"/>
      <c r="F61" s="284"/>
      <c r="G61" s="316"/>
      <c r="H61" s="291">
        <f t="shared" si="1"/>
        <v>51</v>
      </c>
    </row>
    <row r="62" spans="1:21">
      <c r="C62" s="304"/>
    </row>
    <row r="63" spans="1:21">
      <c r="A63" s="285"/>
      <c r="C63" s="304"/>
      <c r="D63" s="325"/>
      <c r="E63" s="325"/>
    </row>
    <row r="64" spans="1:21" ht="18.75">
      <c r="A64" s="326"/>
      <c r="B64" s="134"/>
      <c r="C64" s="3"/>
      <c r="D64" s="63"/>
      <c r="E64" s="63"/>
      <c r="F64" s="63"/>
    </row>
    <row r="65" spans="1:6" ht="18.75">
      <c r="A65" s="326"/>
      <c r="B65" s="134"/>
      <c r="C65" s="16"/>
      <c r="D65" s="63"/>
      <c r="E65" s="63"/>
      <c r="F65" s="63"/>
    </row>
    <row r="66" spans="1:6" ht="18.75">
      <c r="A66" s="326"/>
      <c r="B66" s="246"/>
      <c r="C66" s="3"/>
      <c r="D66" s="3"/>
      <c r="E66" s="3"/>
      <c r="F66" s="3"/>
    </row>
    <row r="67" spans="1:6" ht="18.75">
      <c r="A67" s="326"/>
      <c r="C67" s="304"/>
    </row>
    <row r="68" spans="1:6" ht="18.75">
      <c r="A68" s="326"/>
      <c r="C68" s="304"/>
    </row>
    <row r="69" spans="1:6" ht="18.75">
      <c r="A69" s="326"/>
      <c r="C69" s="304"/>
    </row>
    <row r="70" spans="1:6">
      <c r="A70" s="285"/>
      <c r="C70" s="304"/>
    </row>
    <row r="71" spans="1:6" ht="18.75">
      <c r="A71" s="326"/>
      <c r="C71" s="304"/>
    </row>
    <row r="72" spans="1:6">
      <c r="A72" s="285"/>
      <c r="C72" s="304"/>
    </row>
    <row r="73" spans="1:6" ht="18.75">
      <c r="A73" s="326"/>
      <c r="C73" s="304"/>
    </row>
    <row r="74" spans="1:6">
      <c r="A74" s="285"/>
      <c r="C74" s="304"/>
    </row>
    <row r="75" spans="1:6" ht="18.75">
      <c r="A75" s="326"/>
      <c r="C75" s="304"/>
    </row>
    <row r="76" spans="1:6" ht="18.75">
      <c r="A76" s="326"/>
      <c r="B76" s="304"/>
    </row>
    <row r="77" spans="1:6" ht="18.75">
      <c r="A77" s="326"/>
      <c r="B77" s="304"/>
    </row>
    <row r="78" spans="1:6">
      <c r="B78" s="304"/>
    </row>
    <row r="79" spans="1:6" ht="18.75">
      <c r="A79" s="326"/>
      <c r="B79" s="304"/>
    </row>
    <row r="80" spans="1:6">
      <c r="A80" s="327"/>
      <c r="B80" s="328"/>
    </row>
    <row r="81" spans="2:2">
      <c r="B81" s="304"/>
    </row>
  </sheetData>
  <mergeCells count="4">
    <mergeCell ref="B2:G2"/>
    <mergeCell ref="B3:G3"/>
    <mergeCell ref="B4:G4"/>
    <mergeCell ref="B5:G5"/>
  </mergeCells>
  <printOptions horizontalCentered="1"/>
  <pageMargins left="0" right="0" top="0.25" bottom="0.5" header="0" footer="0.25"/>
  <pageSetup scale="59" orientation="portrait" r:id="rId1"/>
  <headerFooter scaleWithDoc="0">
    <oddFooter>&amp;C&amp;"Times New Roman,Regular"&amp;10&amp;A</oddFooter>
  </headerFooter>
  <customProperties>
    <customPr name="_pios_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37"/>
  <sheetViews>
    <sheetView zoomScale="80" zoomScaleNormal="80" zoomScalePageLayoutView="80" workbookViewId="0">
      <selection activeCell="C34" sqref="C34"/>
    </sheetView>
  </sheetViews>
  <sheetFormatPr defaultColWidth="8.5703125" defaultRowHeight="15.75"/>
  <cols>
    <col min="1" max="1" width="5.140625" style="246" customWidth="1"/>
    <col min="2" max="2" width="64.5703125" style="215" customWidth="1"/>
    <col min="3" max="3" width="21.140625" style="215" customWidth="1"/>
    <col min="4" max="4" width="1.5703125" style="215" customWidth="1"/>
    <col min="5" max="5" width="16.5703125" style="215" customWidth="1"/>
    <col min="6" max="6" width="1.5703125" style="215" customWidth="1"/>
    <col min="7" max="7" width="34.5703125" style="215" customWidth="1"/>
    <col min="8" max="8" width="5.140625" style="215" customWidth="1"/>
    <col min="9" max="9" width="8.5703125" style="215"/>
    <col min="10" max="10" width="20.42578125" style="215" bestFit="1" customWidth="1"/>
    <col min="11" max="16384" width="8.5703125" style="215"/>
  </cols>
  <sheetData>
    <row r="1" spans="1:13">
      <c r="A1" s="550"/>
      <c r="E1" s="395"/>
      <c r="F1" s="394"/>
      <c r="G1" s="246"/>
      <c r="H1" s="246"/>
    </row>
    <row r="2" spans="1:13">
      <c r="B2" s="1315" t="s">
        <v>0</v>
      </c>
      <c r="C2" s="1315"/>
      <c r="D2" s="1315"/>
      <c r="E2" s="1315"/>
      <c r="F2" s="1315"/>
      <c r="G2" s="1315"/>
      <c r="H2" s="246"/>
    </row>
    <row r="3" spans="1:13">
      <c r="B3" s="1315" t="s">
        <v>553</v>
      </c>
      <c r="C3" s="1315"/>
      <c r="D3" s="1315"/>
      <c r="E3" s="1315"/>
      <c r="F3" s="1315"/>
      <c r="G3" s="1315"/>
      <c r="H3" s="246"/>
    </row>
    <row r="4" spans="1:13">
      <c r="B4" s="1315" t="s">
        <v>554</v>
      </c>
      <c r="C4" s="1315"/>
      <c r="D4" s="1315"/>
      <c r="E4" s="1315"/>
      <c r="F4" s="1315"/>
      <c r="G4" s="1315"/>
      <c r="H4" s="246"/>
    </row>
    <row r="5" spans="1:13">
      <c r="B5" s="1317" t="str">
        <f>'A. Sec.1 - Direct Maintenance'!B5</f>
        <v>Base Period &amp; True-Up Period 12 - Months Ending December 31, 2025</v>
      </c>
      <c r="C5" s="1317"/>
      <c r="D5" s="1317"/>
      <c r="E5" s="1317"/>
      <c r="F5" s="1317"/>
      <c r="G5" s="1317"/>
      <c r="H5" s="246"/>
    </row>
    <row r="6" spans="1:13">
      <c r="B6" s="1326" t="s">
        <v>3</v>
      </c>
      <c r="C6" s="1323"/>
      <c r="D6" s="1323"/>
      <c r="E6" s="1323"/>
      <c r="F6" s="1323"/>
      <c r="G6" s="1323"/>
      <c r="H6" s="246"/>
    </row>
    <row r="7" spans="1:13">
      <c r="B7" s="246"/>
      <c r="C7" s="246"/>
      <c r="D7" s="246"/>
      <c r="E7" s="246"/>
      <c r="F7" s="550"/>
      <c r="G7" s="246"/>
      <c r="H7" s="246"/>
      <c r="J7"/>
      <c r="K7"/>
      <c r="L7"/>
      <c r="M7"/>
    </row>
    <row r="8" spans="1:13">
      <c r="A8" s="246" t="s">
        <v>4</v>
      </c>
      <c r="B8" s="550"/>
      <c r="C8" s="246" t="s">
        <v>188</v>
      </c>
      <c r="D8" s="550"/>
      <c r="E8" s="550"/>
      <c r="F8" s="550"/>
      <c r="G8" s="246"/>
      <c r="H8" s="246" t="s">
        <v>4</v>
      </c>
      <c r="J8"/>
      <c r="K8"/>
      <c r="L8"/>
      <c r="M8"/>
    </row>
    <row r="9" spans="1:13">
      <c r="A9" s="246" t="s">
        <v>5</v>
      </c>
      <c r="C9" s="992" t="s">
        <v>190</v>
      </c>
      <c r="E9" s="993" t="s">
        <v>7</v>
      </c>
      <c r="F9" s="246"/>
      <c r="G9" s="992" t="s">
        <v>8</v>
      </c>
      <c r="H9" s="246" t="s">
        <v>5</v>
      </c>
      <c r="J9"/>
      <c r="K9"/>
      <c r="L9"/>
      <c r="M9"/>
    </row>
    <row r="10" spans="1:13">
      <c r="F10" s="246"/>
      <c r="G10" s="994"/>
      <c r="H10" s="246"/>
      <c r="J10"/>
      <c r="K10"/>
      <c r="L10"/>
      <c r="M10"/>
    </row>
    <row r="11" spans="1:13">
      <c r="A11" s="246">
        <v>1</v>
      </c>
      <c r="B11" s="3" t="s">
        <v>555</v>
      </c>
      <c r="C11" s="5" t="s">
        <v>963</v>
      </c>
      <c r="E11" s="393">
        <v>16769.105</v>
      </c>
      <c r="F11" s="394"/>
      <c r="G11" s="5"/>
      <c r="H11" s="246">
        <f>A11</f>
        <v>1</v>
      </c>
      <c r="J11"/>
      <c r="K11"/>
      <c r="L11"/>
      <c r="M11"/>
    </row>
    <row r="12" spans="1:13">
      <c r="A12" s="246">
        <f>+A11+1</f>
        <v>2</v>
      </c>
      <c r="B12" s="3"/>
      <c r="C12" s="392"/>
      <c r="E12" s="395"/>
      <c r="F12" s="394"/>
      <c r="G12" s="5"/>
      <c r="H12" s="246">
        <f>+H11+1</f>
        <v>2</v>
      </c>
      <c r="J12"/>
      <c r="K12"/>
      <c r="L12"/>
      <c r="M12"/>
    </row>
    <row r="13" spans="1:13" ht="18.75">
      <c r="A13" s="246">
        <f t="shared" ref="A13:A27" si="0">+A12+1</f>
        <v>3</v>
      </c>
      <c r="B13" s="3" t="s">
        <v>556</v>
      </c>
      <c r="C13" s="392"/>
      <c r="E13" s="396">
        <f>'AI-1'!D58-E15</f>
        <v>17346.328099999999</v>
      </c>
      <c r="F13" s="394"/>
      <c r="G13" s="5" t="str">
        <f>"AI-1; Line "&amp;'AI-1'!A60</f>
        <v>AI-1; Line 51</v>
      </c>
      <c r="H13" s="246">
        <f t="shared" ref="H13:H27" si="1">+H12+1</f>
        <v>3</v>
      </c>
      <c r="J13"/>
      <c r="K13"/>
      <c r="L13"/>
      <c r="M13"/>
    </row>
    <row r="14" spans="1:13">
      <c r="A14" s="246">
        <f t="shared" si="0"/>
        <v>4</v>
      </c>
      <c r="B14" s="3"/>
      <c r="C14" s="392"/>
      <c r="E14" s="397"/>
      <c r="F14" s="394"/>
      <c r="G14" s="5"/>
      <c r="H14" s="246">
        <f t="shared" si="1"/>
        <v>4</v>
      </c>
      <c r="J14"/>
      <c r="K14"/>
      <c r="L14"/>
      <c r="M14"/>
    </row>
    <row r="15" spans="1:13" ht="18.75">
      <c r="A15" s="246">
        <f t="shared" si="0"/>
        <v>5</v>
      </c>
      <c r="B15" s="3" t="s">
        <v>557</v>
      </c>
      <c r="C15" s="392"/>
      <c r="E15" s="396">
        <f>'AI-1'!E58</f>
        <v>16598.9859</v>
      </c>
      <c r="F15" s="394"/>
      <c r="G15" s="5" t="str">
        <f>"AI-1; Line "&amp;'AI-1'!A58</f>
        <v>AI-1; Line 49</v>
      </c>
      <c r="H15" s="246">
        <f t="shared" si="1"/>
        <v>5</v>
      </c>
      <c r="J15"/>
      <c r="K15"/>
      <c r="L15"/>
      <c r="M15"/>
    </row>
    <row r="16" spans="1:13">
      <c r="A16" s="246">
        <f t="shared" si="0"/>
        <v>6</v>
      </c>
      <c r="B16" s="3"/>
      <c r="C16" s="392"/>
      <c r="E16" s="397"/>
      <c r="F16" s="394"/>
      <c r="G16" s="5"/>
      <c r="H16" s="246">
        <f t="shared" si="1"/>
        <v>6</v>
      </c>
      <c r="K16" s="392"/>
    </row>
    <row r="17" spans="1:11">
      <c r="A17" s="246">
        <f t="shared" si="0"/>
        <v>7</v>
      </c>
      <c r="B17" s="3" t="s">
        <v>558</v>
      </c>
      <c r="C17" s="5" t="s">
        <v>964</v>
      </c>
      <c r="E17" s="396">
        <v>80191.603000000003</v>
      </c>
      <c r="F17" s="394"/>
      <c r="G17" s="5"/>
      <c r="H17" s="246">
        <f t="shared" si="1"/>
        <v>7</v>
      </c>
      <c r="K17" s="392"/>
    </row>
    <row r="18" spans="1:11">
      <c r="A18" s="246">
        <f t="shared" si="0"/>
        <v>8</v>
      </c>
      <c r="B18" s="3"/>
      <c r="C18" s="5"/>
      <c r="E18" s="397"/>
      <c r="F18" s="394"/>
      <c r="G18" s="5"/>
      <c r="H18" s="246">
        <f t="shared" si="1"/>
        <v>8</v>
      </c>
      <c r="K18" s="392"/>
    </row>
    <row r="19" spans="1:11">
      <c r="A19" s="246">
        <f t="shared" si="0"/>
        <v>9</v>
      </c>
      <c r="B19" s="3" t="s">
        <v>559</v>
      </c>
      <c r="C19" s="5" t="s">
        <v>965</v>
      </c>
      <c r="E19" s="396">
        <v>12655.782999999999</v>
      </c>
      <c r="F19" s="394"/>
      <c r="G19" s="5"/>
      <c r="H19" s="246">
        <f t="shared" si="1"/>
        <v>9</v>
      </c>
      <c r="K19" s="392"/>
    </row>
    <row r="20" spans="1:11">
      <c r="A20" s="246">
        <f t="shared" si="0"/>
        <v>10</v>
      </c>
      <c r="B20" s="3"/>
      <c r="C20" s="5"/>
      <c r="E20" s="398"/>
      <c r="F20" s="394"/>
      <c r="G20" s="5"/>
      <c r="H20" s="246">
        <f t="shared" si="1"/>
        <v>10</v>
      </c>
      <c r="K20" s="392"/>
    </row>
    <row r="21" spans="1:11">
      <c r="A21" s="246">
        <f t="shared" si="0"/>
        <v>11</v>
      </c>
      <c r="B21" s="3" t="s">
        <v>560</v>
      </c>
      <c r="C21" s="5" t="s">
        <v>966</v>
      </c>
      <c r="E21" s="344">
        <v>16950.915000000001</v>
      </c>
      <c r="F21" s="394"/>
      <c r="G21" s="5"/>
      <c r="H21" s="246">
        <f t="shared" si="1"/>
        <v>11</v>
      </c>
      <c r="K21" s="392"/>
    </row>
    <row r="22" spans="1:11">
      <c r="A22" s="246">
        <f t="shared" si="0"/>
        <v>12</v>
      </c>
      <c r="B22" s="3"/>
      <c r="C22" s="5"/>
      <c r="E22" s="395"/>
      <c r="F22" s="394"/>
      <c r="G22" s="5"/>
      <c r="H22" s="246">
        <f t="shared" si="1"/>
        <v>12</v>
      </c>
    </row>
    <row r="23" spans="1:11">
      <c r="A23" s="246">
        <f t="shared" si="0"/>
        <v>13</v>
      </c>
      <c r="B23" s="3" t="s">
        <v>561</v>
      </c>
      <c r="C23" s="5" t="s">
        <v>967</v>
      </c>
      <c r="E23" s="995">
        <v>0</v>
      </c>
      <c r="F23" s="394"/>
      <c r="G23" s="5"/>
      <c r="H23" s="246">
        <f t="shared" si="1"/>
        <v>13</v>
      </c>
    </row>
    <row r="24" spans="1:11">
      <c r="A24" s="246">
        <f t="shared" si="0"/>
        <v>14</v>
      </c>
      <c r="B24" s="3"/>
      <c r="E24" s="399"/>
      <c r="F24" s="394"/>
      <c r="G24" s="5"/>
      <c r="H24" s="246">
        <f t="shared" si="1"/>
        <v>14</v>
      </c>
    </row>
    <row r="25" spans="1:11" ht="16.5" thickBot="1">
      <c r="A25" s="246">
        <f t="shared" si="0"/>
        <v>15</v>
      </c>
      <c r="B25" s="3" t="s">
        <v>562</v>
      </c>
      <c r="E25" s="1154">
        <f>SUM(E11:E23)</f>
        <v>160512.72</v>
      </c>
      <c r="F25" s="394"/>
      <c r="G25" s="66" t="str">
        <f>"Sum Lines "&amp;A11&amp;" thru "&amp;A23</f>
        <v>Sum Lines 1 thru 13</v>
      </c>
      <c r="H25" s="246">
        <f t="shared" si="1"/>
        <v>15</v>
      </c>
      <c r="J25" s="906"/>
    </row>
    <row r="26" spans="1:11" ht="16.5" thickTop="1">
      <c r="A26" s="246">
        <f t="shared" si="0"/>
        <v>16</v>
      </c>
      <c r="B26" s="3"/>
      <c r="E26" s="399"/>
      <c r="F26" s="394"/>
      <c r="G26" s="66"/>
      <c r="H26" s="246">
        <f t="shared" si="1"/>
        <v>16</v>
      </c>
    </row>
    <row r="27" spans="1:11" ht="16.5" thickBot="1">
      <c r="A27" s="246">
        <f t="shared" si="0"/>
        <v>17</v>
      </c>
      <c r="B27" s="215" t="s">
        <v>195</v>
      </c>
      <c r="E27" s="1155">
        <f>E13/E25</f>
        <v>0.10806824593091438</v>
      </c>
      <c r="F27" s="401"/>
      <c r="G27" s="4" t="str">
        <f>"Line "&amp;A13&amp;" / Line "&amp;A25</f>
        <v>Line 3 / Line 15</v>
      </c>
      <c r="H27" s="246">
        <f t="shared" si="1"/>
        <v>17</v>
      </c>
    </row>
    <row r="28" spans="1:11" ht="16.5" thickTop="1">
      <c r="E28" s="402"/>
      <c r="F28" s="401"/>
      <c r="G28" s="246"/>
      <c r="H28" s="246"/>
    </row>
    <row r="29" spans="1:11">
      <c r="E29" s="402"/>
      <c r="F29" s="401"/>
      <c r="G29" s="400"/>
      <c r="H29" s="246"/>
    </row>
    <row r="30" spans="1:11" ht="18.75">
      <c r="A30" s="403">
        <v>1</v>
      </c>
      <c r="B30" s="3" t="s">
        <v>563</v>
      </c>
      <c r="E30" s="402"/>
      <c r="F30" s="401"/>
      <c r="G30" s="246"/>
      <c r="H30" s="246"/>
    </row>
    <row r="31" spans="1:11" ht="18.75">
      <c r="A31" s="403">
        <v>2</v>
      </c>
      <c r="B31" s="3" t="s">
        <v>564</v>
      </c>
    </row>
    <row r="32" spans="1:11" ht="18.75">
      <c r="A32" s="67"/>
      <c r="B32" s="3"/>
    </row>
    <row r="33" spans="1:2">
      <c r="A33" s="4"/>
      <c r="B33" s="3"/>
    </row>
    <row r="34" spans="1:2">
      <c r="B34" s="3"/>
    </row>
    <row r="35" spans="1:2">
      <c r="B35" s="3"/>
    </row>
    <row r="36" spans="1:2">
      <c r="B36" s="3"/>
    </row>
    <row r="37" spans="1:2">
      <c r="B37" s="3"/>
    </row>
  </sheetData>
  <mergeCells count="5">
    <mergeCell ref="B2:G2"/>
    <mergeCell ref="B3:G3"/>
    <mergeCell ref="B4:G4"/>
    <mergeCell ref="B5:G5"/>
    <mergeCell ref="B6:G6"/>
  </mergeCells>
  <printOptions horizontalCentered="1"/>
  <pageMargins left="0.5" right="0.5" top="0.5" bottom="0.5" header="0.25" footer="0.25"/>
  <pageSetup scale="63" orientation="portrait" r:id="rId1"/>
  <headerFooter scaleWithDoc="0">
    <oddFooter>&amp;C&amp;"Times New Roman,Regular"&amp;10AI</oddFooter>
  </headerFooter>
  <customProperties>
    <customPr name="_pios_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2:M67"/>
  <sheetViews>
    <sheetView topLeftCell="A24" zoomScale="80" zoomScaleNormal="80" workbookViewId="0">
      <selection activeCell="H61" sqref="H61"/>
    </sheetView>
  </sheetViews>
  <sheetFormatPr defaultColWidth="8.5703125" defaultRowHeight="15.75"/>
  <cols>
    <col min="1" max="1" width="5.140625" style="104" bestFit="1" customWidth="1"/>
    <col min="2" max="2" width="11.140625" style="13" customWidth="1"/>
    <col min="3" max="3" width="69.42578125" style="13" customWidth="1"/>
    <col min="4" max="5" width="18.5703125" style="13" customWidth="1"/>
    <col min="6" max="6" width="5.140625" style="104" bestFit="1" customWidth="1"/>
    <col min="7" max="16384" width="8.5703125" style="13"/>
  </cols>
  <sheetData>
    <row r="2" spans="1:13">
      <c r="B2" s="1322" t="s">
        <v>0</v>
      </c>
      <c r="C2" s="1322"/>
      <c r="D2" s="1322"/>
      <c r="E2" s="1322"/>
      <c r="F2" s="110"/>
    </row>
    <row r="3" spans="1:13">
      <c r="B3" s="1315" t="s">
        <v>565</v>
      </c>
      <c r="C3" s="1315"/>
      <c r="D3" s="1315"/>
      <c r="E3" s="1315"/>
      <c r="F3" s="236"/>
      <c r="G3" s="236"/>
      <c r="I3"/>
      <c r="J3"/>
      <c r="K3"/>
      <c r="L3"/>
      <c r="M3"/>
    </row>
    <row r="4" spans="1:13">
      <c r="B4" s="1302" t="s">
        <v>566</v>
      </c>
      <c r="C4" s="1302"/>
      <c r="D4" s="1302"/>
      <c r="E4" s="1302"/>
      <c r="I4" s="808"/>
    </row>
    <row r="5" spans="1:13">
      <c r="B5" s="1302" t="str">
        <f>" 12 Months Ending December 31, "&amp;Automation!$B$3</f>
        <v xml:space="preserve"> 12 Months Ending December 31, 2025</v>
      </c>
      <c r="C5" s="1302"/>
      <c r="D5" s="1302"/>
      <c r="E5" s="1302"/>
    </row>
    <row r="6" spans="1:13">
      <c r="B6" s="1326" t="s">
        <v>3</v>
      </c>
      <c r="C6" s="1326"/>
      <c r="D6" s="1326"/>
      <c r="E6" s="1326"/>
      <c r="F6" s="110"/>
      <c r="G6" s="110"/>
    </row>
    <row r="7" spans="1:13" ht="16.5" thickBot="1">
      <c r="B7" s="77"/>
      <c r="C7" s="77"/>
      <c r="D7" s="77"/>
    </row>
    <row r="8" spans="1:13">
      <c r="A8" s="581" t="s">
        <v>4</v>
      </c>
      <c r="B8" s="584" t="s">
        <v>567</v>
      </c>
      <c r="C8" s="585"/>
      <c r="D8" s="586"/>
      <c r="E8" s="404"/>
      <c r="F8" s="582" t="s">
        <v>4</v>
      </c>
    </row>
    <row r="9" spans="1:13" ht="18.75">
      <c r="A9" s="581" t="s">
        <v>5</v>
      </c>
      <c r="B9" s="1185" t="s">
        <v>258</v>
      </c>
      <c r="C9" s="996" t="s">
        <v>259</v>
      </c>
      <c r="D9" s="997" t="s">
        <v>568</v>
      </c>
      <c r="E9" s="998" t="s">
        <v>569</v>
      </c>
      <c r="F9" s="582" t="s">
        <v>5</v>
      </c>
    </row>
    <row r="10" spans="1:13">
      <c r="A10" s="581">
        <v>1</v>
      </c>
      <c r="B10" s="1187" t="s">
        <v>883</v>
      </c>
      <c r="C10" s="1188" t="s">
        <v>884</v>
      </c>
      <c r="D10" s="1189">
        <v>0</v>
      </c>
      <c r="E10" s="1186"/>
      <c r="F10" s="582">
        <f>A10</f>
        <v>1</v>
      </c>
    </row>
    <row r="11" spans="1:13">
      <c r="A11" s="581">
        <f>A10+1</f>
        <v>2</v>
      </c>
      <c r="B11" s="405" t="s">
        <v>570</v>
      </c>
      <c r="C11" s="83" t="s">
        <v>571</v>
      </c>
      <c r="D11" s="256">
        <v>4959.40175</v>
      </c>
      <c r="E11" s="916"/>
      <c r="F11" s="582">
        <f>A11</f>
        <v>2</v>
      </c>
      <c r="H11" s="901"/>
      <c r="I11" s="901"/>
      <c r="J11" s="918"/>
    </row>
    <row r="12" spans="1:13">
      <c r="A12" s="581">
        <f t="shared" ref="A12:A61" si="0">A11+1</f>
        <v>3</v>
      </c>
      <c r="B12" s="405" t="s">
        <v>572</v>
      </c>
      <c r="C12" s="83" t="s">
        <v>573</v>
      </c>
      <c r="D12" s="256">
        <v>405.17545000000001</v>
      </c>
      <c r="E12" s="916"/>
      <c r="F12" s="582">
        <f t="shared" ref="F12:F61" si="1">A12</f>
        <v>3</v>
      </c>
      <c r="H12" s="901"/>
      <c r="I12" s="901"/>
      <c r="J12" s="918"/>
    </row>
    <row r="13" spans="1:13">
      <c r="A13" s="581">
        <f t="shared" si="0"/>
        <v>4</v>
      </c>
      <c r="B13" s="405" t="s">
        <v>574</v>
      </c>
      <c r="C13" s="83" t="s">
        <v>575</v>
      </c>
      <c r="D13" s="638">
        <v>1526.30153</v>
      </c>
      <c r="E13" s="916"/>
      <c r="F13" s="582">
        <f t="shared" si="1"/>
        <v>4</v>
      </c>
      <c r="H13" s="901"/>
      <c r="I13" s="901"/>
      <c r="J13" s="918"/>
    </row>
    <row r="14" spans="1:13">
      <c r="A14" s="581">
        <f t="shared" si="0"/>
        <v>5</v>
      </c>
      <c r="B14" s="405" t="s">
        <v>576</v>
      </c>
      <c r="C14" s="83" t="s">
        <v>577</v>
      </c>
      <c r="D14" s="638">
        <v>467.21246000000002</v>
      </c>
      <c r="E14" s="916"/>
      <c r="F14" s="582">
        <f t="shared" si="1"/>
        <v>5</v>
      </c>
      <c r="H14" s="901"/>
      <c r="I14" s="901"/>
      <c r="J14" s="918"/>
    </row>
    <row r="15" spans="1:13">
      <c r="A15" s="581">
        <f t="shared" si="0"/>
        <v>6</v>
      </c>
      <c r="B15" s="405" t="s">
        <v>578</v>
      </c>
      <c r="C15" s="83" t="s">
        <v>579</v>
      </c>
      <c r="D15" s="638">
        <v>1180.46333</v>
      </c>
      <c r="E15" s="916"/>
      <c r="F15" s="582">
        <f t="shared" si="1"/>
        <v>6</v>
      </c>
      <c r="H15" s="901"/>
      <c r="I15" s="901"/>
      <c r="J15" s="918"/>
    </row>
    <row r="16" spans="1:13">
      <c r="A16" s="581">
        <f t="shared" si="0"/>
        <v>7</v>
      </c>
      <c r="B16" s="406" t="s">
        <v>580</v>
      </c>
      <c r="C16" s="83" t="s">
        <v>581</v>
      </c>
      <c r="D16" s="638">
        <v>310.73885999999999</v>
      </c>
      <c r="E16" s="916"/>
      <c r="F16" s="582">
        <f t="shared" si="1"/>
        <v>7</v>
      </c>
      <c r="H16" s="902"/>
      <c r="I16" s="902"/>
      <c r="J16" s="918"/>
    </row>
    <row r="17" spans="1:10">
      <c r="A17" s="581">
        <f t="shared" si="0"/>
        <v>8</v>
      </c>
      <c r="B17" s="406" t="s">
        <v>582</v>
      </c>
      <c r="C17" s="83" t="s">
        <v>583</v>
      </c>
      <c r="D17" s="638">
        <v>0</v>
      </c>
      <c r="E17" s="916"/>
      <c r="F17" s="582">
        <f t="shared" si="1"/>
        <v>8</v>
      </c>
      <c r="H17" s="902"/>
      <c r="I17" s="902"/>
      <c r="J17" s="918"/>
    </row>
    <row r="18" spans="1:10">
      <c r="A18" s="581">
        <f t="shared" si="0"/>
        <v>9</v>
      </c>
      <c r="B18" s="406" t="s">
        <v>584</v>
      </c>
      <c r="C18" s="83" t="s">
        <v>585</v>
      </c>
      <c r="D18" s="638">
        <v>74.768659999999997</v>
      </c>
      <c r="E18" s="916"/>
      <c r="F18" s="582">
        <f t="shared" si="1"/>
        <v>9</v>
      </c>
      <c r="H18" s="902"/>
      <c r="I18" s="902"/>
      <c r="J18" s="918"/>
    </row>
    <row r="19" spans="1:10">
      <c r="A19" s="581">
        <f t="shared" si="0"/>
        <v>10</v>
      </c>
      <c r="B19" s="405" t="s">
        <v>586</v>
      </c>
      <c r="C19" s="83" t="s">
        <v>587</v>
      </c>
      <c r="D19" s="638">
        <v>0</v>
      </c>
      <c r="E19" s="917"/>
      <c r="F19" s="582">
        <f t="shared" si="1"/>
        <v>10</v>
      </c>
      <c r="H19" s="901"/>
      <c r="I19" s="901"/>
      <c r="J19" s="918"/>
    </row>
    <row r="20" spans="1:10">
      <c r="A20" s="581">
        <f t="shared" si="0"/>
        <v>11</v>
      </c>
      <c r="B20" s="406" t="s">
        <v>588</v>
      </c>
      <c r="C20" s="83" t="s">
        <v>589</v>
      </c>
      <c r="D20" s="638">
        <v>0</v>
      </c>
      <c r="E20" s="917"/>
      <c r="F20" s="582">
        <f t="shared" si="1"/>
        <v>11</v>
      </c>
      <c r="H20" s="902"/>
      <c r="I20" s="902"/>
      <c r="J20" s="918"/>
    </row>
    <row r="21" spans="1:10">
      <c r="A21" s="581">
        <f t="shared" si="0"/>
        <v>12</v>
      </c>
      <c r="B21" s="406" t="s">
        <v>590</v>
      </c>
      <c r="C21" s="83" t="s">
        <v>591</v>
      </c>
      <c r="D21" s="638">
        <v>689.0752</v>
      </c>
      <c r="E21" s="917"/>
      <c r="F21" s="582">
        <f t="shared" si="1"/>
        <v>12</v>
      </c>
      <c r="H21" s="902"/>
      <c r="I21" s="902"/>
      <c r="J21" s="918"/>
    </row>
    <row r="22" spans="1:10">
      <c r="A22" s="581">
        <f t="shared" si="0"/>
        <v>13</v>
      </c>
      <c r="B22" s="405" t="s">
        <v>592</v>
      </c>
      <c r="C22" s="83" t="s">
        <v>593</v>
      </c>
      <c r="D22" s="638">
        <v>125.41779</v>
      </c>
      <c r="E22" s="999">
        <f>D22</f>
        <v>125.41779</v>
      </c>
      <c r="F22" s="582">
        <f t="shared" si="1"/>
        <v>13</v>
      </c>
      <c r="H22" s="901"/>
      <c r="I22" s="901"/>
      <c r="J22" s="918"/>
    </row>
    <row r="23" spans="1:10">
      <c r="A23" s="581">
        <f t="shared" si="0"/>
        <v>14</v>
      </c>
      <c r="B23" s="405" t="s">
        <v>594</v>
      </c>
      <c r="C23" s="83" t="s">
        <v>595</v>
      </c>
      <c r="D23" s="638">
        <v>2484.9064800000001</v>
      </c>
      <c r="E23" s="1000">
        <f>D23</f>
        <v>2484.9064800000001</v>
      </c>
      <c r="F23" s="582">
        <f t="shared" si="1"/>
        <v>14</v>
      </c>
      <c r="H23" s="901"/>
      <c r="I23" s="901"/>
      <c r="J23" s="918"/>
    </row>
    <row r="24" spans="1:10">
      <c r="A24" s="581">
        <f t="shared" si="0"/>
        <v>15</v>
      </c>
      <c r="B24" s="405" t="s">
        <v>596</v>
      </c>
      <c r="C24" s="83" t="s">
        <v>597</v>
      </c>
      <c r="D24" s="638">
        <v>0</v>
      </c>
      <c r="E24" s="1000">
        <f>D24</f>
        <v>0</v>
      </c>
      <c r="F24" s="582">
        <f t="shared" si="1"/>
        <v>15</v>
      </c>
      <c r="H24" s="901"/>
      <c r="I24" s="901"/>
      <c r="J24" s="918"/>
    </row>
    <row r="25" spans="1:10">
      <c r="A25" s="581">
        <f t="shared" si="0"/>
        <v>16</v>
      </c>
      <c r="B25" s="405" t="s">
        <v>598</v>
      </c>
      <c r="C25" s="83" t="s">
        <v>599</v>
      </c>
      <c r="D25" s="638">
        <v>1131.9444099999998</v>
      </c>
      <c r="E25" s="1000">
        <f>D25</f>
        <v>1131.9444099999998</v>
      </c>
      <c r="F25" s="582">
        <f t="shared" si="1"/>
        <v>16</v>
      </c>
      <c r="H25" s="901"/>
      <c r="I25" s="901"/>
      <c r="J25" s="918"/>
    </row>
    <row r="26" spans="1:10">
      <c r="A26" s="581">
        <f t="shared" si="0"/>
        <v>17</v>
      </c>
      <c r="B26" s="405" t="s">
        <v>600</v>
      </c>
      <c r="C26" s="83" t="s">
        <v>601</v>
      </c>
      <c r="D26" s="638">
        <v>0</v>
      </c>
      <c r="E26" s="1000">
        <f>D26</f>
        <v>0</v>
      </c>
      <c r="F26" s="582">
        <f t="shared" si="1"/>
        <v>17</v>
      </c>
      <c r="H26" s="901"/>
      <c r="I26" s="901"/>
      <c r="J26" s="918"/>
    </row>
    <row r="27" spans="1:10">
      <c r="A27" s="581">
        <f t="shared" si="0"/>
        <v>18</v>
      </c>
      <c r="B27" s="406" t="s">
        <v>602</v>
      </c>
      <c r="C27" s="83" t="s">
        <v>603</v>
      </c>
      <c r="D27" s="638">
        <v>0</v>
      </c>
      <c r="E27" s="1000"/>
      <c r="F27" s="582">
        <f t="shared" si="1"/>
        <v>18</v>
      </c>
      <c r="H27" s="902"/>
      <c r="I27" s="902"/>
      <c r="J27" s="918"/>
    </row>
    <row r="28" spans="1:10">
      <c r="A28" s="581">
        <f t="shared" si="0"/>
        <v>19</v>
      </c>
      <c r="B28" s="405" t="s">
        <v>604</v>
      </c>
      <c r="C28" s="83" t="s">
        <v>605</v>
      </c>
      <c r="D28" s="638">
        <v>3898.5868700000001</v>
      </c>
      <c r="E28" s="916"/>
      <c r="F28" s="582">
        <f t="shared" si="1"/>
        <v>19</v>
      </c>
      <c r="H28" s="901"/>
      <c r="I28" s="901"/>
      <c r="J28" s="918"/>
    </row>
    <row r="29" spans="1:10">
      <c r="A29" s="581">
        <f t="shared" si="0"/>
        <v>20</v>
      </c>
      <c r="B29" s="405" t="s">
        <v>606</v>
      </c>
      <c r="C29" s="83" t="s">
        <v>607</v>
      </c>
      <c r="D29" s="638">
        <v>0</v>
      </c>
      <c r="E29" s="916"/>
      <c r="F29" s="582">
        <f t="shared" si="1"/>
        <v>20</v>
      </c>
      <c r="H29" s="901"/>
      <c r="I29" s="901"/>
      <c r="J29" s="918"/>
    </row>
    <row r="30" spans="1:10">
      <c r="A30" s="581">
        <f t="shared" si="0"/>
        <v>21</v>
      </c>
      <c r="B30" s="405" t="s">
        <v>608</v>
      </c>
      <c r="C30" s="83" t="s">
        <v>609</v>
      </c>
      <c r="D30" s="638">
        <v>0</v>
      </c>
      <c r="E30" s="916"/>
      <c r="F30" s="582">
        <f t="shared" si="1"/>
        <v>21</v>
      </c>
      <c r="H30" s="901"/>
      <c r="I30" s="901"/>
      <c r="J30" s="918"/>
    </row>
    <row r="31" spans="1:10">
      <c r="A31" s="581">
        <f t="shared" si="0"/>
        <v>22</v>
      </c>
      <c r="B31" s="405" t="s">
        <v>610</v>
      </c>
      <c r="C31" s="83" t="s">
        <v>611</v>
      </c>
      <c r="D31" s="638">
        <v>1517.18923</v>
      </c>
      <c r="E31" s="916"/>
      <c r="F31" s="582">
        <f t="shared" si="1"/>
        <v>22</v>
      </c>
      <c r="H31" s="901"/>
      <c r="I31" s="901"/>
      <c r="J31" s="918"/>
    </row>
    <row r="32" spans="1:10">
      <c r="A32" s="581">
        <f t="shared" si="0"/>
        <v>23</v>
      </c>
      <c r="B32" s="405" t="s">
        <v>612</v>
      </c>
      <c r="C32" s="83" t="s">
        <v>613</v>
      </c>
      <c r="D32" s="638">
        <v>171.30498</v>
      </c>
      <c r="E32" s="916"/>
      <c r="F32" s="582">
        <f t="shared" si="1"/>
        <v>23</v>
      </c>
      <c r="H32" s="901"/>
      <c r="I32" s="901"/>
      <c r="J32" s="918"/>
    </row>
    <row r="33" spans="1:10">
      <c r="A33" s="581">
        <f t="shared" si="0"/>
        <v>24</v>
      </c>
      <c r="B33" s="406" t="s">
        <v>614</v>
      </c>
      <c r="C33" s="83" t="s">
        <v>615</v>
      </c>
      <c r="D33" s="177">
        <v>77.569639999999993</v>
      </c>
      <c r="E33" s="916"/>
      <c r="F33" s="582">
        <f t="shared" si="1"/>
        <v>24</v>
      </c>
      <c r="H33" s="902"/>
      <c r="I33" s="902"/>
      <c r="J33" s="918"/>
    </row>
    <row r="34" spans="1:10">
      <c r="A34" s="581">
        <f t="shared" si="0"/>
        <v>25</v>
      </c>
      <c r="B34" s="405" t="s">
        <v>616</v>
      </c>
      <c r="C34" s="83" t="s">
        <v>617</v>
      </c>
      <c r="D34" s="638">
        <v>592.33471999999995</v>
      </c>
      <c r="E34" s="916"/>
      <c r="F34" s="582">
        <f t="shared" si="1"/>
        <v>25</v>
      </c>
      <c r="H34" s="901"/>
      <c r="I34" s="901"/>
      <c r="J34" s="918"/>
    </row>
    <row r="35" spans="1:10">
      <c r="A35" s="581">
        <f t="shared" si="0"/>
        <v>26</v>
      </c>
      <c r="B35" s="405" t="s">
        <v>618</v>
      </c>
      <c r="C35" s="83" t="s">
        <v>619</v>
      </c>
      <c r="D35" s="638">
        <v>1003.1455</v>
      </c>
      <c r="E35" s="917"/>
      <c r="F35" s="582">
        <f t="shared" si="1"/>
        <v>26</v>
      </c>
      <c r="H35" s="901"/>
      <c r="I35" s="901"/>
      <c r="J35" s="918"/>
    </row>
    <row r="36" spans="1:10">
      <c r="A36" s="581">
        <f t="shared" si="0"/>
        <v>27</v>
      </c>
      <c r="B36" s="405" t="s">
        <v>620</v>
      </c>
      <c r="C36" s="83" t="s">
        <v>621</v>
      </c>
      <c r="D36" s="638">
        <v>0</v>
      </c>
      <c r="E36" s="917"/>
      <c r="F36" s="582">
        <f t="shared" si="1"/>
        <v>27</v>
      </c>
      <c r="H36" s="901"/>
      <c r="I36" s="901"/>
      <c r="J36" s="918"/>
    </row>
    <row r="37" spans="1:10">
      <c r="A37" s="581">
        <f t="shared" si="0"/>
        <v>28</v>
      </c>
      <c r="B37" s="405" t="s">
        <v>622</v>
      </c>
      <c r="C37" s="83" t="s">
        <v>623</v>
      </c>
      <c r="D37" s="638">
        <v>62.437739999999998</v>
      </c>
      <c r="E37" s="917"/>
      <c r="F37" s="582">
        <f t="shared" si="1"/>
        <v>28</v>
      </c>
      <c r="H37" s="901"/>
      <c r="I37" s="901"/>
      <c r="J37" s="918"/>
    </row>
    <row r="38" spans="1:10">
      <c r="A38" s="581">
        <f t="shared" si="0"/>
        <v>29</v>
      </c>
      <c r="B38" s="405" t="s">
        <v>624</v>
      </c>
      <c r="C38" s="83" t="s">
        <v>625</v>
      </c>
      <c r="D38" s="638">
        <v>1327.9132999999999</v>
      </c>
      <c r="E38" s="1000">
        <f>D38</f>
        <v>1327.9132999999999</v>
      </c>
      <c r="F38" s="582">
        <f t="shared" si="1"/>
        <v>29</v>
      </c>
      <c r="H38" s="901"/>
      <c r="I38" s="901"/>
      <c r="J38" s="918"/>
    </row>
    <row r="39" spans="1:10">
      <c r="A39" s="581">
        <f t="shared" si="0"/>
        <v>30</v>
      </c>
      <c r="B39" s="405" t="s">
        <v>626</v>
      </c>
      <c r="C39" s="83" t="s">
        <v>627</v>
      </c>
      <c r="D39" s="638">
        <v>6950.9720800000005</v>
      </c>
      <c r="E39" s="1000">
        <f>D39</f>
        <v>6950.9720800000005</v>
      </c>
      <c r="F39" s="582">
        <f t="shared" si="1"/>
        <v>30</v>
      </c>
      <c r="H39" s="901"/>
      <c r="I39" s="901"/>
      <c r="J39" s="918"/>
    </row>
    <row r="40" spans="1:10">
      <c r="A40" s="581">
        <f t="shared" si="0"/>
        <v>31</v>
      </c>
      <c r="B40" s="405" t="s">
        <v>628</v>
      </c>
      <c r="C40" s="83" t="s">
        <v>629</v>
      </c>
      <c r="D40" s="638">
        <v>193.34312</v>
      </c>
      <c r="E40" s="1000"/>
      <c r="F40" s="582">
        <f t="shared" si="1"/>
        <v>31</v>
      </c>
      <c r="H40" s="901"/>
      <c r="I40" s="901"/>
      <c r="J40" s="918"/>
    </row>
    <row r="41" spans="1:10">
      <c r="A41" s="581">
        <f t="shared" si="0"/>
        <v>32</v>
      </c>
      <c r="B41" s="405" t="s">
        <v>630</v>
      </c>
      <c r="C41" s="83" t="s">
        <v>631</v>
      </c>
      <c r="D41" s="638">
        <v>218.50797</v>
      </c>
      <c r="E41" s="1000"/>
      <c r="F41" s="582">
        <f t="shared" si="1"/>
        <v>32</v>
      </c>
      <c r="H41" s="901"/>
      <c r="I41" s="901"/>
      <c r="J41" s="918"/>
    </row>
    <row r="42" spans="1:10">
      <c r="A42" s="581">
        <f t="shared" si="0"/>
        <v>33</v>
      </c>
      <c r="B42" s="405" t="s">
        <v>632</v>
      </c>
      <c r="C42" s="83" t="s">
        <v>633</v>
      </c>
      <c r="D42" s="638">
        <v>215.00546</v>
      </c>
      <c r="E42" s="1000">
        <f t="shared" ref="E42:E54" si="2">D42</f>
        <v>215.00546</v>
      </c>
      <c r="F42" s="582">
        <f t="shared" si="1"/>
        <v>33</v>
      </c>
      <c r="H42" s="901"/>
      <c r="I42" s="901"/>
      <c r="J42" s="918"/>
    </row>
    <row r="43" spans="1:10">
      <c r="A43" s="581">
        <f t="shared" si="0"/>
        <v>34</v>
      </c>
      <c r="B43" s="405" t="s">
        <v>634</v>
      </c>
      <c r="C43" s="83" t="s">
        <v>635</v>
      </c>
      <c r="D43" s="638">
        <v>223.56429999999997</v>
      </c>
      <c r="E43" s="1000">
        <f t="shared" si="2"/>
        <v>223.56429999999997</v>
      </c>
      <c r="F43" s="582">
        <f t="shared" si="1"/>
        <v>34</v>
      </c>
      <c r="H43" s="901"/>
      <c r="I43" s="901"/>
      <c r="J43" s="918"/>
    </row>
    <row r="44" spans="1:10">
      <c r="A44" s="581">
        <f t="shared" si="0"/>
        <v>35</v>
      </c>
      <c r="B44" s="405" t="s">
        <v>636</v>
      </c>
      <c r="C44" s="83" t="s">
        <v>637</v>
      </c>
      <c r="D44" s="638">
        <v>9.5037599999999998</v>
      </c>
      <c r="E44" s="1000">
        <f t="shared" si="2"/>
        <v>9.5037599999999998</v>
      </c>
      <c r="F44" s="582">
        <f t="shared" si="1"/>
        <v>35</v>
      </c>
      <c r="H44" s="901"/>
      <c r="I44" s="901"/>
      <c r="J44" s="918"/>
    </row>
    <row r="45" spans="1:10">
      <c r="A45" s="581">
        <f t="shared" si="0"/>
        <v>36</v>
      </c>
      <c r="B45" s="405" t="s">
        <v>638</v>
      </c>
      <c r="C45" s="83" t="s">
        <v>639</v>
      </c>
      <c r="D45" s="638">
        <v>1585.0243600000001</v>
      </c>
      <c r="E45" s="1000">
        <f t="shared" si="2"/>
        <v>1585.0243600000001</v>
      </c>
      <c r="F45" s="582">
        <f t="shared" si="1"/>
        <v>36</v>
      </c>
      <c r="H45" s="901"/>
      <c r="I45" s="901"/>
      <c r="J45" s="918"/>
    </row>
    <row r="46" spans="1:10">
      <c r="A46" s="581">
        <f t="shared" si="0"/>
        <v>37</v>
      </c>
      <c r="B46" s="405" t="s">
        <v>640</v>
      </c>
      <c r="C46" s="83" t="s">
        <v>641</v>
      </c>
      <c r="D46" s="638">
        <v>1343.23398</v>
      </c>
      <c r="E46" s="1000">
        <f t="shared" si="2"/>
        <v>1343.23398</v>
      </c>
      <c r="F46" s="582">
        <f t="shared" si="1"/>
        <v>37</v>
      </c>
      <c r="H46" s="901"/>
      <c r="I46" s="901"/>
      <c r="J46" s="918"/>
    </row>
    <row r="47" spans="1:10">
      <c r="A47" s="581">
        <f t="shared" si="0"/>
        <v>38</v>
      </c>
      <c r="B47" s="405" t="s">
        <v>642</v>
      </c>
      <c r="C47" s="83" t="s">
        <v>643</v>
      </c>
      <c r="D47" s="638">
        <v>9.7032800000000012</v>
      </c>
      <c r="E47" s="1000">
        <f t="shared" si="2"/>
        <v>9.7032800000000012</v>
      </c>
      <c r="F47" s="582">
        <f t="shared" si="1"/>
        <v>38</v>
      </c>
      <c r="H47" s="901"/>
      <c r="I47" s="901"/>
      <c r="J47" s="918"/>
    </row>
    <row r="48" spans="1:10">
      <c r="A48" s="581">
        <f t="shared" si="0"/>
        <v>39</v>
      </c>
      <c r="B48" s="405" t="s">
        <v>644</v>
      </c>
      <c r="C48" s="83" t="s">
        <v>645</v>
      </c>
      <c r="D48" s="638">
        <v>154.30721</v>
      </c>
      <c r="E48" s="1000">
        <f t="shared" si="2"/>
        <v>154.30721</v>
      </c>
      <c r="F48" s="582">
        <f t="shared" si="1"/>
        <v>39</v>
      </c>
      <c r="H48" s="901"/>
      <c r="I48" s="901"/>
      <c r="J48" s="918"/>
    </row>
    <row r="49" spans="1:10">
      <c r="A49" s="581">
        <f t="shared" si="0"/>
        <v>40</v>
      </c>
      <c r="B49" s="405" t="s">
        <v>646</v>
      </c>
      <c r="C49" s="83" t="s">
        <v>647</v>
      </c>
      <c r="D49" s="638">
        <v>439.94461000000001</v>
      </c>
      <c r="E49" s="1000">
        <f t="shared" si="2"/>
        <v>439.94461000000001</v>
      </c>
      <c r="F49" s="582">
        <f t="shared" si="1"/>
        <v>40</v>
      </c>
      <c r="H49" s="901"/>
      <c r="I49" s="901"/>
      <c r="J49" s="918"/>
    </row>
    <row r="50" spans="1:10">
      <c r="A50" s="581">
        <f t="shared" si="0"/>
        <v>41</v>
      </c>
      <c r="B50" s="405" t="s">
        <v>648</v>
      </c>
      <c r="C50" s="83" t="s">
        <v>649</v>
      </c>
      <c r="D50" s="638">
        <v>143.57453000000001</v>
      </c>
      <c r="E50" s="1000">
        <f t="shared" si="2"/>
        <v>143.57453000000001</v>
      </c>
      <c r="F50" s="582">
        <f t="shared" si="1"/>
        <v>41</v>
      </c>
      <c r="H50" s="901"/>
      <c r="I50" s="901"/>
      <c r="J50" s="918"/>
    </row>
    <row r="51" spans="1:10">
      <c r="A51" s="581">
        <f t="shared" si="0"/>
        <v>42</v>
      </c>
      <c r="B51" s="406" t="s">
        <v>650</v>
      </c>
      <c r="C51" s="83" t="s">
        <v>651</v>
      </c>
      <c r="D51" s="638">
        <v>0</v>
      </c>
      <c r="E51" s="1000">
        <f t="shared" si="2"/>
        <v>0</v>
      </c>
      <c r="F51" s="582">
        <f t="shared" si="1"/>
        <v>42</v>
      </c>
      <c r="H51" s="902"/>
      <c r="I51" s="902"/>
      <c r="J51" s="918"/>
    </row>
    <row r="52" spans="1:10">
      <c r="A52" s="581">
        <f t="shared" si="0"/>
        <v>43</v>
      </c>
      <c r="B52" s="406" t="s">
        <v>652</v>
      </c>
      <c r="C52" s="83" t="s">
        <v>653</v>
      </c>
      <c r="D52" s="638">
        <v>0</v>
      </c>
      <c r="E52" s="1000">
        <f t="shared" si="2"/>
        <v>0</v>
      </c>
      <c r="F52" s="582">
        <f t="shared" si="1"/>
        <v>43</v>
      </c>
      <c r="H52" s="902"/>
      <c r="I52" s="902"/>
      <c r="J52" s="918"/>
    </row>
    <row r="53" spans="1:10">
      <c r="A53" s="581">
        <f t="shared" si="0"/>
        <v>44</v>
      </c>
      <c r="B53" s="405" t="s">
        <v>654</v>
      </c>
      <c r="C53" s="83" t="s">
        <v>655</v>
      </c>
      <c r="D53" s="638">
        <v>0</v>
      </c>
      <c r="E53" s="1000">
        <f t="shared" si="2"/>
        <v>0</v>
      </c>
      <c r="F53" s="582">
        <f t="shared" si="1"/>
        <v>44</v>
      </c>
      <c r="H53" s="901"/>
      <c r="I53" s="901"/>
      <c r="J53" s="918"/>
    </row>
    <row r="54" spans="1:10">
      <c r="A54" s="581">
        <f t="shared" si="0"/>
        <v>45</v>
      </c>
      <c r="B54" s="405" t="s">
        <v>656</v>
      </c>
      <c r="C54" s="83" t="s">
        <v>657</v>
      </c>
      <c r="D54" s="638">
        <v>453.97035</v>
      </c>
      <c r="E54" s="1000">
        <f t="shared" si="2"/>
        <v>453.97035</v>
      </c>
      <c r="F54" s="582">
        <f t="shared" si="1"/>
        <v>45</v>
      </c>
      <c r="H54" s="901"/>
      <c r="I54" s="901"/>
      <c r="J54" s="918"/>
    </row>
    <row r="55" spans="1:10">
      <c r="A55" s="581">
        <f t="shared" si="0"/>
        <v>46</v>
      </c>
      <c r="B55" s="405" t="s">
        <v>658</v>
      </c>
      <c r="C55" s="83" t="s">
        <v>659</v>
      </c>
      <c r="D55" s="638">
        <v>-0.78334999999999999</v>
      </c>
      <c r="E55" s="1300"/>
      <c r="F55" s="582">
        <f t="shared" si="1"/>
        <v>46</v>
      </c>
      <c r="H55" s="901"/>
      <c r="I55" s="901"/>
      <c r="J55" s="918"/>
    </row>
    <row r="56" spans="1:10">
      <c r="A56" s="581">
        <f t="shared" si="0"/>
        <v>47</v>
      </c>
      <c r="B56" s="405"/>
      <c r="C56" s="83" t="s">
        <v>1033</v>
      </c>
      <c r="D56" s="1299">
        <v>-0.44556000000238416</v>
      </c>
      <c r="E56" s="1300"/>
      <c r="F56" s="582">
        <f t="shared" si="1"/>
        <v>47</v>
      </c>
      <c r="H56" s="901"/>
      <c r="I56" s="901"/>
      <c r="J56" s="918"/>
    </row>
    <row r="57" spans="1:10">
      <c r="A57" s="581">
        <f t="shared" si="0"/>
        <v>48</v>
      </c>
      <c r="B57" s="407"/>
      <c r="C57" s="409"/>
      <c r="D57" s="639"/>
      <c r="E57" s="1001"/>
      <c r="F57" s="582">
        <f t="shared" si="1"/>
        <v>48</v>
      </c>
    </row>
    <row r="58" spans="1:10" ht="16.5" thickBot="1">
      <c r="A58" s="581">
        <f t="shared" si="0"/>
        <v>49</v>
      </c>
      <c r="B58" s="407" t="s">
        <v>660</v>
      </c>
      <c r="C58" s="84"/>
      <c r="D58" s="1156">
        <f>SUM(D10:D56)</f>
        <v>33945.313999999998</v>
      </c>
      <c r="E58" s="640">
        <f>SUM(E10:E56)</f>
        <v>16598.9859</v>
      </c>
      <c r="F58" s="582">
        <f t="shared" si="1"/>
        <v>49</v>
      </c>
    </row>
    <row r="59" spans="1:10" ht="16.5" thickTop="1">
      <c r="A59" s="581">
        <f t="shared" si="0"/>
        <v>50</v>
      </c>
      <c r="B59" s="407"/>
      <c r="C59" s="409"/>
      <c r="D59" s="639"/>
      <c r="E59" s="1001"/>
      <c r="F59" s="582">
        <f t="shared" si="1"/>
        <v>50</v>
      </c>
    </row>
    <row r="60" spans="1:10" ht="16.5" thickBot="1">
      <c r="A60" s="581">
        <f t="shared" si="0"/>
        <v>51</v>
      </c>
      <c r="B60" s="407" t="s">
        <v>661</v>
      </c>
      <c r="C60" s="84"/>
      <c r="D60" s="641"/>
      <c r="E60" s="642">
        <f>D58-E58</f>
        <v>17346.328099999999</v>
      </c>
      <c r="F60" s="582">
        <f t="shared" si="1"/>
        <v>51</v>
      </c>
    </row>
    <row r="61" spans="1:10" ht="17.25" thickTop="1" thickBot="1">
      <c r="A61" s="581">
        <f t="shared" si="0"/>
        <v>52</v>
      </c>
      <c r="B61" s="408"/>
      <c r="C61" s="410"/>
      <c r="D61" s="1002"/>
      <c r="E61" s="643"/>
      <c r="F61" s="582">
        <f t="shared" si="1"/>
        <v>52</v>
      </c>
    </row>
    <row r="62" spans="1:10">
      <c r="A62" s="581"/>
      <c r="B62" s="80"/>
      <c r="C62" s="80"/>
      <c r="D62" s="81"/>
      <c r="E62" s="82"/>
      <c r="F62" s="581"/>
    </row>
    <row r="63" spans="1:10">
      <c r="A63" s="763"/>
      <c r="B63" s="764"/>
      <c r="C63" s="764"/>
      <c r="D63" s="81"/>
      <c r="E63" s="82"/>
      <c r="F63" s="581"/>
    </row>
    <row r="64" spans="1:10" ht="18.75">
      <c r="A64" s="765">
        <v>1</v>
      </c>
      <c r="B64" s="766" t="s">
        <v>662</v>
      </c>
      <c r="C64" s="764"/>
      <c r="D64" s="80"/>
      <c r="E64" s="80"/>
      <c r="F64" s="581"/>
    </row>
    <row r="65" spans="1:6" ht="18.75">
      <c r="A65" s="765">
        <v>2</v>
      </c>
      <c r="B65" s="766" t="s">
        <v>663</v>
      </c>
      <c r="C65" s="764"/>
      <c r="D65" s="80"/>
      <c r="E65" s="80"/>
      <c r="F65" s="581"/>
    </row>
    <row r="66" spans="1:6" ht="18.75">
      <c r="A66" s="767"/>
      <c r="B66" s="3"/>
      <c r="C66" s="3"/>
    </row>
    <row r="67" spans="1:6">
      <c r="A67" s="246"/>
      <c r="B67" s="3"/>
      <c r="C67" s="3"/>
    </row>
  </sheetData>
  <mergeCells count="5">
    <mergeCell ref="B4:E4"/>
    <mergeCell ref="B5:E5"/>
    <mergeCell ref="B2:E2"/>
    <mergeCell ref="B3:E3"/>
    <mergeCell ref="B6:E6"/>
  </mergeCells>
  <conditionalFormatting sqref="H11:I56">
    <cfRule type="duplicateValues" dxfId="0" priority="1"/>
  </conditionalFormatting>
  <printOptions horizontalCentered="1"/>
  <pageMargins left="0.5" right="0.5" top="0.5" bottom="0.5" header="0.25" footer="0.25"/>
  <pageSetup scale="73" orientation="portrait" r:id="rId1"/>
  <headerFooter scaleWithDoc="0">
    <oddFooter>&amp;C&amp;"Times New Roman,Regular"&amp;10&amp;A</oddFooter>
  </headerFooter>
  <customProperties>
    <customPr name="_pios_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I41"/>
  <sheetViews>
    <sheetView zoomScale="80" zoomScaleNormal="80" zoomScalePageLayoutView="80" workbookViewId="0">
      <selection activeCell="E27" sqref="E27"/>
    </sheetView>
  </sheetViews>
  <sheetFormatPr defaultColWidth="8.5703125" defaultRowHeight="15.75"/>
  <cols>
    <col min="1" max="1" width="5.140625" style="246" customWidth="1"/>
    <col min="2" max="2" width="69.140625" style="135" bestFit="1" customWidth="1"/>
    <col min="3" max="3" width="21.140625" style="349" customWidth="1"/>
    <col min="4" max="4" width="1.5703125" style="135" customWidth="1"/>
    <col min="5" max="5" width="16.5703125" style="135" customWidth="1"/>
    <col min="6" max="6" width="1.5703125" style="135" customWidth="1"/>
    <col min="7" max="7" width="34.5703125" style="135" customWidth="1"/>
    <col min="8" max="8" width="5.140625" style="119" customWidth="1"/>
    <col min="9" max="9" width="20.42578125" style="135" bestFit="1" customWidth="1"/>
    <col min="10" max="16384" width="8.5703125" style="135"/>
  </cols>
  <sheetData>
    <row r="1" spans="1:8">
      <c r="B1" s="18"/>
      <c r="E1" s="341"/>
      <c r="F1" s="354"/>
      <c r="G1" s="119"/>
    </row>
    <row r="2" spans="1:8">
      <c r="B2" s="1322" t="s">
        <v>0</v>
      </c>
      <c r="C2" s="1322"/>
      <c r="D2" s="1322"/>
      <c r="E2" s="1322"/>
      <c r="F2" s="1322"/>
      <c r="G2" s="1322"/>
    </row>
    <row r="3" spans="1:8">
      <c r="B3" s="1322" t="s">
        <v>664</v>
      </c>
      <c r="C3" s="1322"/>
      <c r="D3" s="1322"/>
      <c r="E3" s="1322"/>
      <c r="F3" s="1322"/>
      <c r="G3" s="1322"/>
    </row>
    <row r="4" spans="1:8">
      <c r="B4" s="1322" t="s">
        <v>665</v>
      </c>
      <c r="C4" s="1322"/>
      <c r="D4" s="1322"/>
      <c r="E4" s="1322"/>
      <c r="F4" s="1322"/>
      <c r="G4" s="1322"/>
    </row>
    <row r="5" spans="1:8">
      <c r="B5" s="1324" t="str">
        <f>'A. Sec.1 - Direct Maintenance'!B5</f>
        <v>Base Period &amp; True-Up Period 12 - Months Ending December 31, 2025</v>
      </c>
      <c r="C5" s="1324"/>
      <c r="D5" s="1324"/>
      <c r="E5" s="1324"/>
      <c r="F5" s="1324"/>
      <c r="G5" s="1324"/>
    </row>
    <row r="6" spans="1:8" ht="15.75" customHeight="1">
      <c r="B6" s="1338">
        <v>-1000</v>
      </c>
      <c r="C6" s="1338"/>
      <c r="D6" s="1338"/>
      <c r="E6" s="1338"/>
      <c r="F6" s="1338"/>
      <c r="G6" s="1338"/>
    </row>
    <row r="7" spans="1:8">
      <c r="B7" s="119"/>
      <c r="D7" s="119"/>
      <c r="E7" s="119"/>
      <c r="F7" s="109"/>
      <c r="G7" s="119"/>
    </row>
    <row r="8" spans="1:8">
      <c r="A8" s="119" t="s">
        <v>4</v>
      </c>
      <c r="B8" s="109"/>
      <c r="C8" s="246" t="s">
        <v>188</v>
      </c>
      <c r="D8" s="109"/>
      <c r="E8" s="340"/>
      <c r="F8" s="109"/>
      <c r="G8" s="119"/>
      <c r="H8" s="119" t="s">
        <v>4</v>
      </c>
    </row>
    <row r="9" spans="1:8">
      <c r="A9" s="119" t="s">
        <v>5</v>
      </c>
      <c r="B9" s="109"/>
      <c r="C9" s="992" t="s">
        <v>190</v>
      </c>
      <c r="D9" s="109"/>
      <c r="E9" s="1003" t="s">
        <v>7</v>
      </c>
      <c r="F9" s="109"/>
      <c r="G9" s="1004" t="s">
        <v>8</v>
      </c>
      <c r="H9" s="119" t="s">
        <v>5</v>
      </c>
    </row>
    <row r="10" spans="1:8">
      <c r="A10" s="119"/>
      <c r="B10" s="109"/>
      <c r="C10" s="377"/>
      <c r="D10" s="109"/>
      <c r="E10" s="119"/>
      <c r="F10" s="109"/>
      <c r="G10" s="119"/>
    </row>
    <row r="11" spans="1:8">
      <c r="A11" s="246">
        <v>1</v>
      </c>
      <c r="B11" s="16" t="s">
        <v>666</v>
      </c>
      <c r="C11" s="119"/>
      <c r="D11" s="119"/>
      <c r="E11" s="886">
        <v>0</v>
      </c>
      <c r="F11" s="119"/>
      <c r="G11" s="353" t="s">
        <v>304</v>
      </c>
      <c r="H11" s="246">
        <f>A11</f>
        <v>1</v>
      </c>
    </row>
    <row r="12" spans="1:8">
      <c r="A12" s="246">
        <v>2</v>
      </c>
      <c r="B12" s="16"/>
      <c r="E12" s="387"/>
      <c r="F12" s="351"/>
      <c r="G12" s="353"/>
      <c r="H12" s="246">
        <f>H11+1</f>
        <v>2</v>
      </c>
    </row>
    <row r="13" spans="1:8">
      <c r="A13" s="246">
        <v>3</v>
      </c>
      <c r="B13" s="16" t="s">
        <v>667</v>
      </c>
      <c r="C13" s="119" t="s">
        <v>968</v>
      </c>
      <c r="E13" s="887">
        <v>0</v>
      </c>
      <c r="F13" s="351"/>
      <c r="G13" s="353" t="s">
        <v>304</v>
      </c>
      <c r="H13" s="246">
        <f t="shared" ref="H13:H33" si="0">H12+1</f>
        <v>3</v>
      </c>
    </row>
    <row r="14" spans="1:8">
      <c r="A14" s="246">
        <v>4</v>
      </c>
      <c r="C14" s="119"/>
      <c r="E14" s="387"/>
      <c r="F14" s="351"/>
      <c r="G14" s="353"/>
      <c r="H14" s="246">
        <f t="shared" si="0"/>
        <v>4</v>
      </c>
    </row>
    <row r="15" spans="1:8">
      <c r="A15" s="119">
        <v>5</v>
      </c>
      <c r="B15" s="16" t="s">
        <v>911</v>
      </c>
      <c r="C15" s="119" t="s">
        <v>969</v>
      </c>
      <c r="E15" s="883">
        <f>'AJ-1'!C15</f>
        <v>24038.51584</v>
      </c>
      <c r="F15" s="354"/>
      <c r="G15" s="353" t="str">
        <f>"AJ-1; Line "&amp;'AJ-1'!A15</f>
        <v>AJ-1; Line 1</v>
      </c>
      <c r="H15" s="246">
        <f t="shared" si="0"/>
        <v>5</v>
      </c>
    </row>
    <row r="16" spans="1:8">
      <c r="A16" s="119">
        <v>6</v>
      </c>
      <c r="B16" s="192"/>
      <c r="E16" s="360"/>
      <c r="F16" s="354"/>
      <c r="G16" s="353"/>
      <c r="H16" s="246">
        <f t="shared" si="0"/>
        <v>6</v>
      </c>
    </row>
    <row r="17" spans="1:8">
      <c r="A17" s="119">
        <v>7</v>
      </c>
      <c r="B17" s="135" t="s">
        <v>668</v>
      </c>
      <c r="C17" s="119" t="s">
        <v>970</v>
      </c>
      <c r="E17" s="389">
        <f>'AJ-2'!D15</f>
        <v>185530.98935670001</v>
      </c>
      <c r="F17" s="119"/>
      <c r="G17" s="353" t="str">
        <f>"AJ-2; Line "&amp;'AJ-2'!A15</f>
        <v>AJ-2; Line 3</v>
      </c>
      <c r="H17" s="246">
        <f t="shared" si="0"/>
        <v>7</v>
      </c>
    </row>
    <row r="18" spans="1:8">
      <c r="A18" s="246">
        <v>8</v>
      </c>
      <c r="B18" s="809"/>
      <c r="E18" s="355"/>
      <c r="H18" s="246">
        <f t="shared" si="0"/>
        <v>8</v>
      </c>
    </row>
    <row r="19" spans="1:8">
      <c r="A19" s="246">
        <v>9</v>
      </c>
      <c r="B19" s="135" t="s">
        <v>195</v>
      </c>
      <c r="C19" s="119"/>
      <c r="E19" s="1005">
        <f>'Stmt AI'!E27</f>
        <v>0.10806824593091438</v>
      </c>
      <c r="G19" s="246" t="str">
        <f>"Statement AI; Line "&amp;'Stmt AI'!A27</f>
        <v>Statement AI; Line 17</v>
      </c>
      <c r="H19" s="246">
        <f t="shared" si="0"/>
        <v>9</v>
      </c>
    </row>
    <row r="20" spans="1:8">
      <c r="A20" s="246">
        <v>10</v>
      </c>
      <c r="E20" s="884"/>
      <c r="H20" s="246">
        <f t="shared" si="0"/>
        <v>10</v>
      </c>
    </row>
    <row r="21" spans="1:8">
      <c r="A21" s="246">
        <v>11</v>
      </c>
      <c r="B21" s="135" t="s">
        <v>669</v>
      </c>
      <c r="E21" s="885">
        <f>E13*$E$19</f>
        <v>0</v>
      </c>
      <c r="G21" s="445" t="str">
        <f>"Line "&amp;A13&amp;" x Line "&amp;A19</f>
        <v>Line 3 x Line 9</v>
      </c>
      <c r="H21" s="246">
        <f t="shared" si="0"/>
        <v>11</v>
      </c>
    </row>
    <row r="22" spans="1:8">
      <c r="A22" s="246">
        <v>12</v>
      </c>
      <c r="E22" s="884"/>
      <c r="G22" s="436"/>
      <c r="H22" s="246">
        <f t="shared" si="0"/>
        <v>12</v>
      </c>
    </row>
    <row r="23" spans="1:8">
      <c r="A23" s="246">
        <v>13</v>
      </c>
      <c r="B23" s="135" t="s">
        <v>670</v>
      </c>
      <c r="E23" s="365">
        <f>E15*$E$19</f>
        <v>2597.8002416113009</v>
      </c>
      <c r="G23" s="445" t="str">
        <f>"Line "&amp;A15&amp;" x Line "&amp;A19</f>
        <v>Line 5 x Line 9</v>
      </c>
      <c r="H23" s="246">
        <f t="shared" si="0"/>
        <v>13</v>
      </c>
    </row>
    <row r="24" spans="1:8">
      <c r="A24" s="246">
        <v>14</v>
      </c>
      <c r="B24" s="135" t="s">
        <v>185</v>
      </c>
      <c r="E24" s="390"/>
      <c r="G24" s="436"/>
      <c r="H24" s="246">
        <f t="shared" si="0"/>
        <v>14</v>
      </c>
    </row>
    <row r="25" spans="1:8">
      <c r="A25" s="246">
        <v>15</v>
      </c>
      <c r="B25" s="135" t="s">
        <v>671</v>
      </c>
      <c r="E25" s="1006">
        <f>E17*$E$19</f>
        <v>20050.008585605716</v>
      </c>
      <c r="G25" s="445" t="str">
        <f>"Line "&amp;A17&amp;" x Line "&amp;A19</f>
        <v>Line 7 x Line 9</v>
      </c>
      <c r="H25" s="246">
        <f t="shared" si="0"/>
        <v>15</v>
      </c>
    </row>
    <row r="26" spans="1:8">
      <c r="A26" s="246">
        <v>16</v>
      </c>
      <c r="E26" s="390"/>
      <c r="H26" s="246">
        <f t="shared" si="0"/>
        <v>16</v>
      </c>
    </row>
    <row r="27" spans="1:8" ht="16.5" thickBot="1">
      <c r="A27" s="246">
        <v>17</v>
      </c>
      <c r="B27" s="135" t="s">
        <v>672</v>
      </c>
      <c r="E27" s="1157">
        <f>E11+E21+E23+E25</f>
        <v>22647.808827217017</v>
      </c>
      <c r="G27" s="353" t="str">
        <f>"Line "&amp;A11&amp;" + (Sum Lines "&amp;A21&amp;" thru "&amp;A25&amp;")"</f>
        <v>Line 1 + (Sum Lines 11 thru 15)</v>
      </c>
      <c r="H27" s="246">
        <f t="shared" si="0"/>
        <v>17</v>
      </c>
    </row>
    <row r="28" spans="1:8" ht="16.5" thickTop="1">
      <c r="A28" s="246">
        <v>18</v>
      </c>
      <c r="E28" s="350"/>
      <c r="H28" s="246">
        <f t="shared" si="0"/>
        <v>18</v>
      </c>
    </row>
    <row r="29" spans="1:8" ht="16.5" thickBot="1">
      <c r="A29" s="246">
        <v>19</v>
      </c>
      <c r="B29" s="135" t="s">
        <v>673</v>
      </c>
      <c r="E29" s="881">
        <v>0</v>
      </c>
      <c r="G29" s="119" t="s">
        <v>304</v>
      </c>
      <c r="H29" s="246">
        <f t="shared" si="0"/>
        <v>19</v>
      </c>
    </row>
    <row r="30" spans="1:8" ht="16.5" thickTop="1">
      <c r="A30" s="246">
        <v>20</v>
      </c>
      <c r="H30" s="246">
        <f t="shared" si="0"/>
        <v>20</v>
      </c>
    </row>
    <row r="31" spans="1:8" ht="19.5" thickBot="1">
      <c r="A31" s="246">
        <v>21</v>
      </c>
      <c r="B31" s="135" t="s">
        <v>912</v>
      </c>
      <c r="E31" s="1158">
        <v>0</v>
      </c>
      <c r="G31" s="119" t="str">
        <f>"Not Applicable to "&amp;Automation!B3&amp;" Base Period"</f>
        <v>Not Applicable to 2025 Base Period</v>
      </c>
      <c r="H31" s="246">
        <f t="shared" si="0"/>
        <v>21</v>
      </c>
    </row>
    <row r="32" spans="1:8" ht="16.5" thickTop="1">
      <c r="A32" s="246">
        <v>22</v>
      </c>
      <c r="E32" s="360"/>
      <c r="H32" s="246">
        <f t="shared" si="0"/>
        <v>22</v>
      </c>
    </row>
    <row r="33" spans="1:9" ht="16.5" thickBot="1">
      <c r="A33" s="246">
        <v>23</v>
      </c>
      <c r="B33" s="135" t="s">
        <v>674</v>
      </c>
      <c r="E33" s="881">
        <v>0</v>
      </c>
      <c r="G33" s="119" t="s">
        <v>304</v>
      </c>
      <c r="H33" s="246">
        <f t="shared" si="0"/>
        <v>23</v>
      </c>
    </row>
    <row r="34" spans="1:9" ht="16.5" thickTop="1"/>
    <row r="36" spans="1:9" ht="18.75">
      <c r="A36" s="476">
        <v>1</v>
      </c>
      <c r="B36" s="135" t="s">
        <v>675</v>
      </c>
    </row>
    <row r="38" spans="1:9">
      <c r="I38" s="192"/>
    </row>
    <row r="39" spans="1:9">
      <c r="I39" s="192"/>
    </row>
    <row r="41" spans="1:9" ht="18.75">
      <c r="A41" s="476"/>
    </row>
  </sheetData>
  <mergeCells count="5">
    <mergeCell ref="B2:G2"/>
    <mergeCell ref="B3:G3"/>
    <mergeCell ref="B4:G4"/>
    <mergeCell ref="B5:G5"/>
    <mergeCell ref="B6:G6"/>
  </mergeCells>
  <printOptions horizontalCentered="1"/>
  <pageMargins left="0.5" right="0.5" top="0.5" bottom="0.5" header="0.25" footer="0.25"/>
  <pageSetup scale="62" orientation="portrait" r:id="rId1"/>
  <headerFooter scaleWithDoc="0">
    <oddFooter>&amp;C&amp;"Times New Roman,Regular"&amp;10AJ</oddFooter>
  </headerFooter>
  <customProperties>
    <customPr name="_pios_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2:G37"/>
  <sheetViews>
    <sheetView zoomScale="80" zoomScaleNormal="80" workbookViewId="0">
      <selection activeCell="D35" sqref="D35"/>
    </sheetView>
  </sheetViews>
  <sheetFormatPr defaultColWidth="9.140625" defaultRowHeight="15.75"/>
  <cols>
    <col min="1" max="1" width="5.140625" style="109" customWidth="1"/>
    <col min="2" max="2" width="41.5703125" style="110" customWidth="1"/>
    <col min="3" max="3" width="22.5703125" style="110" customWidth="1"/>
    <col min="4" max="4" width="50.5703125" style="110" customWidth="1"/>
    <col min="5" max="5" width="5.140625" style="109" customWidth="1"/>
    <col min="6" max="6" width="11" style="110" customWidth="1"/>
    <col min="7" max="7" width="9.140625" style="110" bestFit="1" customWidth="1"/>
    <col min="8" max="8" width="9.140625" style="110" customWidth="1"/>
    <col min="9" max="9" width="14" style="110" customWidth="1"/>
    <col min="10" max="10" width="13.42578125" style="110" customWidth="1"/>
    <col min="11" max="16384" width="9.140625" style="110"/>
  </cols>
  <sheetData>
    <row r="2" spans="1:7">
      <c r="B2" s="1322" t="s">
        <v>0</v>
      </c>
      <c r="C2" s="1322"/>
      <c r="D2" s="1322"/>
    </row>
    <row r="3" spans="1:7">
      <c r="B3" s="1322" t="s">
        <v>676</v>
      </c>
      <c r="C3" s="1322"/>
      <c r="D3" s="1322"/>
    </row>
    <row r="4" spans="1:7">
      <c r="B4" s="1322" t="s">
        <v>677</v>
      </c>
      <c r="C4" s="1322"/>
      <c r="D4" s="1322"/>
    </row>
    <row r="5" spans="1:7">
      <c r="B5" s="1322" t="str">
        <f>"BASE PERIOD / TRUE UP PERIOD - 12/31/"&amp;Automation!$B$3&amp;" PER BOOK"</f>
        <v>BASE PERIOD / TRUE UP PERIOD - 12/31/2025 PER BOOK</v>
      </c>
      <c r="C5" s="1322"/>
      <c r="D5" s="1322"/>
    </row>
    <row r="6" spans="1:7">
      <c r="B6" s="1326" t="s">
        <v>3</v>
      </c>
      <c r="C6" s="1326"/>
      <c r="D6" s="1326"/>
    </row>
    <row r="7" spans="1:7">
      <c r="B7" s="111"/>
      <c r="C7" s="111"/>
      <c r="D7" s="111"/>
    </row>
    <row r="8" spans="1:7">
      <c r="B8" s="1322" t="s">
        <v>289</v>
      </c>
      <c r="C8" s="1322"/>
      <c r="D8" s="1322"/>
    </row>
    <row r="10" spans="1:7">
      <c r="B10" s="856"/>
      <c r="C10" s="966" t="s">
        <v>373</v>
      </c>
      <c r="D10" s="962"/>
      <c r="E10" s="119"/>
    </row>
    <row r="11" spans="1:7">
      <c r="A11" s="119"/>
      <c r="B11" s="116"/>
      <c r="C11" s="116" t="s">
        <v>678</v>
      </c>
      <c r="D11" s="118"/>
      <c r="E11" s="119"/>
    </row>
    <row r="12" spans="1:7">
      <c r="A12" s="119" t="s">
        <v>4</v>
      </c>
      <c r="B12" s="116"/>
      <c r="C12" s="116" t="s">
        <v>235</v>
      </c>
      <c r="D12" s="118"/>
      <c r="E12" s="119" t="s">
        <v>4</v>
      </c>
    </row>
    <row r="13" spans="1:7">
      <c r="A13" s="119" t="s">
        <v>5</v>
      </c>
      <c r="B13" s="1007" t="s">
        <v>123</v>
      </c>
      <c r="C13" s="1007" t="s">
        <v>679</v>
      </c>
      <c r="D13" s="1007" t="s">
        <v>8</v>
      </c>
      <c r="E13" s="119" t="s">
        <v>5</v>
      </c>
    </row>
    <row r="14" spans="1:7">
      <c r="A14" s="119"/>
      <c r="B14" s="120"/>
      <c r="C14" s="195"/>
      <c r="D14" s="204"/>
      <c r="E14" s="119"/>
    </row>
    <row r="15" spans="1:7">
      <c r="A15" s="119">
        <v>1</v>
      </c>
      <c r="B15" s="330" t="str">
        <f>"Dec-"&amp;RIGHT(Automation!$B$3,2)</f>
        <v>Dec-25</v>
      </c>
      <c r="C15" s="198">
        <v>24038.51584</v>
      </c>
      <c r="D15" s="1230" t="s">
        <v>971</v>
      </c>
      <c r="E15" s="119">
        <f>A15</f>
        <v>1</v>
      </c>
      <c r="F15" s="417"/>
      <c r="G15" s="1194"/>
    </row>
    <row r="16" spans="1:7">
      <c r="A16" s="119">
        <f>A15+1</f>
        <v>2</v>
      </c>
      <c r="B16" s="1008"/>
      <c r="C16" s="1009"/>
      <c r="D16" s="1009"/>
      <c r="E16" s="119">
        <f>E15+1</f>
        <v>2</v>
      </c>
    </row>
    <row r="17" spans="1:6">
      <c r="A17" s="119"/>
      <c r="B17" s="135"/>
      <c r="C17" s="203"/>
      <c r="D17" s="135"/>
      <c r="E17" s="119"/>
    </row>
    <row r="18" spans="1:6">
      <c r="B18" s="135"/>
      <c r="C18" s="135"/>
      <c r="D18" s="135"/>
    </row>
    <row r="19" spans="1:6" ht="18.75">
      <c r="A19" s="134"/>
      <c r="B19" s="135"/>
      <c r="C19" s="135"/>
      <c r="D19" s="135"/>
    </row>
    <row r="20" spans="1:6">
      <c r="B20" s="135"/>
      <c r="C20" s="135"/>
      <c r="D20" s="135"/>
    </row>
    <row r="21" spans="1:6">
      <c r="B21" s="135"/>
      <c r="C21" s="135"/>
      <c r="D21" s="135"/>
    </row>
    <row r="22" spans="1:6">
      <c r="B22" s="135"/>
      <c r="C22" s="135"/>
      <c r="D22" s="135"/>
      <c r="F22" s="192"/>
    </row>
    <row r="23" spans="1:6">
      <c r="B23" s="135"/>
      <c r="C23" s="135"/>
      <c r="D23" s="135"/>
      <c r="F23" s="192"/>
    </row>
    <row r="24" spans="1:6">
      <c r="B24" s="135"/>
      <c r="C24" s="135"/>
      <c r="D24" s="135"/>
    </row>
    <row r="25" spans="1:6">
      <c r="B25" s="135"/>
      <c r="C25" s="135"/>
      <c r="D25" s="135"/>
    </row>
    <row r="26" spans="1:6">
      <c r="B26" s="135"/>
      <c r="C26" s="135"/>
      <c r="D26" s="135"/>
    </row>
    <row r="27" spans="1:6">
      <c r="B27" s="135"/>
      <c r="C27" s="135"/>
      <c r="D27" s="135"/>
    </row>
    <row r="28" spans="1:6">
      <c r="B28" s="135"/>
      <c r="C28" s="135"/>
      <c r="D28" s="135"/>
    </row>
    <row r="29" spans="1:6">
      <c r="B29" s="135"/>
      <c r="C29" s="135"/>
      <c r="D29" s="135"/>
    </row>
    <row r="30" spans="1:6">
      <c r="B30" s="135"/>
      <c r="C30" s="135"/>
      <c r="D30" s="135"/>
    </row>
    <row r="31" spans="1:6" s="135" customFormat="1">
      <c r="A31" s="119"/>
      <c r="E31" s="119"/>
    </row>
    <row r="32" spans="1:6" s="135" customFormat="1">
      <c r="A32" s="119"/>
      <c r="E32" s="119"/>
    </row>
    <row r="33" spans="1:5" s="135" customFormat="1">
      <c r="A33" s="119"/>
      <c r="E33" s="119"/>
    </row>
    <row r="34" spans="1:5" s="135" customFormat="1">
      <c r="A34" s="119"/>
      <c r="E34" s="119"/>
    </row>
    <row r="35" spans="1:5" s="135" customFormat="1">
      <c r="A35" s="119"/>
      <c r="E35" s="119"/>
    </row>
    <row r="36" spans="1:5" s="135" customFormat="1">
      <c r="A36" s="119"/>
      <c r="E36" s="119"/>
    </row>
    <row r="37" spans="1:5" s="135" customFormat="1">
      <c r="A37" s="119"/>
      <c r="E37" s="119"/>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2:G22"/>
  <sheetViews>
    <sheetView zoomScale="80" zoomScaleNormal="80" workbookViewId="0">
      <selection activeCell="D25" sqref="D25"/>
    </sheetView>
  </sheetViews>
  <sheetFormatPr defaultColWidth="9.140625" defaultRowHeight="15.75"/>
  <cols>
    <col min="1" max="1" width="5.140625" style="109" customWidth="1"/>
    <col min="2" max="2" width="8.5703125" style="110" customWidth="1"/>
    <col min="3" max="3" width="41.140625" style="110" customWidth="1"/>
    <col min="4" max="4" width="18.5703125" style="110" customWidth="1"/>
    <col min="5" max="5" width="62.5703125" style="110" customWidth="1"/>
    <col min="6" max="6" width="5.140625" style="109" customWidth="1"/>
    <col min="7" max="7" width="24" style="110" customWidth="1"/>
    <col min="8" max="8" width="11" style="110" customWidth="1"/>
    <col min="9" max="9" width="7.140625" style="110" customWidth="1"/>
    <col min="10" max="10" width="9.140625" style="110" customWidth="1"/>
    <col min="11" max="11" width="14" style="110" customWidth="1"/>
    <col min="12" max="12" width="13.42578125" style="110" customWidth="1"/>
    <col min="13" max="16384" width="9.140625" style="110"/>
  </cols>
  <sheetData>
    <row r="2" spans="1:7">
      <c r="B2" s="1322" t="s">
        <v>0</v>
      </c>
      <c r="C2" s="1322"/>
      <c r="D2" s="1322"/>
      <c r="E2" s="1322"/>
    </row>
    <row r="3" spans="1:7">
      <c r="B3" s="1322" t="s">
        <v>676</v>
      </c>
      <c r="C3" s="1322"/>
      <c r="D3" s="1322"/>
      <c r="E3" s="1322"/>
    </row>
    <row r="4" spans="1:7">
      <c r="B4" s="1322" t="s">
        <v>677</v>
      </c>
      <c r="C4" s="1322"/>
      <c r="D4" s="1322"/>
      <c r="E4" s="1322"/>
    </row>
    <row r="5" spans="1:7">
      <c r="B5" s="1339" t="str">
        <f>"BASE PERIOD / TRUE UP PERIOD - 12/31/"&amp;Automation!$B$3&amp;" PER BOOK"</f>
        <v>BASE PERIOD / TRUE UP PERIOD - 12/31/2025 PER BOOK</v>
      </c>
      <c r="C5" s="1339"/>
      <c r="D5" s="1339"/>
      <c r="E5" s="1339"/>
      <c r="F5" s="1082"/>
    </row>
    <row r="6" spans="1:7">
      <c r="B6" s="1340" t="s">
        <v>3</v>
      </c>
      <c r="C6" s="1340"/>
      <c r="D6" s="1340"/>
      <c r="E6" s="1340"/>
      <c r="F6" s="1082"/>
      <c r="G6"/>
    </row>
    <row r="7" spans="1:7">
      <c r="B7" s="530"/>
      <c r="C7" s="530"/>
      <c r="D7" s="530"/>
      <c r="E7" s="530"/>
      <c r="F7" s="1082"/>
    </row>
    <row r="8" spans="1:7">
      <c r="B8" s="1339" t="s">
        <v>291</v>
      </c>
      <c r="C8" s="1339"/>
      <c r="D8" s="1339"/>
      <c r="E8" s="1339"/>
      <c r="F8" s="1082"/>
    </row>
    <row r="9" spans="1:7">
      <c r="B9" s="529"/>
      <c r="C9" s="529"/>
      <c r="D9" s="529"/>
      <c r="E9" s="529"/>
      <c r="F9" s="1082"/>
    </row>
    <row r="10" spans="1:7">
      <c r="A10" s="119" t="s">
        <v>4</v>
      </c>
      <c r="B10" s="523"/>
      <c r="C10" s="523"/>
      <c r="D10" s="524"/>
      <c r="E10" s="960"/>
      <c r="F10" s="119" t="s">
        <v>4</v>
      </c>
    </row>
    <row r="11" spans="1:7">
      <c r="A11" s="119" t="s">
        <v>5</v>
      </c>
      <c r="B11" s="1010" t="s">
        <v>123</v>
      </c>
      <c r="C11" s="1010" t="s">
        <v>259</v>
      </c>
      <c r="D11" s="1010" t="s">
        <v>7</v>
      </c>
      <c r="E11" s="1007" t="s">
        <v>8</v>
      </c>
      <c r="F11" s="119" t="s">
        <v>5</v>
      </c>
    </row>
    <row r="12" spans="1:7">
      <c r="A12" s="119"/>
      <c r="B12" s="963"/>
      <c r="C12" s="963"/>
      <c r="D12" s="963"/>
      <c r="E12" s="526"/>
      <c r="F12" s="583"/>
      <c r="G12" s="417"/>
    </row>
    <row r="13" spans="1:7">
      <c r="A13" s="119">
        <v>1</v>
      </c>
      <c r="B13" s="197" t="str">
        <f>"Dec-"&amp;RIGHT(Automation!$B$3,2)</f>
        <v>Dec-25</v>
      </c>
      <c r="C13" s="197" t="s">
        <v>292</v>
      </c>
      <c r="D13" s="1235">
        <v>264402.15100000001</v>
      </c>
      <c r="E13" s="1231" t="str">
        <f>Automation!B3&amp;" Form 1; Page 356; Accts 303 to 398"</f>
        <v>2025 Form 1; Page 356; Accts 303 to 398</v>
      </c>
      <c r="F13" s="119">
        <f>A13</f>
        <v>1</v>
      </c>
      <c r="G13" s="417"/>
    </row>
    <row r="14" spans="1:7">
      <c r="A14" s="119">
        <f>A13+1</f>
        <v>2</v>
      </c>
      <c r="B14" s="197"/>
      <c r="C14" s="197" t="s">
        <v>293</v>
      </c>
      <c r="D14" s="1011">
        <v>0.70169999999999999</v>
      </c>
      <c r="E14" s="1232" t="str">
        <f>Automation!B3&amp;" Form 1; Page 356; Electric"</f>
        <v>2025 Form 1; Page 356; Electric</v>
      </c>
      <c r="F14" s="119">
        <f>F13+1</f>
        <v>2</v>
      </c>
      <c r="G14" s="417"/>
    </row>
    <row r="15" spans="1:7">
      <c r="A15" s="119">
        <f t="shared" ref="A15:A16" si="0">A14+1</f>
        <v>3</v>
      </c>
      <c r="B15" s="197"/>
      <c r="C15" s="197" t="s">
        <v>680</v>
      </c>
      <c r="D15" s="531">
        <f>D13*D14</f>
        <v>185530.98935670001</v>
      </c>
      <c r="E15" s="1230" t="s">
        <v>972</v>
      </c>
      <c r="F15" s="119">
        <f t="shared" ref="F15:F16" si="1">F14+1</f>
        <v>3</v>
      </c>
      <c r="G15" s="417"/>
    </row>
    <row r="16" spans="1:7">
      <c r="A16" s="119">
        <f t="shared" si="0"/>
        <v>4</v>
      </c>
      <c r="B16" s="1012"/>
      <c r="C16" s="1010"/>
      <c r="D16" s="1012"/>
      <c r="E16" s="1013"/>
      <c r="F16" s="119">
        <f t="shared" si="1"/>
        <v>4</v>
      </c>
      <c r="G16" s="417"/>
    </row>
    <row r="17" spans="1:7">
      <c r="A17" s="119"/>
      <c r="B17" s="135"/>
      <c r="C17" s="135"/>
      <c r="D17" s="158"/>
      <c r="E17" s="135"/>
      <c r="F17" s="119"/>
      <c r="G17" s="417"/>
    </row>
    <row r="18" spans="1:7">
      <c r="B18" s="135"/>
      <c r="C18" s="135"/>
      <c r="D18" s="135"/>
      <c r="E18" s="135"/>
      <c r="F18" s="119"/>
      <c r="G18" s="417"/>
    </row>
    <row r="19" spans="1:7">
      <c r="B19" s="135"/>
      <c r="C19" s="135"/>
      <c r="D19" s="135"/>
      <c r="E19" s="135"/>
      <c r="G19" s="417"/>
    </row>
    <row r="20" spans="1:7">
      <c r="B20" s="135"/>
      <c r="C20" s="135"/>
      <c r="D20" s="135"/>
      <c r="E20" s="135"/>
      <c r="G20" s="417"/>
    </row>
    <row r="21" spans="1:7">
      <c r="G21" s="417"/>
    </row>
    <row r="22" spans="1:7">
      <c r="G22" s="154"/>
    </row>
  </sheetData>
  <mergeCells count="6">
    <mergeCell ref="B8:E8"/>
    <mergeCell ref="B2:E2"/>
    <mergeCell ref="B3:E3"/>
    <mergeCell ref="B4:E4"/>
    <mergeCell ref="B5:E5"/>
    <mergeCell ref="B6:E6"/>
  </mergeCells>
  <printOptions horizontalCentered="1"/>
  <pageMargins left="0.5" right="0.5" top="0.5" bottom="0.5" header="0.25" footer="0.25"/>
  <pageSetup scale="90" orientation="landscape" r:id="rId1"/>
  <headerFooter scaleWithDoc="0">
    <oddFooter>&amp;C&amp;"Times New Roman,Regular"&amp;10&amp;A</oddFooter>
  </headerFooter>
  <customProperties>
    <customPr name="_pios_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50"/>
  <sheetViews>
    <sheetView zoomScale="80" zoomScaleNormal="80" zoomScalePageLayoutView="80" workbookViewId="0">
      <selection activeCell="J30" sqref="J30"/>
    </sheetView>
  </sheetViews>
  <sheetFormatPr defaultColWidth="8.5703125" defaultRowHeight="15.75"/>
  <cols>
    <col min="1" max="1" width="5.140625" style="119" bestFit="1" customWidth="1"/>
    <col min="2" max="2" width="62.140625" style="135" customWidth="1"/>
    <col min="3" max="3" width="25.42578125" style="135" customWidth="1"/>
    <col min="4" max="4" width="1.5703125" style="135" customWidth="1"/>
    <col min="5" max="5" width="16.5703125" style="135" customWidth="1"/>
    <col min="6" max="6" width="1.5703125" style="135" customWidth="1"/>
    <col min="7" max="7" width="35.5703125" style="135" customWidth="1"/>
    <col min="8" max="8" width="5.140625" style="135" bestFit="1" customWidth="1"/>
    <col min="9" max="9" width="8.5703125" style="135"/>
    <col min="10" max="10" width="19.140625" style="135" customWidth="1"/>
    <col min="11" max="12" width="17.5703125" style="135" customWidth="1"/>
    <col min="13" max="16384" width="8.5703125" style="135"/>
  </cols>
  <sheetData>
    <row r="1" spans="1:11">
      <c r="A1" s="119" t="s">
        <v>185</v>
      </c>
      <c r="G1" s="119"/>
      <c r="H1" s="119"/>
    </row>
    <row r="2" spans="1:11">
      <c r="B2" s="1322" t="s">
        <v>0</v>
      </c>
      <c r="C2" s="1322"/>
      <c r="D2" s="1322"/>
      <c r="E2" s="1322"/>
      <c r="F2" s="1322"/>
      <c r="G2" s="1322"/>
      <c r="H2" s="119"/>
    </row>
    <row r="3" spans="1:11">
      <c r="B3" s="1322" t="s">
        <v>681</v>
      </c>
      <c r="C3" s="1322"/>
      <c r="D3" s="1322"/>
      <c r="E3" s="1322"/>
      <c r="F3" s="1322"/>
      <c r="G3" s="1322"/>
      <c r="H3" s="119"/>
    </row>
    <row r="4" spans="1:11">
      <c r="B4" s="1322" t="s">
        <v>682</v>
      </c>
      <c r="C4" s="1322"/>
      <c r="D4" s="1322"/>
      <c r="E4" s="1322"/>
      <c r="F4" s="1322"/>
      <c r="G4" s="1322"/>
      <c r="H4" s="119"/>
    </row>
    <row r="5" spans="1:11">
      <c r="B5" s="1324" t="str">
        <f>'A. Sec.1 - Direct Maintenance'!B5</f>
        <v>Base Period &amp; True-Up Period 12 - Months Ending December 31, 2025</v>
      </c>
      <c r="C5" s="1324"/>
      <c r="D5" s="1324"/>
      <c r="E5" s="1324"/>
      <c r="F5" s="1324"/>
      <c r="G5" s="1324"/>
      <c r="H5" s="119"/>
    </row>
    <row r="6" spans="1:11">
      <c r="B6" s="1326" t="s">
        <v>3</v>
      </c>
      <c r="C6" s="1323"/>
      <c r="D6" s="1323"/>
      <c r="E6" s="1323"/>
      <c r="F6" s="1323"/>
      <c r="G6" s="1323"/>
      <c r="H6" s="119"/>
    </row>
    <row r="7" spans="1:11">
      <c r="B7" s="119"/>
      <c r="C7" s="119"/>
      <c r="D7" s="119"/>
      <c r="E7" s="119"/>
      <c r="F7" s="119"/>
      <c r="G7" s="119"/>
      <c r="H7" s="119"/>
    </row>
    <row r="8" spans="1:11">
      <c r="A8" s="119" t="s">
        <v>4</v>
      </c>
      <c r="B8" s="109"/>
      <c r="C8" s="246" t="s">
        <v>188</v>
      </c>
      <c r="D8" s="109"/>
      <c r="E8" s="109"/>
      <c r="F8" s="109"/>
      <c r="G8" s="119"/>
      <c r="H8" s="119" t="s">
        <v>4</v>
      </c>
    </row>
    <row r="9" spans="1:11">
      <c r="A9" s="119" t="s">
        <v>5</v>
      </c>
      <c r="B9" s="109"/>
      <c r="C9" s="992" t="s">
        <v>190</v>
      </c>
      <c r="D9" s="109"/>
      <c r="E9" s="1003" t="s">
        <v>7</v>
      </c>
      <c r="F9" s="109"/>
      <c r="G9" s="1004" t="s">
        <v>8</v>
      </c>
      <c r="H9" s="119" t="s">
        <v>5</v>
      </c>
    </row>
    <row r="10" spans="1:11">
      <c r="B10" s="119"/>
      <c r="C10" s="119"/>
      <c r="D10" s="119"/>
      <c r="E10" s="119"/>
      <c r="F10" s="109"/>
      <c r="G10" s="119"/>
      <c r="H10" s="119"/>
    </row>
    <row r="11" spans="1:11" ht="18.75">
      <c r="A11" s="119">
        <v>1</v>
      </c>
      <c r="B11" s="135" t="s">
        <v>683</v>
      </c>
      <c r="C11" s="246" t="s">
        <v>973</v>
      </c>
      <c r="E11" s="352">
        <v>225483.68299999999</v>
      </c>
      <c r="F11" s="109"/>
      <c r="G11" s="353"/>
      <c r="H11" s="119">
        <f>A11</f>
        <v>1</v>
      </c>
      <c r="K11" s="161"/>
    </row>
    <row r="12" spans="1:11" ht="16.350000000000001" customHeight="1">
      <c r="A12" s="119">
        <f>+A11+1</f>
        <v>2</v>
      </c>
      <c r="E12" s="372"/>
      <c r="F12" s="109"/>
      <c r="G12" s="373"/>
      <c r="H12" s="119">
        <f>+H11+1</f>
        <v>2</v>
      </c>
    </row>
    <row r="13" spans="1:11" ht="18.75">
      <c r="A13" s="119">
        <f t="shared" ref="A13:A38" si="0">+A12+1</f>
        <v>3</v>
      </c>
      <c r="B13" s="135" t="s">
        <v>684</v>
      </c>
      <c r="C13" s="246"/>
      <c r="E13" s="1014">
        <v>0</v>
      </c>
      <c r="F13" s="109"/>
      <c r="G13" s="353" t="str">
        <f>"Not Applicable to "&amp;Automation!B3&amp;" Base Period"</f>
        <v>Not Applicable to 2025 Base Period</v>
      </c>
      <c r="H13" s="119">
        <f t="shared" ref="H13:H38" si="1">+H12+1</f>
        <v>3</v>
      </c>
    </row>
    <row r="14" spans="1:11">
      <c r="A14" s="119">
        <f t="shared" si="0"/>
        <v>4</v>
      </c>
      <c r="E14" s="374"/>
      <c r="F14" s="109"/>
      <c r="H14" s="119">
        <f t="shared" si="1"/>
        <v>4</v>
      </c>
    </row>
    <row r="15" spans="1:11">
      <c r="A15" s="119">
        <f t="shared" si="0"/>
        <v>5</v>
      </c>
      <c r="B15" s="135" t="s">
        <v>685</v>
      </c>
      <c r="E15" s="372">
        <f>E11+E13</f>
        <v>225483.68299999999</v>
      </c>
      <c r="F15" s="109"/>
      <c r="G15" s="353" t="str">
        <f>"Line "&amp;A11&amp;" + Line "&amp;A13</f>
        <v>Line 1 + Line 3</v>
      </c>
      <c r="H15" s="119">
        <f t="shared" si="1"/>
        <v>5</v>
      </c>
    </row>
    <row r="16" spans="1:11">
      <c r="A16" s="119">
        <f t="shared" si="0"/>
        <v>6</v>
      </c>
      <c r="E16" s="372"/>
      <c r="F16" s="109"/>
      <c r="G16" s="353"/>
      <c r="H16" s="119">
        <f t="shared" si="1"/>
        <v>6</v>
      </c>
    </row>
    <row r="17" spans="1:10">
      <c r="A17" s="119">
        <f t="shared" si="0"/>
        <v>7</v>
      </c>
      <c r="B17" s="382" t="s">
        <v>686</v>
      </c>
      <c r="C17" s="246" t="s">
        <v>1005</v>
      </c>
      <c r="E17" s="995">
        <v>302.65699999999998</v>
      </c>
      <c r="F17" s="109"/>
      <c r="G17" s="1225"/>
      <c r="H17" s="119">
        <f t="shared" si="1"/>
        <v>7</v>
      </c>
    </row>
    <row r="18" spans="1:10">
      <c r="A18" s="119">
        <f t="shared" si="0"/>
        <v>8</v>
      </c>
      <c r="B18" s="382"/>
      <c r="E18" s="383"/>
      <c r="F18" s="109"/>
      <c r="G18" s="353"/>
      <c r="H18" s="119">
        <f t="shared" si="1"/>
        <v>8</v>
      </c>
    </row>
    <row r="19" spans="1:10">
      <c r="A19" s="119">
        <f t="shared" si="0"/>
        <v>9</v>
      </c>
      <c r="B19" s="16" t="s">
        <v>687</v>
      </c>
      <c r="E19" s="383">
        <f>E15+E17</f>
        <v>225786.34</v>
      </c>
      <c r="F19" s="109"/>
      <c r="G19" s="353" t="str">
        <f>"Line "&amp;A15&amp;" + Line "&amp;A17</f>
        <v>Line 5 + Line 7</v>
      </c>
      <c r="H19" s="119">
        <f t="shared" si="1"/>
        <v>9</v>
      </c>
    </row>
    <row r="20" spans="1:10">
      <c r="A20" s="119">
        <f t="shared" si="0"/>
        <v>10</v>
      </c>
      <c r="E20" s="372"/>
      <c r="F20" s="109"/>
      <c r="H20" s="119">
        <f t="shared" si="1"/>
        <v>10</v>
      </c>
    </row>
    <row r="21" spans="1:10" ht="18.75">
      <c r="A21" s="119">
        <f t="shared" si="0"/>
        <v>11</v>
      </c>
      <c r="B21" s="135" t="s">
        <v>688</v>
      </c>
      <c r="C21" s="246"/>
      <c r="E21" s="1014">
        <v>0</v>
      </c>
      <c r="F21" s="109"/>
      <c r="G21" s="353" t="str">
        <f>"Not Applicable to "&amp;Automation!B3&amp;" Base Period"</f>
        <v>Not Applicable to 2025 Base Period</v>
      </c>
      <c r="H21" s="119">
        <f t="shared" si="1"/>
        <v>11</v>
      </c>
      <c r="J21" s="375"/>
    </row>
    <row r="22" spans="1:10">
      <c r="A22" s="119">
        <f t="shared" si="0"/>
        <v>12</v>
      </c>
      <c r="E22" s="1015"/>
      <c r="F22" s="109"/>
      <c r="G22" s="353"/>
      <c r="H22" s="119">
        <f t="shared" si="1"/>
        <v>12</v>
      </c>
    </row>
    <row r="23" spans="1:10" ht="16.5" thickBot="1">
      <c r="A23" s="119">
        <f t="shared" si="0"/>
        <v>13</v>
      </c>
      <c r="B23" s="135" t="s">
        <v>689</v>
      </c>
      <c r="C23" s="246"/>
      <c r="D23" s="203"/>
      <c r="E23" s="1159">
        <f>E19+E21</f>
        <v>225786.34</v>
      </c>
      <c r="F23" s="109"/>
      <c r="G23" s="353" t="str">
        <f>"Line "&amp;A19&amp;" + Line "&amp;A21</f>
        <v>Line 9 + Line 11</v>
      </c>
      <c r="H23" s="119">
        <f t="shared" si="1"/>
        <v>13</v>
      </c>
      <c r="J23" s="376"/>
    </row>
    <row r="24" spans="1:10" ht="16.5" thickTop="1">
      <c r="A24" s="119">
        <f t="shared" si="0"/>
        <v>14</v>
      </c>
      <c r="C24" s="203"/>
      <c r="D24" s="203"/>
      <c r="F24" s="109"/>
      <c r="G24" s="119"/>
      <c r="H24" s="119">
        <f t="shared" si="1"/>
        <v>14</v>
      </c>
    </row>
    <row r="25" spans="1:10">
      <c r="A25" s="119">
        <f t="shared" si="0"/>
        <v>15</v>
      </c>
      <c r="B25" s="17" t="s">
        <v>690</v>
      </c>
      <c r="C25" s="203"/>
      <c r="D25" s="203"/>
      <c r="E25" s="1016">
        <f>'Stmt AH'!E68</f>
        <v>0.35989280077243618</v>
      </c>
      <c r="F25" s="109"/>
      <c r="G25" s="70" t="str">
        <f>"Statement AH; Line "&amp;'Stmt AH'!A68</f>
        <v>Statement AH; Line 58</v>
      </c>
      <c r="H25" s="119">
        <f t="shared" si="1"/>
        <v>15</v>
      </c>
    </row>
    <row r="26" spans="1:10">
      <c r="A26" s="119">
        <f t="shared" si="0"/>
        <v>16</v>
      </c>
      <c r="B26" s="802"/>
      <c r="C26" s="203"/>
      <c r="D26" s="203"/>
      <c r="E26" s="443"/>
      <c r="F26" s="109"/>
      <c r="G26" s="70"/>
      <c r="H26" s="119">
        <f t="shared" si="1"/>
        <v>16</v>
      </c>
    </row>
    <row r="27" spans="1:10" ht="16.5" thickBot="1">
      <c r="A27" s="119">
        <f t="shared" si="0"/>
        <v>17</v>
      </c>
      <c r="B27" s="16" t="s">
        <v>691</v>
      </c>
      <c r="C27" s="203"/>
      <c r="D27" s="203"/>
      <c r="E27" s="1160">
        <f>E23*E25</f>
        <v>81258.878278757533</v>
      </c>
      <c r="G27" s="5" t="str">
        <f>"Line "&amp;A23&amp;" x Line "&amp;A25</f>
        <v>Line 13 x Line 15</v>
      </c>
      <c r="H27" s="119">
        <f t="shared" si="1"/>
        <v>17</v>
      </c>
    </row>
    <row r="28" spans="1:10" ht="17.25" thickTop="1" thickBot="1">
      <c r="A28" s="119">
        <f t="shared" si="0"/>
        <v>18</v>
      </c>
      <c r="B28" s="384"/>
      <c r="C28" s="379"/>
      <c r="D28" s="379"/>
      <c r="E28" s="378"/>
      <c r="F28" s="385"/>
      <c r="G28" s="386"/>
      <c r="H28" s="119">
        <f t="shared" si="1"/>
        <v>18</v>
      </c>
    </row>
    <row r="29" spans="1:10">
      <c r="A29" s="119">
        <f t="shared" si="0"/>
        <v>19</v>
      </c>
      <c r="C29" s="203"/>
      <c r="D29" s="203"/>
      <c r="H29" s="119">
        <f t="shared" si="1"/>
        <v>19</v>
      </c>
    </row>
    <row r="30" spans="1:10" ht="18.75">
      <c r="A30" s="119">
        <f t="shared" si="0"/>
        <v>20</v>
      </c>
      <c r="B30" s="135" t="s">
        <v>692</v>
      </c>
      <c r="C30" s="246" t="s">
        <v>974</v>
      </c>
      <c r="E30" s="352">
        <v>18873.05</v>
      </c>
      <c r="F30" s="109"/>
      <c r="G30" s="4"/>
      <c r="H30" s="119">
        <f t="shared" si="1"/>
        <v>20</v>
      </c>
      <c r="J30" s="163"/>
    </row>
    <row r="31" spans="1:10">
      <c r="A31" s="119">
        <f t="shared" si="0"/>
        <v>21</v>
      </c>
      <c r="E31" s="341"/>
      <c r="F31" s="109"/>
      <c r="G31" s="4"/>
      <c r="H31" s="119">
        <f t="shared" si="1"/>
        <v>21</v>
      </c>
      <c r="J31" s="163"/>
    </row>
    <row r="32" spans="1:10">
      <c r="A32" s="119">
        <f t="shared" si="0"/>
        <v>22</v>
      </c>
      <c r="B32" s="382" t="s">
        <v>693</v>
      </c>
      <c r="C32" s="246" t="s">
        <v>1004</v>
      </c>
      <c r="E32" s="995">
        <v>8.4689999999999994</v>
      </c>
      <c r="F32" s="109"/>
      <c r="G32" s="1225"/>
      <c r="H32" s="119">
        <f t="shared" si="1"/>
        <v>22</v>
      </c>
      <c r="J32" s="163"/>
    </row>
    <row r="33" spans="1:10">
      <c r="A33" s="119">
        <f t="shared" si="0"/>
        <v>23</v>
      </c>
      <c r="B33" s="382"/>
      <c r="E33" s="60"/>
      <c r="F33" s="109"/>
      <c r="G33" s="4"/>
      <c r="H33" s="119">
        <f t="shared" si="1"/>
        <v>23</v>
      </c>
      <c r="J33" s="163"/>
    </row>
    <row r="34" spans="1:10">
      <c r="A34" s="119">
        <f t="shared" si="0"/>
        <v>24</v>
      </c>
      <c r="B34" s="382" t="s">
        <v>694</v>
      </c>
      <c r="E34" s="60">
        <f>E30+E32</f>
        <v>18881.519</v>
      </c>
      <c r="F34" s="109"/>
      <c r="G34" s="4" t="str">
        <f>"Line "&amp;A30&amp;" + Line "&amp;A32</f>
        <v>Line 20 + Line 22</v>
      </c>
      <c r="H34" s="119">
        <f t="shared" si="1"/>
        <v>24</v>
      </c>
      <c r="J34" s="163"/>
    </row>
    <row r="35" spans="1:10">
      <c r="A35" s="119">
        <f t="shared" si="0"/>
        <v>25</v>
      </c>
      <c r="E35" s="341"/>
      <c r="F35" s="109"/>
      <c r="G35" s="4"/>
      <c r="H35" s="119">
        <f t="shared" si="1"/>
        <v>25</v>
      </c>
    </row>
    <row r="36" spans="1:10">
      <c r="A36" s="119">
        <f t="shared" si="0"/>
        <v>26</v>
      </c>
      <c r="B36" s="135" t="s">
        <v>195</v>
      </c>
      <c r="E36" s="1017">
        <f>'Stmt AI'!E27</f>
        <v>0.10806824593091438</v>
      </c>
      <c r="F36" s="109"/>
      <c r="G36" s="4" t="str">
        <f>"Statement AI; Line "&amp;'Stmt AI'!A27</f>
        <v>Statement AI; Line 17</v>
      </c>
      <c r="H36" s="119">
        <f t="shared" si="1"/>
        <v>26</v>
      </c>
    </row>
    <row r="37" spans="1:10">
      <c r="A37" s="119">
        <f t="shared" si="0"/>
        <v>27</v>
      </c>
      <c r="E37" s="380"/>
      <c r="F37" s="109"/>
      <c r="G37" s="4"/>
      <c r="H37" s="119">
        <f t="shared" si="1"/>
        <v>27</v>
      </c>
    </row>
    <row r="38" spans="1:10" ht="16.5" thickBot="1">
      <c r="A38" s="119">
        <f t="shared" si="0"/>
        <v>28</v>
      </c>
      <c r="B38" s="135" t="s">
        <v>695</v>
      </c>
      <c r="E38" s="1161">
        <f>E34*E36</f>
        <v>2040.4926388412325</v>
      </c>
      <c r="F38" s="109"/>
      <c r="G38" s="5" t="str">
        <f>"Line "&amp;A34&amp;" x Line "&amp;A36</f>
        <v>Line 24 x Line 26</v>
      </c>
      <c r="H38" s="119">
        <f t="shared" si="1"/>
        <v>28</v>
      </c>
    </row>
    <row r="39" spans="1:10" ht="16.5" thickTop="1">
      <c r="E39" s="381"/>
      <c r="F39" s="109"/>
      <c r="G39" s="768"/>
      <c r="H39" s="119"/>
      <c r="J39" s="246"/>
    </row>
    <row r="40" spans="1:10">
      <c r="B40" s="135" t="s">
        <v>185</v>
      </c>
      <c r="E40" s="341"/>
      <c r="F40" s="341"/>
      <c r="J40" s="203"/>
    </row>
    <row r="41" spans="1:10" ht="18.75">
      <c r="A41" s="134">
        <v>1</v>
      </c>
      <c r="B41" s="135" t="s">
        <v>998</v>
      </c>
    </row>
    <row r="42" spans="1:10" ht="18.75">
      <c r="A42" s="134">
        <v>2</v>
      </c>
      <c r="B42" s="135" t="s">
        <v>975</v>
      </c>
    </row>
    <row r="43" spans="1:10" ht="18.75">
      <c r="A43" s="134">
        <v>3</v>
      </c>
      <c r="B43" s="135" t="s">
        <v>892</v>
      </c>
    </row>
    <row r="44" spans="1:10" ht="18.75">
      <c r="A44" s="134">
        <v>4</v>
      </c>
      <c r="B44" s="135" t="s">
        <v>997</v>
      </c>
    </row>
    <row r="45" spans="1:10">
      <c r="A45"/>
      <c r="B45"/>
    </row>
    <row r="46" spans="1:10">
      <c r="A46"/>
      <c r="B46"/>
      <c r="C46" s="16"/>
    </row>
    <row r="47" spans="1:10">
      <c r="A47"/>
      <c r="B47"/>
      <c r="C47" s="16"/>
    </row>
    <row r="48" spans="1:10" ht="18.75">
      <c r="A48" s="134"/>
      <c r="B48" s="1200"/>
      <c r="C48" s="16"/>
    </row>
    <row r="49" spans="2:3">
      <c r="B49" s="1200"/>
      <c r="C49" s="16"/>
    </row>
    <row r="50" spans="2:3">
      <c r="B50" s="1200"/>
    </row>
  </sheetData>
  <mergeCells count="5">
    <mergeCell ref="B2:G2"/>
    <mergeCell ref="B3:G3"/>
    <mergeCell ref="B4:G4"/>
    <mergeCell ref="B5:G5"/>
    <mergeCell ref="B6:G6"/>
  </mergeCells>
  <printOptions horizontalCentered="1"/>
  <pageMargins left="0.5" right="0.5" top="0.5" bottom="0.5" header="0.25" footer="0.25"/>
  <pageSetup scale="62" orientation="portrait" r:id="rId1"/>
  <headerFooter scaleWithDoc="0">
    <oddFooter>&amp;C&amp;"Times New Roman,Regular"&amp;10AK</oddFoot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1"/>
  <sheetViews>
    <sheetView zoomScale="80" zoomScaleNormal="80" zoomScaleSheetLayoutView="70" zoomScalePageLayoutView="60" workbookViewId="0">
      <selection activeCell="I34" sqref="I34"/>
    </sheetView>
  </sheetViews>
  <sheetFormatPr defaultColWidth="9.140625" defaultRowHeight="15.75"/>
  <cols>
    <col min="1" max="1" width="5.140625" style="246" customWidth="1"/>
    <col min="2" max="2" width="12.5703125" style="215" customWidth="1"/>
    <col min="3" max="3" width="20" style="215" customWidth="1"/>
    <col min="4" max="7" width="21.5703125" style="215" customWidth="1"/>
    <col min="8" max="8" width="22.5703125" style="215" bestFit="1" customWidth="1"/>
    <col min="9" max="13" width="21.5703125" style="215" customWidth="1"/>
    <col min="14" max="14" width="5.140625" style="246" customWidth="1"/>
    <col min="15" max="15" width="13.5703125" style="215" customWidth="1"/>
    <col min="16" max="16" width="12.5703125" style="215" customWidth="1"/>
    <col min="17" max="16384" width="9.140625" style="215"/>
  </cols>
  <sheetData>
    <row r="1" spans="1:14">
      <c r="I1" s="236"/>
    </row>
    <row r="2" spans="1:14">
      <c r="B2" s="1315" t="str">
        <f>'Summary of Cost Components'!B2:D2</f>
        <v>SAN DIEGO GAS &amp; ELECTRIC COMPANY</v>
      </c>
      <c r="C2" s="1315"/>
      <c r="D2" s="1315"/>
      <c r="E2" s="1315"/>
      <c r="F2" s="1315"/>
      <c r="G2" s="1315"/>
      <c r="H2" s="1315"/>
      <c r="I2" s="1315"/>
      <c r="J2" s="1315"/>
      <c r="K2" s="1315"/>
      <c r="L2" s="1315"/>
      <c r="M2" s="1315"/>
      <c r="N2" s="1315"/>
    </row>
    <row r="3" spans="1:14">
      <c r="B3" s="1302" t="str">
        <f>'Summary of Cost Components'!B3:D3</f>
        <v>CITIZENS' SHARE OF THE SX-PQ UNDERGROUND LINE SEGMENT</v>
      </c>
      <c r="C3" s="1302"/>
      <c r="D3" s="1302"/>
      <c r="E3" s="1302"/>
      <c r="F3" s="1302"/>
      <c r="G3" s="1302"/>
      <c r="H3" s="1302"/>
      <c r="I3" s="1302"/>
      <c r="J3" s="1302"/>
      <c r="K3" s="1302"/>
      <c r="L3" s="1302"/>
      <c r="M3" s="1302"/>
      <c r="N3" s="1302"/>
    </row>
    <row r="4" spans="1:14">
      <c r="B4" s="1302" t="s">
        <v>100</v>
      </c>
      <c r="C4" s="1302"/>
      <c r="D4" s="1302"/>
      <c r="E4" s="1302"/>
      <c r="F4" s="1302"/>
      <c r="G4" s="1302"/>
      <c r="H4" s="1302"/>
      <c r="I4" s="1302"/>
      <c r="J4" s="1302"/>
      <c r="K4" s="1302"/>
      <c r="L4" s="1302"/>
      <c r="M4" s="1302"/>
      <c r="N4" s="1302"/>
    </row>
    <row r="5" spans="1:14">
      <c r="B5" s="1314" t="str">
        <f>"True-Up Period - January 1, "&amp;Automation!$B$3&amp;" to December 31, "&amp;Automation!$B$3</f>
        <v>True-Up Period - January 1, 2025 to December 31, 2025</v>
      </c>
      <c r="C5" s="1314"/>
      <c r="D5" s="1314"/>
      <c r="E5" s="1314"/>
      <c r="F5" s="1314"/>
      <c r="G5" s="1314"/>
      <c r="H5" s="1314"/>
      <c r="I5" s="1314"/>
      <c r="J5" s="1314"/>
      <c r="K5" s="1314"/>
      <c r="L5" s="1314"/>
      <c r="M5" s="1314"/>
      <c r="N5" s="1314"/>
    </row>
    <row r="6" spans="1:14">
      <c r="B6" s="1313" t="s">
        <v>3</v>
      </c>
      <c r="C6" s="1313"/>
      <c r="D6" s="1313"/>
      <c r="E6" s="1313"/>
      <c r="F6" s="1313"/>
      <c r="G6" s="1313"/>
      <c r="H6" s="1313"/>
      <c r="I6" s="1313"/>
      <c r="J6" s="1313"/>
      <c r="K6" s="1313"/>
      <c r="L6" s="1313"/>
      <c r="M6" s="1313"/>
      <c r="N6" s="550"/>
    </row>
    <row r="7" spans="1:14">
      <c r="A7" s="550"/>
      <c r="B7" s="550"/>
      <c r="C7" s="550"/>
      <c r="D7" s="550"/>
      <c r="E7" s="550"/>
      <c r="F7" s="550"/>
      <c r="G7" s="550"/>
      <c r="H7" s="550"/>
      <c r="I7" s="550"/>
      <c r="J7" s="550"/>
      <c r="K7" s="550"/>
      <c r="L7" s="550"/>
      <c r="M7" s="550"/>
      <c r="N7" s="550"/>
    </row>
    <row r="8" spans="1:14">
      <c r="A8" s="246" t="s">
        <v>4</v>
      </c>
      <c r="B8" s="465"/>
      <c r="E8" s="419"/>
      <c r="F8" s="499"/>
      <c r="G8" s="499"/>
      <c r="N8" s="246" t="s">
        <v>4</v>
      </c>
    </row>
    <row r="9" spans="1:14">
      <c r="A9" s="246" t="s">
        <v>5</v>
      </c>
      <c r="B9" s="465"/>
      <c r="E9" s="419"/>
      <c r="F9" s="499"/>
      <c r="G9" s="499"/>
      <c r="N9" s="246" t="s">
        <v>5</v>
      </c>
    </row>
    <row r="10" spans="1:14">
      <c r="A10" s="246">
        <v>1</v>
      </c>
      <c r="E10" s="419"/>
      <c r="I10" s="711"/>
      <c r="J10" s="711"/>
      <c r="N10" s="246">
        <v>1</v>
      </c>
    </row>
    <row r="11" spans="1:14">
      <c r="A11" s="246">
        <f t="shared" ref="A11:A31" si="0">A10+1</f>
        <v>2</v>
      </c>
      <c r="C11" s="667" t="s">
        <v>101</v>
      </c>
      <c r="D11" s="667" t="s">
        <v>102</v>
      </c>
      <c r="E11" s="667" t="s">
        <v>103</v>
      </c>
      <c r="F11" s="667" t="s">
        <v>104</v>
      </c>
      <c r="G11" s="667" t="s">
        <v>105</v>
      </c>
      <c r="H11" s="667" t="s">
        <v>106</v>
      </c>
      <c r="I11" s="667" t="s">
        <v>107</v>
      </c>
      <c r="J11" s="667" t="s">
        <v>108</v>
      </c>
      <c r="K11" s="667" t="s">
        <v>109</v>
      </c>
      <c r="L11" s="667" t="s">
        <v>110</v>
      </c>
      <c r="M11" s="667" t="s">
        <v>111</v>
      </c>
      <c r="N11" s="246">
        <f t="shared" ref="N11:N31" si="1">N10+1</f>
        <v>2</v>
      </c>
    </row>
    <row r="12" spans="1:14">
      <c r="A12" s="246">
        <f t="shared" si="0"/>
        <v>3</v>
      </c>
      <c r="B12" s="419" t="s">
        <v>112</v>
      </c>
      <c r="C12" s="246"/>
      <c r="D12" s="246"/>
      <c r="E12" s="246"/>
      <c r="F12" s="246" t="str">
        <f>"= "&amp;F11&amp;"; Line "&amp;A31&amp;" / 12"</f>
        <v>= Col. 4; Line 22 / 12</v>
      </c>
      <c r="G12" s="246"/>
      <c r="H12" s="411" t="str">
        <f>"= Sum "&amp;E11&amp;" thru "&amp;G11</f>
        <v>= Sum Col. 3 thru Col. 5</v>
      </c>
      <c r="I12" s="411" t="str">
        <f>"= "&amp;D11&amp;" - "&amp;H11</f>
        <v>= Col. 2 - Col. 6</v>
      </c>
      <c r="J12" s="246"/>
      <c r="K12" s="246" t="str">
        <f>"See Footnote "&amp;A40</f>
        <v>See Footnote 6</v>
      </c>
      <c r="L12" s="246" t="str">
        <f>"See Footnote "&amp;A41</f>
        <v>See Footnote 7</v>
      </c>
      <c r="M12" s="411" t="str">
        <f>"= "&amp;K11&amp;" + "&amp;L11</f>
        <v>= Col. 9 + Col. 10</v>
      </c>
      <c r="N12" s="246">
        <f t="shared" si="1"/>
        <v>3</v>
      </c>
    </row>
    <row r="13" spans="1:14">
      <c r="A13" s="246">
        <f t="shared" si="0"/>
        <v>4</v>
      </c>
      <c r="B13" s="419"/>
      <c r="C13" s="246"/>
      <c r="D13" s="246"/>
      <c r="E13" s="246"/>
      <c r="F13" s="246"/>
      <c r="G13" s="246"/>
      <c r="H13" s="411"/>
      <c r="I13" s="411"/>
      <c r="J13" s="246"/>
      <c r="K13" s="246"/>
      <c r="L13" s="246"/>
      <c r="M13" s="411"/>
      <c r="N13" s="246">
        <f t="shared" si="1"/>
        <v>4</v>
      </c>
    </row>
    <row r="14" spans="1:14">
      <c r="A14" s="246">
        <f t="shared" si="0"/>
        <v>5</v>
      </c>
      <c r="C14" s="667"/>
      <c r="H14" s="550"/>
      <c r="K14" s="550" t="s">
        <v>113</v>
      </c>
      <c r="M14" s="550" t="s">
        <v>113</v>
      </c>
      <c r="N14" s="246">
        <f t="shared" si="1"/>
        <v>5</v>
      </c>
    </row>
    <row r="15" spans="1:14">
      <c r="A15" s="246">
        <f t="shared" si="0"/>
        <v>6</v>
      </c>
      <c r="C15" s="667"/>
      <c r="F15" s="550"/>
      <c r="G15" s="550"/>
      <c r="H15" s="550"/>
      <c r="I15" s="550" t="s">
        <v>114</v>
      </c>
      <c r="J15" s="550"/>
      <c r="K15" s="550" t="s">
        <v>115</v>
      </c>
      <c r="M15" s="550" t="s">
        <v>115</v>
      </c>
      <c r="N15" s="246">
        <f t="shared" si="1"/>
        <v>6</v>
      </c>
    </row>
    <row r="16" spans="1:14">
      <c r="A16" s="246">
        <f t="shared" si="0"/>
        <v>7</v>
      </c>
      <c r="C16" s="550"/>
      <c r="D16" s="550" t="s">
        <v>114</v>
      </c>
      <c r="E16" s="550" t="s">
        <v>114</v>
      </c>
      <c r="F16" s="550" t="s">
        <v>116</v>
      </c>
      <c r="G16" s="550"/>
      <c r="H16" s="550" t="s">
        <v>117</v>
      </c>
      <c r="I16" s="550" t="s">
        <v>115</v>
      </c>
      <c r="J16" s="550" t="s">
        <v>114</v>
      </c>
      <c r="K16" s="550" t="s">
        <v>118</v>
      </c>
      <c r="M16" s="550" t="s">
        <v>118</v>
      </c>
      <c r="N16" s="246">
        <f t="shared" si="1"/>
        <v>7</v>
      </c>
    </row>
    <row r="17" spans="1:17">
      <c r="A17" s="246">
        <f t="shared" si="0"/>
        <v>8</v>
      </c>
      <c r="C17" s="550"/>
      <c r="D17" s="550" t="s">
        <v>119</v>
      </c>
      <c r="E17" s="550" t="s">
        <v>119</v>
      </c>
      <c r="F17" s="550" t="s">
        <v>119</v>
      </c>
      <c r="G17" s="550" t="s">
        <v>120</v>
      </c>
      <c r="H17" s="550" t="s">
        <v>119</v>
      </c>
      <c r="I17" s="550" t="s">
        <v>118</v>
      </c>
      <c r="J17" s="550" t="s">
        <v>121</v>
      </c>
      <c r="K17" s="550" t="s">
        <v>122</v>
      </c>
      <c r="L17" s="550"/>
      <c r="M17" s="550" t="s">
        <v>122</v>
      </c>
      <c r="N17" s="246">
        <f t="shared" si="1"/>
        <v>8</v>
      </c>
    </row>
    <row r="18" spans="1:17" ht="18.75">
      <c r="A18" s="246">
        <f t="shared" si="0"/>
        <v>9</v>
      </c>
      <c r="B18" s="668" t="s">
        <v>123</v>
      </c>
      <c r="C18" s="668" t="s">
        <v>124</v>
      </c>
      <c r="D18" s="499" t="s">
        <v>125</v>
      </c>
      <c r="E18" s="499" t="s">
        <v>126</v>
      </c>
      <c r="F18" s="499" t="s">
        <v>127</v>
      </c>
      <c r="G18" s="499" t="s">
        <v>128</v>
      </c>
      <c r="H18" s="499" t="s">
        <v>129</v>
      </c>
      <c r="I18" s="499" t="s">
        <v>122</v>
      </c>
      <c r="J18" s="499" t="s">
        <v>130</v>
      </c>
      <c r="K18" s="499" t="s">
        <v>131</v>
      </c>
      <c r="L18" s="499" t="s">
        <v>121</v>
      </c>
      <c r="M18" s="499" t="s">
        <v>132</v>
      </c>
      <c r="N18" s="246">
        <f t="shared" si="1"/>
        <v>9</v>
      </c>
    </row>
    <row r="19" spans="1:17">
      <c r="A19" s="246">
        <f t="shared" si="0"/>
        <v>10</v>
      </c>
      <c r="B19" s="18" t="s">
        <v>133</v>
      </c>
      <c r="C19" s="670" t="str">
        <f>RIGHT(B5,4)</f>
        <v>2025</v>
      </c>
      <c r="D19" s="473">
        <f>'Summary of Cost Components'!C$40</f>
        <v>75.905823903193692</v>
      </c>
      <c r="E19" s="473">
        <f>'D2. Sec.4 - C7 Invoice Summary'!$C$48</f>
        <v>76.000335758670602</v>
      </c>
      <c r="F19" s="473">
        <f>-('D2. Sec.4 - C7 Invoice Summary'!$C$42+'D2. Sec.4 - C7 Invoice Summary'!$C$44)</f>
        <v>-1.9615376427024083</v>
      </c>
      <c r="G19" s="473">
        <f>-'D2. Sec.4 - C7 Invoice Summary'!$C$46</f>
        <v>-0.33083333333333337</v>
      </c>
      <c r="H19" s="671">
        <f>SUM(E19:G19)</f>
        <v>73.707964782634861</v>
      </c>
      <c r="I19" s="472">
        <f>D19-H19</f>
        <v>2.1978591205588316</v>
      </c>
      <c r="J19" s="712">
        <v>6.7999999999999996E-3</v>
      </c>
      <c r="K19" s="400">
        <f>I19</f>
        <v>2.1978591205588316</v>
      </c>
      <c r="L19" s="1203">
        <f>(I19/2)*J19</f>
        <v>7.4727210099000269E-3</v>
      </c>
      <c r="M19" s="713">
        <f t="shared" ref="M19:M30" si="2">K19+L19</f>
        <v>2.2053318415687317</v>
      </c>
      <c r="N19" s="246">
        <f t="shared" si="1"/>
        <v>10</v>
      </c>
      <c r="O19" s="163"/>
    </row>
    <row r="20" spans="1:17">
      <c r="A20" s="246">
        <f t="shared" si="0"/>
        <v>11</v>
      </c>
      <c r="B20" s="18" t="s">
        <v>134</v>
      </c>
      <c r="C20" s="670" t="str">
        <f>C19</f>
        <v>2025</v>
      </c>
      <c r="D20" s="714">
        <f>$D$19</f>
        <v>75.905823903193692</v>
      </c>
      <c r="E20" s="490">
        <f>$E$19</f>
        <v>76.000335758670602</v>
      </c>
      <c r="F20" s="490">
        <f>$F$19</f>
        <v>-1.9615376427024083</v>
      </c>
      <c r="G20" s="490">
        <f>$G$19</f>
        <v>-0.33083333333333337</v>
      </c>
      <c r="H20" s="673">
        <f>SUM(E20:G20)</f>
        <v>73.707964782634861</v>
      </c>
      <c r="I20" s="490">
        <f t="shared" ref="I20:I30" si="3">D20-H20</f>
        <v>2.1978591205588316</v>
      </c>
      <c r="J20" s="712">
        <v>6.1999999999999998E-3</v>
      </c>
      <c r="K20" s="715">
        <f>M19+I20</f>
        <v>4.4031909621275638</v>
      </c>
      <c r="L20" s="1204">
        <f t="shared" ref="L20:L30" si="4">(M19+K20)/2*J20</f>
        <v>2.0486420691458517E-2</v>
      </c>
      <c r="M20" s="716">
        <f t="shared" si="2"/>
        <v>4.4236773828190223</v>
      </c>
      <c r="N20" s="246">
        <f t="shared" si="1"/>
        <v>11</v>
      </c>
      <c r="O20" s="498"/>
    </row>
    <row r="21" spans="1:17">
      <c r="A21" s="246">
        <f t="shared" si="0"/>
        <v>12</v>
      </c>
      <c r="B21" s="18" t="s">
        <v>135</v>
      </c>
      <c r="C21" s="670" t="str">
        <f>C19</f>
        <v>2025</v>
      </c>
      <c r="D21" s="714">
        <f t="shared" ref="D21:D30" si="5">$D$19</f>
        <v>75.905823903193692</v>
      </c>
      <c r="E21" s="490">
        <f t="shared" ref="E21:E30" si="6">$E$19</f>
        <v>76.000335758670602</v>
      </c>
      <c r="F21" s="490">
        <f t="shared" ref="F21:F30" si="7">$F$19</f>
        <v>-1.9615376427024083</v>
      </c>
      <c r="G21" s="490">
        <f t="shared" ref="G21:G30" si="8">$G$19</f>
        <v>-0.33083333333333337</v>
      </c>
      <c r="H21" s="673">
        <f t="shared" ref="H21:H29" si="9">SUM(E21:G21)</f>
        <v>73.707964782634861</v>
      </c>
      <c r="I21" s="490">
        <f t="shared" si="3"/>
        <v>2.1978591205588316</v>
      </c>
      <c r="J21" s="712">
        <v>6.7999999999999996E-3</v>
      </c>
      <c r="K21" s="715">
        <f t="shared" ref="K21:K30" si="10">M20+I21</f>
        <v>6.6215365033778539</v>
      </c>
      <c r="L21" s="1204">
        <f>(M20+K21)/2*J21</f>
        <v>3.7553727213069377E-2</v>
      </c>
      <c r="M21" s="716">
        <f t="shared" si="2"/>
        <v>6.6590902305909232</v>
      </c>
      <c r="N21" s="246">
        <f t="shared" si="1"/>
        <v>12</v>
      </c>
      <c r="O21" s="498"/>
    </row>
    <row r="22" spans="1:17">
      <c r="A22" s="246">
        <f t="shared" si="0"/>
        <v>13</v>
      </c>
      <c r="B22" s="18" t="s">
        <v>136</v>
      </c>
      <c r="C22" s="670" t="str">
        <f>C19</f>
        <v>2025</v>
      </c>
      <c r="D22" s="714">
        <f t="shared" si="5"/>
        <v>75.905823903193692</v>
      </c>
      <c r="E22" s="490">
        <f t="shared" si="6"/>
        <v>76.000335758670602</v>
      </c>
      <c r="F22" s="490">
        <f t="shared" si="7"/>
        <v>-1.9615376427024083</v>
      </c>
      <c r="G22" s="490">
        <f t="shared" si="8"/>
        <v>-0.33083333333333337</v>
      </c>
      <c r="H22" s="673">
        <f t="shared" si="9"/>
        <v>73.707964782634861</v>
      </c>
      <c r="I22" s="490">
        <f>D22-H22</f>
        <v>2.1978591205588316</v>
      </c>
      <c r="J22" s="712">
        <v>6.1999999999999998E-3</v>
      </c>
      <c r="K22" s="715">
        <f t="shared" si="10"/>
        <v>8.8569493511497548</v>
      </c>
      <c r="L22" s="1204">
        <f>(M21+K22)/2*J22</f>
        <v>4.8099722703396103E-2</v>
      </c>
      <c r="M22" s="716">
        <f t="shared" si="2"/>
        <v>8.9050490738531511</v>
      </c>
      <c r="N22" s="246">
        <f t="shared" si="1"/>
        <v>13</v>
      </c>
      <c r="O22" s="498"/>
      <c r="Q22" s="717"/>
    </row>
    <row r="23" spans="1:17">
      <c r="A23" s="246">
        <f t="shared" si="0"/>
        <v>14</v>
      </c>
      <c r="B23" s="18" t="s">
        <v>137</v>
      </c>
      <c r="C23" s="670" t="str">
        <f>C19</f>
        <v>2025</v>
      </c>
      <c r="D23" s="714">
        <f t="shared" si="5"/>
        <v>75.905823903193692</v>
      </c>
      <c r="E23" s="490">
        <f t="shared" si="6"/>
        <v>76.000335758670602</v>
      </c>
      <c r="F23" s="490">
        <f t="shared" si="7"/>
        <v>-1.9615376427024083</v>
      </c>
      <c r="G23" s="490">
        <f t="shared" si="8"/>
        <v>-0.33083333333333337</v>
      </c>
      <c r="H23" s="673">
        <f t="shared" si="9"/>
        <v>73.707964782634861</v>
      </c>
      <c r="I23" s="490">
        <f t="shared" si="3"/>
        <v>2.1978591205588316</v>
      </c>
      <c r="J23" s="712">
        <v>6.4000000000000003E-3</v>
      </c>
      <c r="K23" s="715">
        <f t="shared" si="10"/>
        <v>11.102908194411983</v>
      </c>
      <c r="L23" s="1204">
        <f t="shared" si="4"/>
        <v>6.4025463258448434E-2</v>
      </c>
      <c r="M23" s="716">
        <f t="shared" si="2"/>
        <v>11.16693365767043</v>
      </c>
      <c r="N23" s="246">
        <f t="shared" si="1"/>
        <v>14</v>
      </c>
      <c r="O23" s="498"/>
    </row>
    <row r="24" spans="1:17">
      <c r="A24" s="246">
        <f t="shared" si="0"/>
        <v>15</v>
      </c>
      <c r="B24" s="18" t="s">
        <v>138</v>
      </c>
      <c r="C24" s="670" t="str">
        <f>C19</f>
        <v>2025</v>
      </c>
      <c r="D24" s="714">
        <f t="shared" si="5"/>
        <v>75.905823903193692</v>
      </c>
      <c r="E24" s="490">
        <f t="shared" si="6"/>
        <v>76.000335758670602</v>
      </c>
      <c r="F24" s="490">
        <f t="shared" si="7"/>
        <v>-1.9615376427024083</v>
      </c>
      <c r="G24" s="490">
        <f t="shared" si="8"/>
        <v>-0.33083333333333337</v>
      </c>
      <c r="H24" s="673">
        <f t="shared" si="9"/>
        <v>73.707964782634861</v>
      </c>
      <c r="I24" s="490">
        <f t="shared" si="3"/>
        <v>2.1978591205588316</v>
      </c>
      <c r="J24" s="712">
        <v>6.1999999999999998E-3</v>
      </c>
      <c r="K24" s="715">
        <f t="shared" si="10"/>
        <v>13.364792778229262</v>
      </c>
      <c r="L24" s="1204">
        <f>(M23+K24)/2*J24</f>
        <v>7.6048351951289048E-2</v>
      </c>
      <c r="M24" s="716">
        <f t="shared" si="2"/>
        <v>13.440841130180551</v>
      </c>
      <c r="N24" s="246">
        <f t="shared" si="1"/>
        <v>15</v>
      </c>
      <c r="O24" s="498"/>
    </row>
    <row r="25" spans="1:17">
      <c r="A25" s="246">
        <f t="shared" si="0"/>
        <v>16</v>
      </c>
      <c r="B25" s="18" t="s">
        <v>139</v>
      </c>
      <c r="C25" s="670" t="str">
        <f>C19</f>
        <v>2025</v>
      </c>
      <c r="D25" s="714">
        <f t="shared" si="5"/>
        <v>75.905823903193692</v>
      </c>
      <c r="E25" s="490">
        <f t="shared" si="6"/>
        <v>76.000335758670602</v>
      </c>
      <c r="F25" s="490">
        <f t="shared" si="7"/>
        <v>-1.9615376427024083</v>
      </c>
      <c r="G25" s="490">
        <f t="shared" si="8"/>
        <v>-0.33083333333333337</v>
      </c>
      <c r="H25" s="673">
        <f t="shared" si="9"/>
        <v>73.707964782634861</v>
      </c>
      <c r="I25" s="490">
        <f t="shared" si="3"/>
        <v>2.1978591205588316</v>
      </c>
      <c r="J25" s="712">
        <v>6.4000000000000003E-3</v>
      </c>
      <c r="K25" s="715">
        <f t="shared" si="10"/>
        <v>15.638700250739383</v>
      </c>
      <c r="L25" s="1204">
        <f t="shared" si="4"/>
        <v>9.3054532418943792E-2</v>
      </c>
      <c r="M25" s="716">
        <f t="shared" si="2"/>
        <v>15.731754783158326</v>
      </c>
      <c r="N25" s="246">
        <f t="shared" si="1"/>
        <v>16</v>
      </c>
      <c r="O25" s="498"/>
    </row>
    <row r="26" spans="1:17">
      <c r="A26" s="246">
        <f t="shared" si="0"/>
        <v>17</v>
      </c>
      <c r="B26" s="18" t="s">
        <v>140</v>
      </c>
      <c r="C26" s="670" t="str">
        <f>C19</f>
        <v>2025</v>
      </c>
      <c r="D26" s="714">
        <f t="shared" si="5"/>
        <v>75.905823903193692</v>
      </c>
      <c r="E26" s="490">
        <f t="shared" si="6"/>
        <v>76.000335758670602</v>
      </c>
      <c r="F26" s="490">
        <f t="shared" si="7"/>
        <v>-1.9615376427024083</v>
      </c>
      <c r="G26" s="490">
        <f t="shared" si="8"/>
        <v>-0.33083333333333337</v>
      </c>
      <c r="H26" s="673">
        <f t="shared" si="9"/>
        <v>73.707964782634861</v>
      </c>
      <c r="I26" s="490">
        <f t="shared" si="3"/>
        <v>2.1978591205588316</v>
      </c>
      <c r="J26" s="712">
        <v>6.4000000000000003E-3</v>
      </c>
      <c r="K26" s="715">
        <f t="shared" si="10"/>
        <v>17.929613903717158</v>
      </c>
      <c r="L26" s="1204">
        <f t="shared" si="4"/>
        <v>0.10771637979800155</v>
      </c>
      <c r="M26" s="716">
        <f t="shared" si="2"/>
        <v>18.037330283515161</v>
      </c>
      <c r="N26" s="246">
        <f t="shared" si="1"/>
        <v>17</v>
      </c>
      <c r="O26" s="498"/>
    </row>
    <row r="27" spans="1:17">
      <c r="A27" s="246">
        <f t="shared" si="0"/>
        <v>18</v>
      </c>
      <c r="B27" s="18" t="s">
        <v>141</v>
      </c>
      <c r="C27" s="670" t="str">
        <f>C19</f>
        <v>2025</v>
      </c>
      <c r="D27" s="714">
        <f t="shared" si="5"/>
        <v>75.905823903193692</v>
      </c>
      <c r="E27" s="490">
        <f t="shared" si="6"/>
        <v>76.000335758670602</v>
      </c>
      <c r="F27" s="490">
        <f t="shared" si="7"/>
        <v>-1.9615376427024083</v>
      </c>
      <c r="G27" s="490">
        <f t="shared" si="8"/>
        <v>-0.33083333333333337</v>
      </c>
      <c r="H27" s="673">
        <f t="shared" si="9"/>
        <v>73.707964782634861</v>
      </c>
      <c r="I27" s="490">
        <f t="shared" si="3"/>
        <v>2.1978591205588316</v>
      </c>
      <c r="J27" s="712">
        <v>6.1999999999999998E-3</v>
      </c>
      <c r="K27" s="715">
        <f t="shared" si="10"/>
        <v>20.235189404073992</v>
      </c>
      <c r="L27" s="1204">
        <f t="shared" si="4"/>
        <v>0.11864481103152637</v>
      </c>
      <c r="M27" s="716">
        <f t="shared" si="2"/>
        <v>20.353834215105518</v>
      </c>
      <c r="N27" s="246">
        <f t="shared" si="1"/>
        <v>18</v>
      </c>
      <c r="O27" s="498"/>
    </row>
    <row r="28" spans="1:17">
      <c r="A28" s="246">
        <f t="shared" si="0"/>
        <v>19</v>
      </c>
      <c r="B28" s="18" t="s">
        <v>142</v>
      </c>
      <c r="C28" s="670" t="str">
        <f>C19</f>
        <v>2025</v>
      </c>
      <c r="D28" s="714">
        <f t="shared" si="5"/>
        <v>75.905823903193692</v>
      </c>
      <c r="E28" s="490">
        <f t="shared" si="6"/>
        <v>76.000335758670602</v>
      </c>
      <c r="F28" s="490">
        <f t="shared" si="7"/>
        <v>-1.9615376427024083</v>
      </c>
      <c r="G28" s="490">
        <f t="shared" si="8"/>
        <v>-0.33083333333333337</v>
      </c>
      <c r="H28" s="673">
        <f t="shared" si="9"/>
        <v>73.707964782634861</v>
      </c>
      <c r="I28" s="490">
        <f t="shared" si="3"/>
        <v>2.1978591205588316</v>
      </c>
      <c r="J28" s="712">
        <v>6.4000000000000003E-3</v>
      </c>
      <c r="K28" s="715">
        <f t="shared" si="10"/>
        <v>22.55169333566435</v>
      </c>
      <c r="L28" s="1204">
        <f t="shared" si="4"/>
        <v>0.13729768816246357</v>
      </c>
      <c r="M28" s="716">
        <f t="shared" si="2"/>
        <v>22.688991023826812</v>
      </c>
      <c r="N28" s="246">
        <f t="shared" si="1"/>
        <v>19</v>
      </c>
      <c r="O28" s="498"/>
    </row>
    <row r="29" spans="1:17">
      <c r="A29" s="246">
        <f t="shared" si="0"/>
        <v>20</v>
      </c>
      <c r="B29" s="18" t="s">
        <v>143</v>
      </c>
      <c r="C29" s="670" t="str">
        <f>C19</f>
        <v>2025</v>
      </c>
      <c r="D29" s="714">
        <f t="shared" si="5"/>
        <v>75.905823903193692</v>
      </c>
      <c r="E29" s="490">
        <f t="shared" si="6"/>
        <v>76.000335758670602</v>
      </c>
      <c r="F29" s="490">
        <f t="shared" si="7"/>
        <v>-1.9615376427024083</v>
      </c>
      <c r="G29" s="490">
        <f t="shared" si="8"/>
        <v>-0.33083333333333337</v>
      </c>
      <c r="H29" s="673">
        <f t="shared" si="9"/>
        <v>73.707964782634861</v>
      </c>
      <c r="I29" s="490">
        <f t="shared" si="3"/>
        <v>2.1978591205588316</v>
      </c>
      <c r="J29" s="712">
        <v>6.1999999999999998E-3</v>
      </c>
      <c r="K29" s="715">
        <f t="shared" si="10"/>
        <v>24.886850144385644</v>
      </c>
      <c r="L29" s="1204">
        <f t="shared" si="4"/>
        <v>0.14748510762145861</v>
      </c>
      <c r="M29" s="716">
        <f t="shared" si="2"/>
        <v>25.034335252007104</v>
      </c>
      <c r="N29" s="246">
        <f t="shared" si="1"/>
        <v>20</v>
      </c>
      <c r="O29" s="498"/>
    </row>
    <row r="30" spans="1:17">
      <c r="A30" s="246">
        <f t="shared" si="0"/>
        <v>21</v>
      </c>
      <c r="B30" s="946" t="s">
        <v>144</v>
      </c>
      <c r="C30" s="947" t="str">
        <f>C19</f>
        <v>2025</v>
      </c>
      <c r="D30" s="714">
        <f t="shared" si="5"/>
        <v>75.905823903193692</v>
      </c>
      <c r="E30" s="490">
        <f t="shared" si="6"/>
        <v>76.000335758670602</v>
      </c>
      <c r="F30" s="490">
        <f t="shared" si="7"/>
        <v>-1.9615376427024083</v>
      </c>
      <c r="G30" s="490">
        <f t="shared" si="8"/>
        <v>-0.33083333333333337</v>
      </c>
      <c r="H30" s="948">
        <f>SUM(E30:G30)</f>
        <v>73.707964782634861</v>
      </c>
      <c r="I30" s="944">
        <f t="shared" si="3"/>
        <v>2.1978591205588316</v>
      </c>
      <c r="J30" s="949">
        <v>6.4000000000000003E-3</v>
      </c>
      <c r="K30" s="950">
        <f t="shared" si="10"/>
        <v>27.232194372565935</v>
      </c>
      <c r="L30" s="1205">
        <f t="shared" si="4"/>
        <v>0.16725289479863373</v>
      </c>
      <c r="M30" s="948">
        <f t="shared" si="2"/>
        <v>27.399447267364568</v>
      </c>
      <c r="N30" s="246">
        <f t="shared" si="1"/>
        <v>21</v>
      </c>
      <c r="O30" s="498"/>
    </row>
    <row r="31" spans="1:17" ht="16.5" thickBot="1">
      <c r="A31" s="246">
        <f t="shared" si="0"/>
        <v>22</v>
      </c>
      <c r="D31" s="718">
        <f t="shared" ref="D31:I31" si="11">SUM(D19:D30)</f>
        <v>910.86988683832408</v>
      </c>
      <c r="E31" s="718">
        <f t="shared" si="11"/>
        <v>912.00402910404739</v>
      </c>
      <c r="F31" s="718">
        <f t="shared" si="11"/>
        <v>-23.538451712428895</v>
      </c>
      <c r="G31" s="718">
        <f t="shared" si="11"/>
        <v>-3.9700000000000011</v>
      </c>
      <c r="H31" s="718">
        <f t="shared" si="11"/>
        <v>884.49557739161855</v>
      </c>
      <c r="I31" s="718">
        <f t="shared" si="11"/>
        <v>26.374309446705979</v>
      </c>
      <c r="J31" s="719"/>
      <c r="K31" s="720"/>
      <c r="L31" s="1206">
        <f>SUM(L19:L30)</f>
        <v>1.025137820658589</v>
      </c>
      <c r="M31" s="720"/>
      <c r="N31" s="246">
        <f t="shared" si="1"/>
        <v>22</v>
      </c>
    </row>
    <row r="32" spans="1:17" ht="16.5" thickTop="1">
      <c r="D32" s="721"/>
      <c r="E32" s="721"/>
      <c r="F32" s="721"/>
      <c r="G32" s="721"/>
      <c r="H32" s="721"/>
      <c r="I32" s="721"/>
      <c r="J32" s="721"/>
      <c r="K32" s="721"/>
      <c r="L32" s="721"/>
      <c r="M32" s="721"/>
    </row>
    <row r="33" spans="1:7">
      <c r="B33" s="722"/>
      <c r="F33" s="723"/>
      <c r="G33" s="723"/>
    </row>
    <row r="34" spans="1:7" ht="18.75">
      <c r="A34" s="676">
        <v>1</v>
      </c>
      <c r="B34" s="215" t="s">
        <v>890</v>
      </c>
      <c r="F34" s="723"/>
      <c r="G34" s="723"/>
    </row>
    <row r="35" spans="1:7" ht="18.75">
      <c r="A35" s="676">
        <v>2</v>
      </c>
      <c r="B35" s="215" t="s">
        <v>145</v>
      </c>
    </row>
    <row r="36" spans="1:7" ht="18.75">
      <c r="A36" s="676">
        <v>3</v>
      </c>
      <c r="B36" s="215" t="s">
        <v>146</v>
      </c>
    </row>
    <row r="37" spans="1:7" ht="18.75">
      <c r="A37" s="676">
        <v>4</v>
      </c>
      <c r="B37" s="215" t="s">
        <v>147</v>
      </c>
    </row>
    <row r="38" spans="1:7" ht="18.75">
      <c r="A38" s="676"/>
      <c r="B38" s="215" t="s">
        <v>148</v>
      </c>
    </row>
    <row r="39" spans="1:7" ht="18.75">
      <c r="A39" s="676">
        <v>5</v>
      </c>
      <c r="B39" s="215" t="s">
        <v>149</v>
      </c>
      <c r="C39" s="236"/>
    </row>
    <row r="40" spans="1:7" ht="18.75">
      <c r="A40" s="676">
        <v>6</v>
      </c>
      <c r="B40" s="215" t="s">
        <v>150</v>
      </c>
    </row>
    <row r="41" spans="1:7" ht="18.75">
      <c r="A41" s="676">
        <v>7</v>
      </c>
      <c r="B41" s="215" t="s">
        <v>151</v>
      </c>
    </row>
  </sheetData>
  <mergeCells count="5">
    <mergeCell ref="B6:M6"/>
    <mergeCell ref="B4:N4"/>
    <mergeCell ref="B5:N5"/>
    <mergeCell ref="B3:N3"/>
    <mergeCell ref="B2:N2"/>
  </mergeCells>
  <printOptions horizontalCentered="1"/>
  <pageMargins left="0.5" right="0.5" top="0.5" bottom="0.5" header="0.25" footer="0.25"/>
  <pageSetup scale="49" orientation="landscape" r:id="rId1"/>
  <headerFooter scaleWithDoc="0">
    <oddFooter>&amp;C&amp;"Times New Roman,Regular"&amp;10Section 4
TU</oddFooter>
  </headerFooter>
  <rowBreaks count="1" manualBreakCount="1">
    <brk id="48" max="14" man="1"/>
  </rowBreaks>
  <customProperties>
    <customPr name="_pios_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K34"/>
  <sheetViews>
    <sheetView zoomScale="80" zoomScaleNormal="80" zoomScalePageLayoutView="80" workbookViewId="0">
      <selection activeCell="C38" sqref="C38"/>
    </sheetView>
  </sheetViews>
  <sheetFormatPr defaultColWidth="8.5703125" defaultRowHeight="15.75"/>
  <cols>
    <col min="1" max="1" width="5.140625" style="119" bestFit="1" customWidth="1"/>
    <col min="2" max="2" width="68.5703125" style="135" customWidth="1"/>
    <col min="3" max="3" width="25.85546875" style="349" bestFit="1" customWidth="1"/>
    <col min="4" max="4" width="1.5703125" style="135" customWidth="1"/>
    <col min="5" max="5" width="16.5703125" style="135" customWidth="1"/>
    <col min="6" max="6" width="1.5703125" style="135" customWidth="1"/>
    <col min="7" max="7" width="16.5703125" style="135" customWidth="1"/>
    <col min="8" max="8" width="1.5703125" style="135" customWidth="1"/>
    <col min="9" max="9" width="37.5703125" style="135" customWidth="1"/>
    <col min="10" max="10" width="5.140625" style="135" customWidth="1"/>
    <col min="11" max="16384" width="8.5703125" style="135"/>
  </cols>
  <sheetData>
    <row r="1" spans="1:10">
      <c r="H1" s="119"/>
      <c r="I1" s="119"/>
      <c r="J1" s="119"/>
    </row>
    <row r="2" spans="1:10">
      <c r="B2" s="1322" t="s">
        <v>0</v>
      </c>
      <c r="C2" s="1341"/>
      <c r="D2" s="1341"/>
      <c r="E2" s="1341"/>
      <c r="F2" s="1341"/>
      <c r="G2" s="1341"/>
      <c r="H2" s="1341"/>
      <c r="I2" s="1341"/>
      <c r="J2" s="109"/>
    </row>
    <row r="3" spans="1:10">
      <c r="B3" s="1322" t="s">
        <v>696</v>
      </c>
      <c r="C3" s="1341"/>
      <c r="D3" s="1341"/>
      <c r="E3" s="1341"/>
      <c r="F3" s="1341"/>
      <c r="G3" s="1341"/>
      <c r="H3" s="1341"/>
      <c r="I3" s="1341"/>
      <c r="J3" s="109"/>
    </row>
    <row r="4" spans="1:10">
      <c r="B4" s="1322" t="s">
        <v>697</v>
      </c>
      <c r="C4" s="1341"/>
      <c r="D4" s="1341"/>
      <c r="E4" s="1341"/>
      <c r="F4" s="1341"/>
      <c r="G4" s="1341"/>
      <c r="H4" s="1341"/>
      <c r="I4" s="1341"/>
      <c r="J4" s="109"/>
    </row>
    <row r="5" spans="1:10">
      <c r="B5" s="1324" t="str">
        <f>'A. Sec.1 - Direct Maintenance'!B5</f>
        <v>Base Period &amp; True-Up Period 12 - Months Ending December 31, 2025</v>
      </c>
      <c r="C5" s="1324"/>
      <c r="D5" s="1324"/>
      <c r="E5" s="1324"/>
      <c r="F5" s="1324"/>
      <c r="G5" s="1324"/>
      <c r="H5" s="1324"/>
      <c r="I5" s="1324"/>
      <c r="J5" s="109"/>
    </row>
    <row r="6" spans="1:10">
      <c r="B6" s="1326" t="s">
        <v>3</v>
      </c>
      <c r="C6" s="1326"/>
      <c r="D6" s="1326"/>
      <c r="E6" s="1326"/>
      <c r="F6" s="1326"/>
      <c r="G6" s="1326"/>
      <c r="H6" s="1326"/>
      <c r="I6" s="1326"/>
      <c r="J6" s="110"/>
    </row>
    <row r="7" spans="1:10">
      <c r="B7" s="119"/>
      <c r="D7" s="119"/>
      <c r="E7" s="119"/>
      <c r="F7" s="119"/>
      <c r="G7" s="119"/>
      <c r="H7" s="109"/>
      <c r="I7" s="109"/>
      <c r="J7" s="109"/>
    </row>
    <row r="8" spans="1:10">
      <c r="A8" s="119" t="s">
        <v>4</v>
      </c>
      <c r="B8" s="109"/>
      <c r="C8" s="246" t="s">
        <v>188</v>
      </c>
      <c r="D8" s="119"/>
      <c r="E8" s="119" t="s">
        <v>698</v>
      </c>
      <c r="F8" s="119"/>
      <c r="G8" s="119" t="s">
        <v>699</v>
      </c>
      <c r="H8" s="109"/>
      <c r="I8" s="109"/>
      <c r="J8" s="119" t="s">
        <v>4</v>
      </c>
    </row>
    <row r="9" spans="1:10">
      <c r="A9" s="119" t="s">
        <v>5</v>
      </c>
      <c r="B9" s="109"/>
      <c r="C9" s="992" t="s">
        <v>190</v>
      </c>
      <c r="D9" s="109"/>
      <c r="E9" s="1003" t="s">
        <v>700</v>
      </c>
      <c r="F9" s="109"/>
      <c r="G9" s="1003" t="s">
        <v>191</v>
      </c>
      <c r="H9" s="109"/>
      <c r="I9" s="1004" t="s">
        <v>8</v>
      </c>
      <c r="J9" s="119" t="s">
        <v>5</v>
      </c>
    </row>
    <row r="10" spans="1:10">
      <c r="B10" s="119"/>
      <c r="D10" s="119"/>
      <c r="E10" s="119"/>
      <c r="F10" s="119"/>
      <c r="G10" s="119"/>
      <c r="H10" s="119"/>
      <c r="I10" s="119"/>
      <c r="J10" s="119"/>
    </row>
    <row r="11" spans="1:10" ht="18.75">
      <c r="A11" s="119">
        <v>1</v>
      </c>
      <c r="B11" s="135" t="s">
        <v>913</v>
      </c>
      <c r="C11" s="246" t="s">
        <v>999</v>
      </c>
      <c r="E11" s="350"/>
      <c r="F11" s="351"/>
      <c r="G11" s="352">
        <f>'AL-1'!C32</f>
        <v>230231.57138461538</v>
      </c>
      <c r="H11" s="351"/>
      <c r="I11" s="353" t="str">
        <f>"AL-1; Line "&amp;'AL-1'!A32</f>
        <v>AL-1; Line 18</v>
      </c>
      <c r="J11" s="119">
        <f>A11</f>
        <v>1</v>
      </c>
    </row>
    <row r="12" spans="1:10">
      <c r="A12" s="119">
        <f>+A11+1</f>
        <v>2</v>
      </c>
      <c r="C12" s="119"/>
      <c r="E12" s="341"/>
      <c r="F12" s="354"/>
      <c r="G12" s="354"/>
      <c r="H12" s="354"/>
      <c r="I12" s="353"/>
      <c r="J12" s="119">
        <f>+J11+1</f>
        <v>2</v>
      </c>
    </row>
    <row r="13" spans="1:10">
      <c r="A13" s="119">
        <f t="shared" ref="A13:A29" si="0">+A12+1</f>
        <v>3</v>
      </c>
      <c r="B13" s="135" t="s">
        <v>701</v>
      </c>
      <c r="C13" s="119"/>
      <c r="E13" s="355"/>
      <c r="F13" s="356"/>
      <c r="G13" s="1005">
        <f>'Stmt AD'!I45</f>
        <v>0.35989280077243618</v>
      </c>
      <c r="H13" s="351"/>
      <c r="I13" s="353" t="str">
        <f>"Statement AD; Line "&amp;'Stmt AD'!A45</f>
        <v>Statement AD; Line 35</v>
      </c>
      <c r="J13" s="119">
        <f t="shared" ref="J13:J29" si="1">+J12+1</f>
        <v>3</v>
      </c>
    </row>
    <row r="14" spans="1:10">
      <c r="A14" s="119">
        <f t="shared" si="0"/>
        <v>4</v>
      </c>
      <c r="C14" s="119"/>
      <c r="E14" s="341"/>
      <c r="F14" s="354"/>
      <c r="G14" s="341"/>
      <c r="H14" s="354"/>
      <c r="I14" s="353"/>
      <c r="J14" s="119">
        <f t="shared" si="1"/>
        <v>4</v>
      </c>
    </row>
    <row r="15" spans="1:10" ht="16.5" thickBot="1">
      <c r="A15" s="119">
        <f t="shared" si="0"/>
        <v>5</v>
      </c>
      <c r="B15" s="135" t="s">
        <v>702</v>
      </c>
      <c r="C15" s="119"/>
      <c r="E15" s="357"/>
      <c r="F15" s="354"/>
      <c r="G15" s="358">
        <f>G11*G13</f>
        <v>82858.685051848297</v>
      </c>
      <c r="H15" s="351"/>
      <c r="I15" s="353" t="str">
        <f>"Line "&amp;A11&amp;" x Line "&amp;A13</f>
        <v>Line 1 x Line 3</v>
      </c>
      <c r="J15" s="119">
        <f t="shared" si="1"/>
        <v>5</v>
      </c>
    </row>
    <row r="16" spans="1:10" ht="16.5" thickTop="1">
      <c r="A16" s="119">
        <f t="shared" si="0"/>
        <v>6</v>
      </c>
      <c r="C16" s="119"/>
      <c r="E16" s="182"/>
      <c r="F16" s="119"/>
      <c r="G16" s="119"/>
      <c r="H16" s="119"/>
      <c r="I16" s="353"/>
      <c r="J16" s="119">
        <f t="shared" si="1"/>
        <v>6</v>
      </c>
    </row>
    <row r="17" spans="1:11" ht="18.75">
      <c r="A17" s="119">
        <f t="shared" si="0"/>
        <v>7</v>
      </c>
      <c r="B17" s="215" t="s">
        <v>993</v>
      </c>
      <c r="C17" s="119" t="s">
        <v>1000</v>
      </c>
      <c r="D17" s="348"/>
      <c r="E17" s="350"/>
      <c r="F17" s="354"/>
      <c r="G17" s="1018">
        <f>'AL-2'!C30</f>
        <v>89266.621674589915</v>
      </c>
      <c r="H17" s="351"/>
      <c r="I17" s="353" t="str">
        <f>"AL-2; Line "&amp;'AL-2'!A30</f>
        <v>AL-2; Line 18</v>
      </c>
      <c r="J17" s="119">
        <f t="shared" si="1"/>
        <v>7</v>
      </c>
    </row>
    <row r="18" spans="1:11">
      <c r="A18" s="119">
        <f t="shared" si="0"/>
        <v>8</v>
      </c>
      <c r="C18" s="119"/>
      <c r="E18" s="359"/>
      <c r="F18" s="354"/>
      <c r="G18" s="354"/>
      <c r="H18" s="354"/>
      <c r="I18" s="353"/>
      <c r="J18" s="119">
        <f t="shared" si="1"/>
        <v>8</v>
      </c>
    </row>
    <row r="19" spans="1:11" ht="16.5" thickBot="1">
      <c r="A19" s="119">
        <f t="shared" si="0"/>
        <v>9</v>
      </c>
      <c r="B19" s="135" t="s">
        <v>703</v>
      </c>
      <c r="E19" s="350"/>
      <c r="F19" s="354"/>
      <c r="G19" s="358">
        <f>G13*G17</f>
        <v>32126.414489961622</v>
      </c>
      <c r="H19" s="351"/>
      <c r="I19" s="353" t="str">
        <f>"Line "&amp;A13&amp;" x Line "&amp;A17</f>
        <v>Line 3 x Line 7</v>
      </c>
      <c r="J19" s="119">
        <f t="shared" si="1"/>
        <v>9</v>
      </c>
    </row>
    <row r="20" spans="1:11" ht="16.5" thickTop="1">
      <c r="A20" s="119">
        <f t="shared" si="0"/>
        <v>10</v>
      </c>
      <c r="E20" s="360"/>
      <c r="F20" s="354"/>
      <c r="G20" s="354"/>
      <c r="H20" s="354"/>
      <c r="I20" s="353"/>
      <c r="J20" s="119">
        <f t="shared" si="1"/>
        <v>10</v>
      </c>
    </row>
    <row r="21" spans="1:11">
      <c r="A21" s="119">
        <f t="shared" si="0"/>
        <v>11</v>
      </c>
      <c r="B21" s="361" t="s">
        <v>704</v>
      </c>
      <c r="E21" s="360"/>
      <c r="F21" s="354"/>
      <c r="G21" s="354"/>
      <c r="H21" s="354"/>
      <c r="I21" s="353"/>
      <c r="J21" s="119">
        <f t="shared" si="1"/>
        <v>11</v>
      </c>
    </row>
    <row r="22" spans="1:11">
      <c r="A22" s="119">
        <f t="shared" si="0"/>
        <v>12</v>
      </c>
      <c r="B22" s="135" t="s">
        <v>705</v>
      </c>
      <c r="E22" s="362">
        <f>'Stmt AH'!E27</f>
        <v>44704.889669999968</v>
      </c>
      <c r="F22" s="354"/>
      <c r="G22" s="363"/>
      <c r="H22" s="354"/>
      <c r="I22" s="353" t="str">
        <f>"Statement AH; Line "&amp;'Stmt AH'!A27</f>
        <v>Statement AH; Line 17</v>
      </c>
      <c r="J22" s="119">
        <f t="shared" si="1"/>
        <v>12</v>
      </c>
    </row>
    <row r="23" spans="1:11">
      <c r="A23" s="119">
        <f t="shared" si="0"/>
        <v>13</v>
      </c>
      <c r="B23" s="135" t="s">
        <v>706</v>
      </c>
      <c r="E23" s="364">
        <f>'Stmt AH'!E49</f>
        <v>56013.119691979678</v>
      </c>
      <c r="F23" s="110"/>
      <c r="G23" s="365"/>
      <c r="H23" s="354"/>
      <c r="I23" s="353" t="str">
        <f>"Statement AH; Line "&amp;'Stmt AH'!A49</f>
        <v>Statement AH; Line 39</v>
      </c>
      <c r="J23" s="119">
        <f t="shared" si="1"/>
        <v>13</v>
      </c>
    </row>
    <row r="24" spans="1:11">
      <c r="A24" s="119">
        <f t="shared" si="0"/>
        <v>14</v>
      </c>
      <c r="B24" s="135" t="s">
        <v>400</v>
      </c>
      <c r="E24" s="1019">
        <f>-'Stmt AH'!E34</f>
        <v>0</v>
      </c>
      <c r="F24" s="354"/>
      <c r="G24" s="365"/>
      <c r="H24" s="354"/>
      <c r="I24" s="353" t="str">
        <f>"Negative of Statement AH; Line "&amp;'Stmt AH'!A34</f>
        <v>Negative of Statement AH; Line 24</v>
      </c>
      <c r="J24" s="119">
        <f t="shared" si="1"/>
        <v>14</v>
      </c>
      <c r="K24" s="192"/>
    </row>
    <row r="25" spans="1:11">
      <c r="A25" s="119">
        <f t="shared" si="0"/>
        <v>15</v>
      </c>
      <c r="B25" s="135" t="s">
        <v>707</v>
      </c>
      <c r="E25" s="366">
        <f>SUM(E22:E24)</f>
        <v>100718.00936197964</v>
      </c>
      <c r="F25" s="110"/>
      <c r="G25" s="348"/>
      <c r="H25" s="353"/>
      <c r="I25" s="353" t="str">
        <f>"Sum Lines "&amp;A22&amp;" thru "&amp;A24</f>
        <v>Sum Lines 12 thru 14</v>
      </c>
      <c r="J25" s="119">
        <f t="shared" si="1"/>
        <v>15</v>
      </c>
    </row>
    <row r="26" spans="1:11">
      <c r="A26" s="119">
        <f t="shared" si="0"/>
        <v>16</v>
      </c>
      <c r="F26" s="119"/>
      <c r="H26" s="119"/>
      <c r="I26" s="353"/>
      <c r="J26" s="119">
        <f t="shared" si="1"/>
        <v>16</v>
      </c>
    </row>
    <row r="27" spans="1:11">
      <c r="A27" s="119">
        <f t="shared" si="0"/>
        <v>17</v>
      </c>
      <c r="B27" s="135" t="s">
        <v>708</v>
      </c>
      <c r="E27" s="1020">
        <f>1/8</f>
        <v>0.125</v>
      </c>
      <c r="F27" s="119"/>
      <c r="G27" s="367"/>
      <c r="H27" s="119"/>
      <c r="I27" s="353" t="s">
        <v>28</v>
      </c>
      <c r="J27" s="119">
        <f t="shared" si="1"/>
        <v>17</v>
      </c>
    </row>
    <row r="28" spans="1:11">
      <c r="A28" s="119">
        <f t="shared" si="0"/>
        <v>18</v>
      </c>
      <c r="E28" s="341" t="s">
        <v>185</v>
      </c>
      <c r="F28" s="354"/>
      <c r="G28" s="341"/>
      <c r="H28" s="354"/>
      <c r="I28" s="353"/>
      <c r="J28" s="119">
        <f t="shared" si="1"/>
        <v>18</v>
      </c>
    </row>
    <row r="29" spans="1:11" ht="16.5" thickBot="1">
      <c r="A29" s="119">
        <f t="shared" si="0"/>
        <v>19</v>
      </c>
      <c r="B29" s="135" t="s">
        <v>709</v>
      </c>
      <c r="E29" s="358">
        <f>E25*E27</f>
        <v>12589.751170247455</v>
      </c>
      <c r="F29" s="110"/>
      <c r="G29" s="357"/>
      <c r="H29" s="354"/>
      <c r="I29" s="119" t="str">
        <f>"Line "&amp;A25&amp;" x Line "&amp;A27</f>
        <v>Line 15 x Line 17</v>
      </c>
      <c r="J29" s="119">
        <f t="shared" si="1"/>
        <v>19</v>
      </c>
    </row>
    <row r="30" spans="1:11" ht="16.5" thickTop="1">
      <c r="B30" s="370"/>
    </row>
    <row r="32" spans="1:11" ht="18.75">
      <c r="A32" s="371">
        <v>1</v>
      </c>
      <c r="B32" s="135" t="s">
        <v>710</v>
      </c>
    </row>
    <row r="33" spans="1:2">
      <c r="A33"/>
      <c r="B33"/>
    </row>
    <row r="34" spans="1:2">
      <c r="A34"/>
      <c r="B34"/>
    </row>
  </sheetData>
  <mergeCells count="5">
    <mergeCell ref="B2:I2"/>
    <mergeCell ref="B3:I3"/>
    <mergeCell ref="B4:I4"/>
    <mergeCell ref="B5:I5"/>
    <mergeCell ref="B6:I6"/>
  </mergeCells>
  <printOptions horizontalCentered="1"/>
  <pageMargins left="0.5" right="0.5" top="0.5" bottom="0.5" header="0.25" footer="0.25"/>
  <pageSetup scale="52" orientation="portrait" r:id="rId1"/>
  <headerFooter scaleWithDoc="0">
    <oddFooter>&amp;C&amp;"Times New Roman,Regular"&amp;10AL</oddFooter>
  </headerFooter>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2:I38"/>
  <sheetViews>
    <sheetView zoomScale="80" zoomScaleNormal="80" zoomScalePageLayoutView="80" workbookViewId="0">
      <selection activeCell="C15" sqref="C15:C27"/>
    </sheetView>
  </sheetViews>
  <sheetFormatPr defaultColWidth="9.140625" defaultRowHeight="15.75"/>
  <cols>
    <col min="1" max="1" width="5.140625" style="109" customWidth="1"/>
    <col min="2" max="2" width="43.140625" style="110" customWidth="1"/>
    <col min="3" max="3" width="20.5703125" style="114" customWidth="1"/>
    <col min="4" max="4" width="48.42578125" style="172" customWidth="1"/>
    <col min="5" max="5" width="5.140625" style="172" customWidth="1"/>
    <col min="6" max="6" width="21.140625" style="114" customWidth="1"/>
    <col min="7" max="7" width="20.140625" style="114" customWidth="1"/>
    <col min="8" max="8" width="17.42578125" style="114" customWidth="1"/>
    <col min="9" max="9" width="16.5703125" style="114" customWidth="1"/>
    <col min="10" max="10" width="21.140625" style="110" customWidth="1"/>
    <col min="11" max="11" width="15" style="110" customWidth="1"/>
    <col min="12" max="12" width="11" style="110" customWidth="1"/>
    <col min="13" max="13" width="7.140625" style="110" customWidth="1"/>
    <col min="14" max="14" width="9.140625" style="110" customWidth="1"/>
    <col min="15" max="15" width="14" style="110" customWidth="1"/>
    <col min="16" max="16" width="13.42578125" style="110" customWidth="1"/>
    <col min="17" max="16384" width="9.140625" style="110"/>
  </cols>
  <sheetData>
    <row r="2" spans="1:6">
      <c r="B2" s="1322" t="s">
        <v>0</v>
      </c>
      <c r="C2" s="1322"/>
      <c r="D2" s="1322"/>
      <c r="E2" s="172" t="s">
        <v>185</v>
      </c>
      <c r="F2" s="110"/>
    </row>
    <row r="3" spans="1:6">
      <c r="B3" s="1322" t="s">
        <v>711</v>
      </c>
      <c r="C3" s="1322"/>
      <c r="D3" s="1322"/>
      <c r="E3" s="172" t="s">
        <v>185</v>
      </c>
      <c r="F3" s="110"/>
    </row>
    <row r="4" spans="1:6">
      <c r="B4" s="1322" t="s">
        <v>712</v>
      </c>
      <c r="C4" s="1322"/>
      <c r="D4" s="1322"/>
      <c r="E4" s="172" t="s">
        <v>185</v>
      </c>
      <c r="F4" s="110"/>
    </row>
    <row r="5" spans="1:6">
      <c r="B5" s="1322" t="str">
        <f>"BASE PERIOD / TRUE UP PERIOD - 12/31/"&amp;Automation!$B$3&amp;" PER BOOK"</f>
        <v>BASE PERIOD / TRUE UP PERIOD - 12/31/2025 PER BOOK</v>
      </c>
      <c r="C5" s="1322"/>
      <c r="D5" s="1322"/>
      <c r="E5" s="109"/>
      <c r="F5" s="110"/>
    </row>
    <row r="6" spans="1:6">
      <c r="B6" s="1342" t="s">
        <v>3</v>
      </c>
      <c r="C6" s="1342"/>
      <c r="D6" s="1342"/>
      <c r="E6" s="172" t="s">
        <v>185</v>
      </c>
      <c r="F6" s="112"/>
    </row>
    <row r="7" spans="1:6">
      <c r="B7" s="332"/>
      <c r="C7" s="112"/>
      <c r="F7" s="112"/>
    </row>
    <row r="8" spans="1:6">
      <c r="B8" s="1322" t="s">
        <v>713</v>
      </c>
      <c r="C8" s="1322"/>
      <c r="D8" s="1322"/>
      <c r="E8" s="109"/>
      <c r="F8" s="112"/>
    </row>
    <row r="9" spans="1:6">
      <c r="B9" s="1322" t="s">
        <v>714</v>
      </c>
      <c r="C9" s="1322"/>
      <c r="D9" s="1322"/>
      <c r="E9" s="109"/>
    </row>
    <row r="10" spans="1:6">
      <c r="B10" s="1021"/>
      <c r="C10" s="1022"/>
      <c r="D10" s="213"/>
      <c r="E10" s="172" t="s">
        <v>185</v>
      </c>
    </row>
    <row r="11" spans="1:6">
      <c r="B11" s="856"/>
      <c r="C11" s="953" t="s">
        <v>80</v>
      </c>
      <c r="D11" s="858"/>
      <c r="E11" s="119"/>
      <c r="F11" s="135"/>
    </row>
    <row r="12" spans="1:6">
      <c r="B12" s="120"/>
      <c r="C12" s="116" t="s">
        <v>715</v>
      </c>
      <c r="D12" s="116"/>
      <c r="E12" s="119"/>
      <c r="F12" s="135"/>
    </row>
    <row r="13" spans="1:6">
      <c r="A13" s="119" t="s">
        <v>4</v>
      </c>
      <c r="B13" s="116"/>
      <c r="C13" s="116" t="s">
        <v>716</v>
      </c>
      <c r="D13" s="116"/>
      <c r="E13" s="119" t="s">
        <v>4</v>
      </c>
      <c r="F13" s="135"/>
    </row>
    <row r="14" spans="1:6">
      <c r="A14" s="119" t="s">
        <v>5</v>
      </c>
      <c r="B14" s="1007" t="s">
        <v>123</v>
      </c>
      <c r="C14" s="116" t="s">
        <v>717</v>
      </c>
      <c r="D14" s="1007" t="s">
        <v>8</v>
      </c>
      <c r="E14" s="119" t="s">
        <v>5</v>
      </c>
      <c r="F14" s="135"/>
    </row>
    <row r="15" spans="1:6">
      <c r="A15" s="333">
        <v>1</v>
      </c>
      <c r="B15" s="122" t="str">
        <f>"Dec-"&amp;RIGHT(Automation!$B$3-1,2)</f>
        <v>Dec-24</v>
      </c>
      <c r="C15" s="1023">
        <v>187312.109</v>
      </c>
      <c r="D15" s="206" t="s">
        <v>213</v>
      </c>
      <c r="E15" s="333">
        <f>A15</f>
        <v>1</v>
      </c>
      <c r="F15" s="334"/>
    </row>
    <row r="16" spans="1:6">
      <c r="A16" s="333">
        <f>A15+1</f>
        <v>2</v>
      </c>
      <c r="B16" s="122" t="str">
        <f>"Jan-"&amp;RIGHT(Automation!$B$3,2)</f>
        <v>Jan-25</v>
      </c>
      <c r="C16" s="181">
        <v>197906.00700000001</v>
      </c>
      <c r="D16" s="206"/>
      <c r="E16" s="333">
        <f>E15+1</f>
        <v>2</v>
      </c>
      <c r="F16" s="334"/>
    </row>
    <row r="17" spans="1:8">
      <c r="A17" s="333">
        <f t="shared" ref="A17:A32" si="0">A16+1</f>
        <v>3</v>
      </c>
      <c r="B17" s="122" t="s">
        <v>214</v>
      </c>
      <c r="C17" s="181">
        <v>204879.36600000001</v>
      </c>
      <c r="D17" s="206"/>
      <c r="E17" s="333">
        <f t="shared" ref="E17:E32" si="1">E16+1</f>
        <v>3</v>
      </c>
      <c r="F17" s="334"/>
    </row>
    <row r="18" spans="1:8">
      <c r="A18" s="333">
        <f t="shared" si="0"/>
        <v>4</v>
      </c>
      <c r="B18" s="122" t="s">
        <v>215</v>
      </c>
      <c r="C18" s="181">
        <v>217583.99</v>
      </c>
      <c r="D18" s="206"/>
      <c r="E18" s="333">
        <f t="shared" si="1"/>
        <v>4</v>
      </c>
      <c r="F18" s="334"/>
    </row>
    <row r="19" spans="1:8">
      <c r="A19" s="333">
        <f t="shared" si="0"/>
        <v>5</v>
      </c>
      <c r="B19" s="122" t="s">
        <v>216</v>
      </c>
      <c r="C19" s="181">
        <v>224960.533</v>
      </c>
      <c r="D19" s="206"/>
      <c r="E19" s="333">
        <f t="shared" si="1"/>
        <v>5</v>
      </c>
      <c r="F19" s="334"/>
    </row>
    <row r="20" spans="1:8">
      <c r="A20" s="333">
        <f t="shared" si="0"/>
        <v>6</v>
      </c>
      <c r="B20" s="122" t="s">
        <v>160</v>
      </c>
      <c r="C20" s="181">
        <v>233152.27600000001</v>
      </c>
      <c r="D20" s="206"/>
      <c r="E20" s="333">
        <f t="shared" si="1"/>
        <v>6</v>
      </c>
      <c r="F20" s="334"/>
    </row>
    <row r="21" spans="1:8">
      <c r="A21" s="333">
        <f t="shared" si="0"/>
        <v>7</v>
      </c>
      <c r="B21" s="122" t="s">
        <v>217</v>
      </c>
      <c r="C21" s="181">
        <v>239182.12100000001</v>
      </c>
      <c r="D21" s="206"/>
      <c r="E21" s="333">
        <f t="shared" si="1"/>
        <v>7</v>
      </c>
      <c r="F21" s="334"/>
    </row>
    <row r="22" spans="1:8">
      <c r="A22" s="333">
        <f t="shared" si="0"/>
        <v>8</v>
      </c>
      <c r="B22" s="122" t="s">
        <v>218</v>
      </c>
      <c r="C22" s="181">
        <v>244916.81899999999</v>
      </c>
      <c r="D22" s="206"/>
      <c r="E22" s="333">
        <f t="shared" si="1"/>
        <v>8</v>
      </c>
      <c r="F22" s="334"/>
    </row>
    <row r="23" spans="1:8">
      <c r="A23" s="333">
        <f t="shared" si="0"/>
        <v>9</v>
      </c>
      <c r="B23" s="122" t="s">
        <v>219</v>
      </c>
      <c r="C23" s="181">
        <v>245771.321</v>
      </c>
      <c r="D23" s="206"/>
      <c r="E23" s="333">
        <f t="shared" si="1"/>
        <v>9</v>
      </c>
      <c r="F23" s="334"/>
    </row>
    <row r="24" spans="1:8">
      <c r="A24" s="333">
        <f t="shared" si="0"/>
        <v>10</v>
      </c>
      <c r="B24" s="122" t="s">
        <v>220</v>
      </c>
      <c r="C24" s="181">
        <v>248554.723</v>
      </c>
      <c r="D24" s="206"/>
      <c r="E24" s="333">
        <f t="shared" si="1"/>
        <v>10</v>
      </c>
      <c r="F24" s="334"/>
    </row>
    <row r="25" spans="1:8">
      <c r="A25" s="333">
        <f t="shared" si="0"/>
        <v>11</v>
      </c>
      <c r="B25" s="122" t="s">
        <v>221</v>
      </c>
      <c r="C25" s="181">
        <v>247937.44899999999</v>
      </c>
      <c r="D25" s="206"/>
      <c r="E25" s="333">
        <f t="shared" si="1"/>
        <v>11</v>
      </c>
      <c r="F25" s="334"/>
    </row>
    <row r="26" spans="1:8">
      <c r="A26" s="333">
        <f t="shared" si="0"/>
        <v>12</v>
      </c>
      <c r="B26" s="122" t="s">
        <v>222</v>
      </c>
      <c r="C26" s="181">
        <v>248943.67499999999</v>
      </c>
      <c r="D26" s="207"/>
      <c r="E26" s="333">
        <f t="shared" si="1"/>
        <v>12</v>
      </c>
      <c r="F26" s="334"/>
    </row>
    <row r="27" spans="1:8">
      <c r="A27" s="333">
        <f t="shared" si="0"/>
        <v>13</v>
      </c>
      <c r="B27" s="1024" t="str">
        <f>"Dec-"&amp;RIGHT(Automation!$B$3,2)</f>
        <v>Dec-25</v>
      </c>
      <c r="C27" s="1025">
        <v>251910.03899999999</v>
      </c>
      <c r="D27" s="1026" t="s">
        <v>213</v>
      </c>
      <c r="E27" s="333">
        <f t="shared" si="1"/>
        <v>13</v>
      </c>
      <c r="F27" s="334"/>
    </row>
    <row r="28" spans="1:8">
      <c r="A28" s="333">
        <f t="shared" si="0"/>
        <v>14</v>
      </c>
      <c r="B28" s="1027"/>
      <c r="C28" s="1028"/>
      <c r="D28" s="1029"/>
      <c r="E28" s="333">
        <f t="shared" si="1"/>
        <v>14</v>
      </c>
      <c r="F28" s="135"/>
    </row>
    <row r="29" spans="1:8">
      <c r="A29" s="333">
        <f t="shared" si="0"/>
        <v>15</v>
      </c>
      <c r="B29" s="129" t="s">
        <v>223</v>
      </c>
      <c r="C29" s="233">
        <f>SUM(C15:C27)</f>
        <v>2993010.4279999998</v>
      </c>
      <c r="D29" s="335" t="str">
        <f>"Sum Lines "&amp;A15&amp;" thru "&amp;A27</f>
        <v>Sum Lines 1 thru 13</v>
      </c>
      <c r="E29" s="333">
        <f t="shared" si="1"/>
        <v>15</v>
      </c>
      <c r="F29" s="135"/>
    </row>
    <row r="30" spans="1:8">
      <c r="A30" s="333">
        <f t="shared" si="0"/>
        <v>16</v>
      </c>
      <c r="B30" s="1008"/>
      <c r="C30" s="1030"/>
      <c r="D30" s="1026"/>
      <c r="E30" s="333">
        <f t="shared" si="1"/>
        <v>16</v>
      </c>
      <c r="F30" s="135"/>
    </row>
    <row r="31" spans="1:8">
      <c r="A31" s="333">
        <f t="shared" si="0"/>
        <v>17</v>
      </c>
      <c r="B31" s="856"/>
      <c r="C31" s="1031"/>
      <c r="D31" s="1032"/>
      <c r="E31" s="333">
        <f t="shared" si="1"/>
        <v>17</v>
      </c>
      <c r="F31" s="135"/>
    </row>
    <row r="32" spans="1:8">
      <c r="A32" s="333">
        <f t="shared" si="0"/>
        <v>18</v>
      </c>
      <c r="B32" s="129" t="s">
        <v>224</v>
      </c>
      <c r="C32" s="201">
        <f>C29/13</f>
        <v>230231.57138461538</v>
      </c>
      <c r="D32" s="1223" t="s">
        <v>1001</v>
      </c>
      <c r="E32" s="333">
        <f t="shared" si="1"/>
        <v>18</v>
      </c>
      <c r="H32" s="110"/>
    </row>
    <row r="33" spans="1:6">
      <c r="A33" s="333">
        <f>A32+1</f>
        <v>19</v>
      </c>
      <c r="B33" s="1008"/>
      <c r="C33" s="1033"/>
      <c r="D33" s="1034"/>
      <c r="E33" s="333">
        <f>E32+1</f>
        <v>19</v>
      </c>
      <c r="F33" s="135"/>
    </row>
    <row r="34" spans="1:6">
      <c r="A34" s="119"/>
    </row>
    <row r="36" spans="1:6" ht="18.75">
      <c r="A36" s="134"/>
      <c r="B36" s="1200"/>
      <c r="C36" s="336"/>
    </row>
    <row r="37" spans="1:6">
      <c r="A37" s="119"/>
      <c r="B37" s="1200"/>
      <c r="C37" s="336"/>
    </row>
    <row r="38" spans="1:6">
      <c r="A38" s="119"/>
      <c r="B38" s="1200"/>
    </row>
  </sheetData>
  <mergeCells count="7">
    <mergeCell ref="B8:D8"/>
    <mergeCell ref="B9:D9"/>
    <mergeCell ref="B2:D2"/>
    <mergeCell ref="B3:D3"/>
    <mergeCell ref="B4:D4"/>
    <mergeCell ref="B5:D5"/>
    <mergeCell ref="B6:D6"/>
  </mergeCells>
  <printOptions horizontalCentered="1"/>
  <pageMargins left="0.5" right="0.5" top="0.5" bottom="0.5" header="0.25" footer="0.25"/>
  <pageSetup scale="93" orientation="landscape" r:id="rId1"/>
  <headerFooter scaleWithDoc="0">
    <oddFooter>&amp;C&amp;"Times New Roman,Regular"&amp;10&amp;A</oddFooter>
  </headerFooter>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2:F142"/>
  <sheetViews>
    <sheetView zoomScale="80" zoomScaleNormal="80" zoomScalePageLayoutView="80" workbookViewId="0">
      <selection activeCell="C13" sqref="C13:C25"/>
    </sheetView>
  </sheetViews>
  <sheetFormatPr defaultColWidth="9.140625" defaultRowHeight="15.75"/>
  <cols>
    <col min="1" max="1" width="5.140625" style="109" customWidth="1"/>
    <col min="2" max="2" width="35.140625" style="110" customWidth="1"/>
    <col min="3" max="3" width="18.5703125" style="114" customWidth="1"/>
    <col min="4" max="4" width="62.5703125" style="114" customWidth="1"/>
    <col min="5" max="5" width="5.140625" style="339" customWidth="1"/>
    <col min="6" max="6" width="9.42578125" style="110" bestFit="1" customWidth="1"/>
    <col min="7" max="16384" width="9.140625" style="110"/>
  </cols>
  <sheetData>
    <row r="2" spans="1:6" s="135" customFormat="1">
      <c r="A2" s="119"/>
      <c r="B2" s="1322" t="s">
        <v>0</v>
      </c>
      <c r="C2" s="1322"/>
      <c r="D2" s="1322"/>
      <c r="E2" s="119"/>
      <c r="F2" s="110"/>
    </row>
    <row r="3" spans="1:6" s="135" customFormat="1">
      <c r="A3" s="119"/>
      <c r="B3" s="1322" t="s">
        <v>711</v>
      </c>
      <c r="C3" s="1322"/>
      <c r="D3" s="1322"/>
      <c r="E3" s="119"/>
      <c r="F3" s="110"/>
    </row>
    <row r="4" spans="1:6" s="135" customFormat="1">
      <c r="A4" s="119"/>
      <c r="B4" s="1322" t="s">
        <v>712</v>
      </c>
      <c r="C4" s="1322"/>
      <c r="D4" s="1322"/>
      <c r="E4" s="119"/>
      <c r="F4" s="110"/>
    </row>
    <row r="5" spans="1:6" s="135" customFormat="1">
      <c r="A5" s="119"/>
      <c r="B5" s="1322" t="str">
        <f>"BASE PERIOD / TRUE UP PERIOD - 12/31/"&amp;Automation!$B$3&amp;" PER BOOK"</f>
        <v>BASE PERIOD / TRUE UP PERIOD - 12/31/2025 PER BOOK</v>
      </c>
      <c r="C5" s="1322"/>
      <c r="D5" s="1322"/>
      <c r="E5" s="119"/>
      <c r="F5" s="110"/>
    </row>
    <row r="6" spans="1:6" s="135" customFormat="1">
      <c r="A6" s="119"/>
      <c r="B6" s="1342" t="s">
        <v>3</v>
      </c>
      <c r="C6" s="1342"/>
      <c r="D6" s="1342"/>
      <c r="E6" s="339" t="s">
        <v>185</v>
      </c>
    </row>
    <row r="7" spans="1:6" s="135" customFormat="1">
      <c r="A7" s="119"/>
      <c r="B7" s="1083"/>
      <c r="C7" s="1083"/>
      <c r="D7" s="1083"/>
      <c r="E7" s="339"/>
    </row>
    <row r="8" spans="1:6" s="135" customFormat="1">
      <c r="A8" s="119"/>
      <c r="B8" s="1322" t="s">
        <v>718</v>
      </c>
      <c r="C8" s="1322"/>
      <c r="D8" s="1322"/>
      <c r="E8" s="339" t="s">
        <v>185</v>
      </c>
    </row>
    <row r="9" spans="1:6" s="135" customFormat="1">
      <c r="A9" s="119"/>
      <c r="B9" s="1035"/>
      <c r="C9" s="1022"/>
      <c r="D9" s="336"/>
      <c r="E9" s="339"/>
    </row>
    <row r="10" spans="1:6" s="135" customFormat="1">
      <c r="A10" s="119"/>
      <c r="B10" s="1036"/>
      <c r="C10" s="953" t="s">
        <v>80</v>
      </c>
      <c r="D10" s="858"/>
    </row>
    <row r="11" spans="1:6" s="135" customFormat="1">
      <c r="A11" s="119" t="s">
        <v>4</v>
      </c>
      <c r="B11" s="116"/>
      <c r="C11" s="116" t="s">
        <v>715</v>
      </c>
      <c r="D11" s="116"/>
      <c r="E11" s="119" t="s">
        <v>4</v>
      </c>
    </row>
    <row r="12" spans="1:6" s="135" customFormat="1">
      <c r="A12" s="119" t="s">
        <v>5</v>
      </c>
      <c r="B12" s="1007" t="s">
        <v>123</v>
      </c>
      <c r="C12" s="116" t="s">
        <v>719</v>
      </c>
      <c r="D12" s="1007" t="s">
        <v>8</v>
      </c>
      <c r="E12" s="119" t="s">
        <v>5</v>
      </c>
    </row>
    <row r="13" spans="1:6" s="135" customFormat="1">
      <c r="A13" s="333">
        <v>1</v>
      </c>
      <c r="B13" s="122" t="str">
        <f>"Dec-"&amp;RIGHT(Automation!$B$3-1,2)</f>
        <v>Dec-24</v>
      </c>
      <c r="C13" s="1023">
        <v>98055.368438264995</v>
      </c>
      <c r="D13" s="206" t="s">
        <v>213</v>
      </c>
      <c r="E13" s="333">
        <f>A13</f>
        <v>1</v>
      </c>
      <c r="F13" s="337"/>
    </row>
    <row r="14" spans="1:6" s="135" customFormat="1">
      <c r="A14" s="333">
        <f>A13+1</f>
        <v>2</v>
      </c>
      <c r="B14" s="122" t="str">
        <f>"Jan-"&amp;RIGHT(Automation!$B$3,2)</f>
        <v>Jan-25</v>
      </c>
      <c r="C14" s="338">
        <v>96722.312665987003</v>
      </c>
      <c r="D14" s="206"/>
      <c r="E14" s="333">
        <f>E13+1</f>
        <v>2</v>
      </c>
      <c r="F14" s="337"/>
    </row>
    <row r="15" spans="1:6" s="135" customFormat="1">
      <c r="A15" s="333">
        <f t="shared" ref="A15:A30" si="0">A14+1</f>
        <v>3</v>
      </c>
      <c r="B15" s="122" t="s">
        <v>214</v>
      </c>
      <c r="C15" s="338">
        <v>78948.134131009996</v>
      </c>
      <c r="D15" s="206"/>
      <c r="E15" s="333">
        <f t="shared" ref="E15:E30" si="1">E14+1</f>
        <v>3</v>
      </c>
      <c r="F15" s="337"/>
    </row>
    <row r="16" spans="1:6" s="135" customFormat="1">
      <c r="A16" s="333">
        <f t="shared" si="0"/>
        <v>4</v>
      </c>
      <c r="B16" s="122" t="s">
        <v>215</v>
      </c>
      <c r="C16" s="338">
        <v>82032.982381402006</v>
      </c>
      <c r="D16" s="206"/>
      <c r="E16" s="333">
        <f t="shared" si="1"/>
        <v>4</v>
      </c>
      <c r="F16" s="337"/>
    </row>
    <row r="17" spans="1:6" s="135" customFormat="1">
      <c r="A17" s="333">
        <f t="shared" si="0"/>
        <v>5</v>
      </c>
      <c r="B17" s="122" t="s">
        <v>216</v>
      </c>
      <c r="C17" s="338">
        <v>106187.77473369701</v>
      </c>
      <c r="D17" s="206"/>
      <c r="E17" s="333">
        <f t="shared" si="1"/>
        <v>5</v>
      </c>
      <c r="F17" s="337"/>
    </row>
    <row r="18" spans="1:6" s="135" customFormat="1">
      <c r="A18" s="333">
        <f t="shared" si="0"/>
        <v>6</v>
      </c>
      <c r="B18" s="122" t="s">
        <v>160</v>
      </c>
      <c r="C18" s="338">
        <v>69961.001699140994</v>
      </c>
      <c r="D18" s="206"/>
      <c r="E18" s="333">
        <f t="shared" si="1"/>
        <v>6</v>
      </c>
      <c r="F18" s="337"/>
    </row>
    <row r="19" spans="1:6" s="135" customFormat="1">
      <c r="A19" s="333">
        <f t="shared" si="0"/>
        <v>7</v>
      </c>
      <c r="B19" s="122" t="s">
        <v>217</v>
      </c>
      <c r="C19" s="338">
        <v>34031.211556073999</v>
      </c>
      <c r="D19" s="206"/>
      <c r="E19" s="333">
        <f t="shared" si="1"/>
        <v>7</v>
      </c>
      <c r="F19" s="337"/>
    </row>
    <row r="20" spans="1:6" s="135" customFormat="1">
      <c r="A20" s="333">
        <f t="shared" si="0"/>
        <v>8</v>
      </c>
      <c r="B20" s="122" t="s">
        <v>218</v>
      </c>
      <c r="C20" s="338">
        <v>113345.74320083301</v>
      </c>
      <c r="D20" s="206"/>
      <c r="E20" s="333">
        <f t="shared" si="1"/>
        <v>8</v>
      </c>
      <c r="F20" s="337"/>
    </row>
    <row r="21" spans="1:6" s="135" customFormat="1">
      <c r="A21" s="333">
        <f t="shared" si="0"/>
        <v>9</v>
      </c>
      <c r="B21" s="122" t="s">
        <v>219</v>
      </c>
      <c r="C21" s="338">
        <v>112729.78695035701</v>
      </c>
      <c r="D21" s="206"/>
      <c r="E21" s="333">
        <f t="shared" si="1"/>
        <v>9</v>
      </c>
      <c r="F21" s="337"/>
    </row>
    <row r="22" spans="1:6" s="135" customFormat="1">
      <c r="A22" s="333">
        <f t="shared" si="0"/>
        <v>10</v>
      </c>
      <c r="B22" s="122" t="s">
        <v>220</v>
      </c>
      <c r="C22" s="338">
        <v>110256.987112098</v>
      </c>
      <c r="D22" s="206"/>
      <c r="E22" s="333">
        <f t="shared" si="1"/>
        <v>10</v>
      </c>
      <c r="F22" s="337"/>
    </row>
    <row r="23" spans="1:6" s="135" customFormat="1">
      <c r="A23" s="333">
        <f t="shared" si="0"/>
        <v>11</v>
      </c>
      <c r="B23" s="122" t="s">
        <v>221</v>
      </c>
      <c r="C23" s="338">
        <v>97121.935394103988</v>
      </c>
      <c r="D23" s="206"/>
      <c r="E23" s="333">
        <f t="shared" si="1"/>
        <v>11</v>
      </c>
      <c r="F23" s="337"/>
    </row>
    <row r="24" spans="1:6" s="135" customFormat="1">
      <c r="A24" s="333">
        <f t="shared" si="0"/>
        <v>12</v>
      </c>
      <c r="B24" s="122" t="s">
        <v>222</v>
      </c>
      <c r="C24" s="338">
        <v>81007.852092597022</v>
      </c>
      <c r="D24" s="206"/>
      <c r="E24" s="333">
        <f t="shared" si="1"/>
        <v>12</v>
      </c>
      <c r="F24" s="337"/>
    </row>
    <row r="25" spans="1:6" s="135" customFormat="1">
      <c r="A25" s="333">
        <f t="shared" si="0"/>
        <v>13</v>
      </c>
      <c r="B25" s="1024" t="str">
        <f>"Dec-"&amp;RIGHT(Automation!$B$3,2)</f>
        <v>Dec-25</v>
      </c>
      <c r="C25" s="1037">
        <v>80064.991414104006</v>
      </c>
      <c r="D25" s="1026" t="s">
        <v>213</v>
      </c>
      <c r="E25" s="333">
        <f t="shared" si="1"/>
        <v>13</v>
      </c>
      <c r="F25" s="337"/>
    </row>
    <row r="26" spans="1:6" s="135" customFormat="1">
      <c r="A26" s="333">
        <f t="shared" si="0"/>
        <v>14</v>
      </c>
      <c r="B26" s="1027"/>
      <c r="C26" s="1038"/>
      <c r="D26" s="1029"/>
      <c r="E26" s="333">
        <f t="shared" si="1"/>
        <v>14</v>
      </c>
      <c r="F26" s="337"/>
    </row>
    <row r="27" spans="1:6" s="135" customFormat="1">
      <c r="A27" s="333">
        <f t="shared" si="0"/>
        <v>15</v>
      </c>
      <c r="B27" s="129" t="s">
        <v>223</v>
      </c>
      <c r="C27" s="233">
        <f>SUM(C13:C25)</f>
        <v>1160466.081769669</v>
      </c>
      <c r="D27" s="335" t="str">
        <f>"Sum Lines "&amp;A13&amp;" thru "&amp;A25</f>
        <v>Sum Lines 1 thru 13</v>
      </c>
      <c r="E27" s="333">
        <f t="shared" si="1"/>
        <v>15</v>
      </c>
    </row>
    <row r="28" spans="1:6" s="135" customFormat="1">
      <c r="A28" s="333">
        <f t="shared" si="0"/>
        <v>16</v>
      </c>
      <c r="B28" s="1008"/>
      <c r="C28" s="1030"/>
      <c r="D28" s="1026"/>
      <c r="E28" s="333">
        <f t="shared" si="1"/>
        <v>16</v>
      </c>
    </row>
    <row r="29" spans="1:6" s="135" customFormat="1">
      <c r="A29" s="333">
        <f t="shared" si="0"/>
        <v>17</v>
      </c>
      <c r="B29" s="856"/>
      <c r="C29" s="1031"/>
      <c r="D29" s="1032"/>
      <c r="E29" s="333">
        <f t="shared" si="1"/>
        <v>17</v>
      </c>
    </row>
    <row r="30" spans="1:6" s="135" customFormat="1">
      <c r="A30" s="333">
        <f t="shared" si="0"/>
        <v>18</v>
      </c>
      <c r="B30" s="129" t="s">
        <v>371</v>
      </c>
      <c r="C30" s="201">
        <f>C27/13</f>
        <v>89266.621674589915</v>
      </c>
      <c r="D30" s="1234" t="s">
        <v>1002</v>
      </c>
      <c r="E30" s="333">
        <f t="shared" si="1"/>
        <v>18</v>
      </c>
      <c r="F30" s="337"/>
    </row>
    <row r="31" spans="1:6" s="135" customFormat="1">
      <c r="A31" s="333">
        <f>A30+1</f>
        <v>19</v>
      </c>
      <c r="B31" s="1008"/>
      <c r="C31" s="1033"/>
      <c r="D31" s="1039"/>
      <c r="E31" s="333">
        <f>E30+1</f>
        <v>19</v>
      </c>
    </row>
    <row r="32" spans="1:6" s="135" customFormat="1">
      <c r="A32" s="119"/>
      <c r="C32" s="188"/>
      <c r="D32" s="188"/>
      <c r="E32" s="339"/>
    </row>
    <row r="33" spans="1:5" s="135" customFormat="1">
      <c r="A33" s="340"/>
      <c r="E33" s="339"/>
    </row>
    <row r="34" spans="1:5" s="135" customFormat="1">
      <c r="A34"/>
      <c r="B34"/>
      <c r="C34" s="188"/>
      <c r="D34" s="188"/>
      <c r="E34" s="339"/>
    </row>
    <row r="35" spans="1:5" s="135" customFormat="1">
      <c r="A35"/>
      <c r="B35"/>
      <c r="C35" s="188"/>
      <c r="D35" s="188"/>
      <c r="E35" s="339"/>
    </row>
    <row r="36" spans="1:5" s="135" customFormat="1">
      <c r="A36"/>
      <c r="B36"/>
      <c r="C36" s="188"/>
      <c r="D36" s="188"/>
      <c r="E36" s="339"/>
    </row>
    <row r="37" spans="1:5" s="135" customFormat="1">
      <c r="A37" s="119"/>
      <c r="C37" s="188"/>
      <c r="D37" s="188"/>
      <c r="E37" s="339"/>
    </row>
    <row r="38" spans="1:5" s="135" customFormat="1">
      <c r="A38" s="119"/>
      <c r="C38" s="188"/>
      <c r="D38" s="188"/>
      <c r="E38" s="339"/>
    </row>
    <row r="39" spans="1:5" s="135" customFormat="1">
      <c r="A39" s="119"/>
      <c r="C39" s="188"/>
      <c r="D39" s="188"/>
      <c r="E39" s="339"/>
    </row>
    <row r="40" spans="1:5" s="135" customFormat="1">
      <c r="A40" s="119"/>
      <c r="C40" s="188"/>
      <c r="D40" s="188"/>
      <c r="E40" s="339"/>
    </row>
    <row r="41" spans="1:5" s="135" customFormat="1">
      <c r="A41" s="119"/>
      <c r="C41" s="188"/>
      <c r="D41" s="188"/>
      <c r="E41" s="339"/>
    </row>
    <row r="42" spans="1:5" s="135" customFormat="1">
      <c r="A42" s="119"/>
      <c r="C42" s="188"/>
      <c r="D42" s="188"/>
      <c r="E42" s="339"/>
    </row>
    <row r="43" spans="1:5" s="135" customFormat="1">
      <c r="A43" s="119"/>
      <c r="C43" s="188"/>
      <c r="D43" s="188"/>
      <c r="E43" s="339"/>
    </row>
    <row r="44" spans="1:5" s="135" customFormat="1">
      <c r="A44" s="119"/>
      <c r="C44" s="188"/>
      <c r="D44" s="188"/>
      <c r="E44" s="339"/>
    </row>
    <row r="45" spans="1:5" s="135" customFormat="1">
      <c r="A45" s="119"/>
      <c r="C45" s="188"/>
      <c r="D45" s="188"/>
      <c r="E45" s="339"/>
    </row>
    <row r="46" spans="1:5" s="135" customFormat="1">
      <c r="A46" s="119"/>
      <c r="C46" s="188"/>
      <c r="D46" s="188"/>
      <c r="E46" s="339"/>
    </row>
    <row r="47" spans="1:5" s="135" customFormat="1">
      <c r="A47" s="119"/>
      <c r="C47" s="188"/>
      <c r="D47" s="188"/>
      <c r="E47" s="339"/>
    </row>
    <row r="48" spans="1:5" s="135" customFormat="1">
      <c r="A48" s="119"/>
      <c r="C48" s="188"/>
      <c r="D48" s="188"/>
      <c r="E48" s="339"/>
    </row>
    <row r="49" spans="1:5" s="135" customFormat="1">
      <c r="A49" s="119"/>
      <c r="C49" s="188"/>
      <c r="D49" s="188"/>
      <c r="E49" s="339"/>
    </row>
    <row r="50" spans="1:5" s="135" customFormat="1">
      <c r="A50" s="119"/>
      <c r="C50" s="188"/>
      <c r="D50" s="188"/>
      <c r="E50" s="339"/>
    </row>
    <row r="51" spans="1:5" s="135" customFormat="1">
      <c r="A51" s="119"/>
      <c r="C51" s="188"/>
      <c r="D51" s="188"/>
      <c r="E51" s="339"/>
    </row>
    <row r="52" spans="1:5" s="135" customFormat="1">
      <c r="A52" s="119"/>
      <c r="C52" s="188"/>
      <c r="D52" s="188"/>
      <c r="E52" s="339"/>
    </row>
    <row r="53" spans="1:5" s="135" customFormat="1">
      <c r="A53" s="119"/>
      <c r="C53" s="188"/>
      <c r="D53" s="188"/>
      <c r="E53" s="339"/>
    </row>
    <row r="54" spans="1:5" s="135" customFormat="1">
      <c r="A54" s="119"/>
      <c r="C54" s="188"/>
      <c r="D54" s="188"/>
      <c r="E54" s="339"/>
    </row>
    <row r="55" spans="1:5" s="135" customFormat="1">
      <c r="A55" s="119"/>
      <c r="C55" s="188"/>
      <c r="D55" s="188"/>
      <c r="E55" s="339"/>
    </row>
    <row r="56" spans="1:5" s="135" customFormat="1">
      <c r="A56" s="119"/>
      <c r="C56" s="188"/>
      <c r="D56" s="188"/>
      <c r="E56" s="339"/>
    </row>
    <row r="57" spans="1:5" s="135" customFormat="1">
      <c r="A57" s="119"/>
      <c r="C57" s="188"/>
      <c r="D57" s="188"/>
      <c r="E57" s="339"/>
    </row>
    <row r="58" spans="1:5" s="135" customFormat="1">
      <c r="A58" s="119"/>
      <c r="C58" s="188"/>
      <c r="D58" s="188"/>
      <c r="E58" s="339"/>
    </row>
    <row r="59" spans="1:5" s="135" customFormat="1">
      <c r="A59" s="119"/>
      <c r="C59" s="188"/>
      <c r="D59" s="188"/>
      <c r="E59" s="339"/>
    </row>
    <row r="60" spans="1:5" s="135" customFormat="1">
      <c r="A60" s="119"/>
      <c r="C60" s="188"/>
      <c r="D60" s="188"/>
      <c r="E60" s="339"/>
    </row>
    <row r="61" spans="1:5" s="135" customFormat="1">
      <c r="A61" s="119"/>
      <c r="C61" s="188"/>
      <c r="D61" s="188"/>
      <c r="E61" s="339"/>
    </row>
    <row r="62" spans="1:5" s="135" customFormat="1">
      <c r="A62" s="119"/>
      <c r="C62" s="188"/>
      <c r="D62" s="188"/>
      <c r="E62" s="339"/>
    </row>
    <row r="63" spans="1:5" s="135" customFormat="1">
      <c r="A63" s="119"/>
      <c r="C63" s="188"/>
      <c r="D63" s="188"/>
      <c r="E63" s="339"/>
    </row>
    <row r="64" spans="1:5" s="135" customFormat="1">
      <c r="A64" s="119"/>
      <c r="C64" s="188"/>
      <c r="D64" s="188"/>
      <c r="E64" s="339"/>
    </row>
    <row r="65" spans="1:5" s="135" customFormat="1">
      <c r="A65" s="119"/>
      <c r="C65" s="188"/>
      <c r="D65" s="188"/>
      <c r="E65" s="339"/>
    </row>
    <row r="66" spans="1:5" s="135" customFormat="1">
      <c r="A66" s="119"/>
      <c r="C66" s="188"/>
      <c r="D66" s="188"/>
      <c r="E66" s="339"/>
    </row>
    <row r="67" spans="1:5" s="135" customFormat="1">
      <c r="A67" s="119"/>
      <c r="C67" s="188"/>
      <c r="D67" s="188"/>
      <c r="E67" s="339"/>
    </row>
    <row r="68" spans="1:5" s="135" customFormat="1">
      <c r="A68" s="119"/>
      <c r="C68" s="188"/>
      <c r="D68" s="188"/>
      <c r="E68" s="339"/>
    </row>
    <row r="69" spans="1:5" s="135" customFormat="1">
      <c r="A69" s="119"/>
      <c r="C69" s="188"/>
      <c r="D69" s="188"/>
      <c r="E69" s="339"/>
    </row>
    <row r="70" spans="1:5" s="135" customFormat="1">
      <c r="A70" s="119"/>
      <c r="C70" s="188"/>
      <c r="D70" s="188"/>
      <c r="E70" s="339"/>
    </row>
    <row r="71" spans="1:5" s="135" customFormat="1">
      <c r="A71" s="119"/>
      <c r="C71" s="188"/>
      <c r="D71" s="188"/>
      <c r="E71" s="339"/>
    </row>
    <row r="72" spans="1:5" s="135" customFormat="1">
      <c r="A72" s="119"/>
      <c r="C72" s="188"/>
      <c r="D72" s="188"/>
      <c r="E72" s="339"/>
    </row>
    <row r="73" spans="1:5" s="135" customFormat="1">
      <c r="A73" s="119"/>
      <c r="C73" s="188"/>
      <c r="D73" s="188"/>
      <c r="E73" s="339"/>
    </row>
    <row r="74" spans="1:5" s="135" customFormat="1">
      <c r="A74" s="119"/>
      <c r="C74" s="188"/>
      <c r="D74" s="188"/>
      <c r="E74" s="339"/>
    </row>
    <row r="75" spans="1:5" s="135" customFormat="1">
      <c r="A75" s="119"/>
      <c r="C75" s="188"/>
      <c r="D75" s="188"/>
      <c r="E75" s="339"/>
    </row>
    <row r="76" spans="1:5" s="135" customFormat="1">
      <c r="A76" s="119"/>
      <c r="C76" s="188"/>
      <c r="D76" s="188"/>
      <c r="E76" s="339"/>
    </row>
    <row r="77" spans="1:5" s="135" customFormat="1">
      <c r="A77" s="119"/>
      <c r="C77" s="188"/>
      <c r="D77" s="188"/>
      <c r="E77" s="339"/>
    </row>
    <row r="78" spans="1:5" s="135" customFormat="1">
      <c r="A78" s="119"/>
      <c r="C78" s="188"/>
      <c r="D78" s="188"/>
      <c r="E78" s="339"/>
    </row>
    <row r="79" spans="1:5" s="135" customFormat="1">
      <c r="A79" s="119"/>
      <c r="C79" s="188"/>
      <c r="D79" s="188"/>
      <c r="E79" s="339"/>
    </row>
    <row r="80" spans="1:5" s="135" customFormat="1">
      <c r="A80" s="119"/>
      <c r="C80" s="188"/>
      <c r="D80" s="188"/>
      <c r="E80" s="339"/>
    </row>
    <row r="81" spans="1:5" s="135" customFormat="1">
      <c r="A81" s="119"/>
      <c r="C81" s="188"/>
      <c r="D81" s="188"/>
      <c r="E81" s="339"/>
    </row>
    <row r="82" spans="1:5" s="135" customFormat="1">
      <c r="A82" s="119"/>
      <c r="C82" s="188"/>
      <c r="D82" s="188"/>
      <c r="E82" s="339"/>
    </row>
    <row r="83" spans="1:5" s="135" customFormat="1">
      <c r="A83" s="119"/>
      <c r="C83" s="188"/>
      <c r="D83" s="188"/>
      <c r="E83" s="339"/>
    </row>
    <row r="84" spans="1:5" s="135" customFormat="1">
      <c r="A84" s="119"/>
      <c r="C84" s="188"/>
      <c r="D84" s="188"/>
      <c r="E84" s="339"/>
    </row>
    <row r="85" spans="1:5" s="135" customFormat="1">
      <c r="A85" s="119"/>
      <c r="C85" s="188"/>
      <c r="D85" s="188"/>
      <c r="E85" s="339"/>
    </row>
    <row r="86" spans="1:5" s="135" customFormat="1">
      <c r="A86" s="119"/>
      <c r="C86" s="188"/>
      <c r="D86" s="188"/>
      <c r="E86" s="339"/>
    </row>
    <row r="87" spans="1:5" s="135" customFormat="1">
      <c r="A87" s="119"/>
      <c r="C87" s="188"/>
      <c r="D87" s="188"/>
      <c r="E87" s="339"/>
    </row>
    <row r="88" spans="1:5" s="135" customFormat="1">
      <c r="A88" s="119"/>
      <c r="C88" s="188"/>
      <c r="D88" s="188"/>
      <c r="E88" s="339"/>
    </row>
    <row r="89" spans="1:5" s="135" customFormat="1">
      <c r="A89" s="119"/>
      <c r="C89" s="188"/>
      <c r="D89" s="188"/>
      <c r="E89" s="339"/>
    </row>
    <row r="90" spans="1:5" s="135" customFormat="1">
      <c r="A90" s="119"/>
      <c r="C90" s="188"/>
      <c r="D90" s="188"/>
      <c r="E90" s="339"/>
    </row>
    <row r="91" spans="1:5" s="135" customFormat="1">
      <c r="A91" s="119"/>
      <c r="C91" s="188"/>
      <c r="D91" s="188"/>
      <c r="E91" s="339"/>
    </row>
    <row r="92" spans="1:5" s="135" customFormat="1">
      <c r="A92" s="119"/>
      <c r="C92" s="188"/>
      <c r="D92" s="188"/>
      <c r="E92" s="339"/>
    </row>
    <row r="93" spans="1:5" s="135" customFormat="1">
      <c r="A93" s="119"/>
      <c r="C93" s="188"/>
      <c r="D93" s="188"/>
      <c r="E93" s="339"/>
    </row>
    <row r="94" spans="1:5" s="135" customFormat="1">
      <c r="A94" s="119"/>
      <c r="C94" s="188"/>
      <c r="D94" s="188"/>
      <c r="E94" s="339"/>
    </row>
    <row r="95" spans="1:5" s="135" customFormat="1">
      <c r="A95" s="119"/>
      <c r="C95" s="188"/>
      <c r="D95" s="188"/>
      <c r="E95" s="339"/>
    </row>
    <row r="96" spans="1:5" s="135" customFormat="1">
      <c r="A96" s="119"/>
      <c r="C96" s="188"/>
      <c r="D96" s="188"/>
      <c r="E96" s="339"/>
    </row>
    <row r="97" spans="1:5" s="135" customFormat="1">
      <c r="A97" s="119"/>
      <c r="C97" s="188"/>
      <c r="D97" s="188"/>
      <c r="E97" s="339"/>
    </row>
    <row r="98" spans="1:5" s="135" customFormat="1">
      <c r="A98" s="119"/>
      <c r="C98" s="188"/>
      <c r="D98" s="188"/>
      <c r="E98" s="339"/>
    </row>
    <row r="99" spans="1:5" s="135" customFormat="1">
      <c r="A99" s="119"/>
      <c r="C99" s="188"/>
      <c r="D99" s="188"/>
      <c r="E99" s="339"/>
    </row>
    <row r="100" spans="1:5" s="135" customFormat="1">
      <c r="A100" s="119"/>
      <c r="C100" s="188"/>
      <c r="D100" s="188"/>
      <c r="E100" s="339"/>
    </row>
    <row r="101" spans="1:5" s="135" customFormat="1">
      <c r="A101" s="119"/>
      <c r="C101" s="188"/>
      <c r="D101" s="188"/>
      <c r="E101" s="339"/>
    </row>
    <row r="102" spans="1:5" s="135" customFormat="1">
      <c r="A102" s="119"/>
      <c r="C102" s="188"/>
      <c r="D102" s="188"/>
      <c r="E102" s="339"/>
    </row>
    <row r="103" spans="1:5" s="135" customFormat="1">
      <c r="A103" s="119"/>
      <c r="C103" s="188"/>
      <c r="D103" s="188"/>
      <c r="E103" s="339"/>
    </row>
    <row r="104" spans="1:5" s="135" customFormat="1">
      <c r="A104" s="119"/>
      <c r="C104" s="188"/>
      <c r="D104" s="188"/>
      <c r="E104" s="339"/>
    </row>
    <row r="105" spans="1:5" s="135" customFormat="1">
      <c r="A105" s="119"/>
      <c r="C105" s="188"/>
      <c r="D105" s="188"/>
      <c r="E105" s="339"/>
    </row>
    <row r="106" spans="1:5" s="135" customFormat="1">
      <c r="A106" s="119"/>
      <c r="C106" s="188"/>
      <c r="D106" s="188"/>
      <c r="E106" s="339"/>
    </row>
    <row r="107" spans="1:5" s="135" customFormat="1">
      <c r="A107" s="119"/>
      <c r="C107" s="188"/>
      <c r="D107" s="188"/>
      <c r="E107" s="339"/>
    </row>
    <row r="108" spans="1:5" s="135" customFormat="1">
      <c r="A108" s="119"/>
      <c r="C108" s="188"/>
      <c r="D108" s="188"/>
      <c r="E108" s="339"/>
    </row>
    <row r="109" spans="1:5" s="135" customFormat="1">
      <c r="A109" s="119"/>
      <c r="C109" s="188"/>
      <c r="D109" s="188"/>
      <c r="E109" s="339"/>
    </row>
    <row r="110" spans="1:5" s="135" customFormat="1">
      <c r="A110" s="119"/>
      <c r="C110" s="188"/>
      <c r="D110" s="188"/>
      <c r="E110" s="339"/>
    </row>
    <row r="111" spans="1:5" s="135" customFormat="1">
      <c r="A111" s="119"/>
      <c r="C111" s="188"/>
      <c r="D111" s="188"/>
      <c r="E111" s="339"/>
    </row>
    <row r="112" spans="1:5" s="135" customFormat="1">
      <c r="A112" s="119"/>
      <c r="C112" s="188"/>
      <c r="D112" s="188"/>
      <c r="E112" s="339"/>
    </row>
    <row r="113" spans="1:5" s="135" customFormat="1">
      <c r="A113" s="119"/>
      <c r="C113" s="188"/>
      <c r="D113" s="188"/>
      <c r="E113" s="339"/>
    </row>
    <row r="114" spans="1:5" s="135" customFormat="1">
      <c r="A114" s="119"/>
      <c r="C114" s="188"/>
      <c r="D114" s="188"/>
      <c r="E114" s="339"/>
    </row>
    <row r="115" spans="1:5" s="135" customFormat="1">
      <c r="A115" s="119"/>
      <c r="C115" s="188"/>
      <c r="D115" s="188"/>
      <c r="E115" s="339"/>
    </row>
    <row r="116" spans="1:5" s="135" customFormat="1">
      <c r="A116" s="119"/>
      <c r="C116" s="188"/>
      <c r="D116" s="188"/>
      <c r="E116" s="339"/>
    </row>
    <row r="117" spans="1:5" s="135" customFormat="1">
      <c r="A117" s="119"/>
      <c r="C117" s="188"/>
      <c r="D117" s="188"/>
      <c r="E117" s="339"/>
    </row>
    <row r="118" spans="1:5" s="135" customFormat="1">
      <c r="A118" s="119"/>
      <c r="C118" s="188"/>
      <c r="D118" s="188"/>
      <c r="E118" s="339"/>
    </row>
    <row r="119" spans="1:5" s="135" customFormat="1">
      <c r="A119" s="119"/>
      <c r="C119" s="188"/>
      <c r="D119" s="188"/>
      <c r="E119" s="339"/>
    </row>
    <row r="120" spans="1:5" s="135" customFormat="1">
      <c r="A120" s="119"/>
      <c r="C120" s="188"/>
      <c r="D120" s="188"/>
      <c r="E120" s="339"/>
    </row>
    <row r="121" spans="1:5" s="135" customFormat="1">
      <c r="A121" s="119"/>
      <c r="C121" s="188"/>
      <c r="D121" s="188"/>
      <c r="E121" s="339"/>
    </row>
    <row r="122" spans="1:5" s="135" customFormat="1">
      <c r="A122" s="119"/>
      <c r="C122" s="188"/>
      <c r="D122" s="188"/>
      <c r="E122" s="339"/>
    </row>
    <row r="123" spans="1:5" s="135" customFormat="1">
      <c r="A123" s="119"/>
      <c r="C123" s="188"/>
      <c r="D123" s="188"/>
      <c r="E123" s="339"/>
    </row>
    <row r="124" spans="1:5" s="135" customFormat="1">
      <c r="A124" s="119"/>
      <c r="C124" s="188"/>
      <c r="D124" s="188"/>
      <c r="E124" s="339"/>
    </row>
    <row r="125" spans="1:5" s="135" customFormat="1">
      <c r="A125" s="119"/>
      <c r="C125" s="188"/>
      <c r="D125" s="188"/>
      <c r="E125" s="339"/>
    </row>
    <row r="126" spans="1:5" s="135" customFormat="1">
      <c r="A126" s="119"/>
      <c r="C126" s="188"/>
      <c r="D126" s="188"/>
      <c r="E126" s="339"/>
    </row>
    <row r="127" spans="1:5" s="135" customFormat="1">
      <c r="A127" s="119"/>
      <c r="C127" s="188"/>
      <c r="D127" s="188"/>
      <c r="E127" s="339"/>
    </row>
    <row r="128" spans="1:5" s="135" customFormat="1">
      <c r="A128" s="119"/>
      <c r="C128" s="188"/>
      <c r="D128" s="188"/>
      <c r="E128" s="339"/>
    </row>
    <row r="129" spans="1:5" s="135" customFormat="1">
      <c r="A129" s="119"/>
      <c r="C129" s="188"/>
      <c r="D129" s="188"/>
      <c r="E129" s="339"/>
    </row>
    <row r="130" spans="1:5" s="135" customFormat="1">
      <c r="A130" s="119"/>
      <c r="C130" s="188"/>
      <c r="D130" s="188"/>
      <c r="E130" s="339"/>
    </row>
    <row r="131" spans="1:5" s="135" customFormat="1">
      <c r="A131" s="119"/>
      <c r="C131" s="188"/>
      <c r="D131" s="188"/>
      <c r="E131" s="339"/>
    </row>
    <row r="132" spans="1:5" s="135" customFormat="1">
      <c r="A132" s="119"/>
      <c r="C132" s="188"/>
      <c r="D132" s="188"/>
      <c r="E132" s="339"/>
    </row>
    <row r="133" spans="1:5" s="135" customFormat="1">
      <c r="A133" s="119"/>
      <c r="C133" s="188"/>
      <c r="D133" s="188"/>
      <c r="E133" s="339"/>
    </row>
    <row r="134" spans="1:5" s="135" customFormat="1">
      <c r="A134" s="119"/>
      <c r="C134" s="188"/>
      <c r="D134" s="188"/>
      <c r="E134" s="339"/>
    </row>
    <row r="135" spans="1:5" s="135" customFormat="1">
      <c r="A135" s="119"/>
      <c r="C135" s="188"/>
      <c r="D135" s="188"/>
      <c r="E135" s="339"/>
    </row>
    <row r="136" spans="1:5" s="135" customFormat="1">
      <c r="A136" s="119"/>
      <c r="C136" s="188"/>
      <c r="D136" s="188"/>
      <c r="E136" s="339"/>
    </row>
    <row r="137" spans="1:5" s="135" customFormat="1">
      <c r="A137" s="119"/>
      <c r="C137" s="188"/>
      <c r="D137" s="188"/>
      <c r="E137" s="339"/>
    </row>
    <row r="138" spans="1:5" s="135" customFormat="1">
      <c r="A138" s="119"/>
      <c r="C138" s="188"/>
      <c r="D138" s="188"/>
      <c r="E138" s="339"/>
    </row>
    <row r="139" spans="1:5" s="135" customFormat="1">
      <c r="A139" s="119"/>
      <c r="C139" s="188"/>
      <c r="D139" s="188"/>
      <c r="E139" s="339"/>
    </row>
    <row r="140" spans="1:5" s="135" customFormat="1">
      <c r="A140" s="119"/>
      <c r="C140" s="188"/>
      <c r="D140" s="188"/>
      <c r="E140" s="339"/>
    </row>
    <row r="141" spans="1:5" s="135" customFormat="1">
      <c r="A141" s="119"/>
      <c r="C141" s="188"/>
      <c r="D141" s="188"/>
      <c r="E141" s="339"/>
    </row>
    <row r="142" spans="1:5" s="135" customFormat="1">
      <c r="A142" s="119"/>
      <c r="C142" s="188"/>
      <c r="D142" s="188"/>
      <c r="E142" s="339"/>
    </row>
  </sheetData>
  <mergeCells count="6">
    <mergeCell ref="B8:D8"/>
    <mergeCell ref="B2:D2"/>
    <mergeCell ref="B3:D3"/>
    <mergeCell ref="B4:D4"/>
    <mergeCell ref="B5:D5"/>
    <mergeCell ref="B6:D6"/>
  </mergeCells>
  <printOptions horizontalCentered="1"/>
  <pageMargins left="0.5" right="0.5" top="0.5" bottom="0.5" header="0.25" footer="0.25"/>
  <pageSetup orientation="landscape" r:id="rId1"/>
  <headerFooter scaleWithDoc="0">
    <oddFooter>&amp;C&amp;"Times New Roman,Regular"&amp;10&amp;A</oddFooter>
  </headerFooter>
  <customProperties>
    <customPr name="_pios_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H24"/>
  <sheetViews>
    <sheetView zoomScale="80" zoomScaleNormal="80" zoomScalePageLayoutView="80" workbookViewId="0">
      <selection activeCell="G34" sqref="G34"/>
    </sheetView>
  </sheetViews>
  <sheetFormatPr defaultColWidth="8.5703125" defaultRowHeight="15.75"/>
  <cols>
    <col min="1" max="1" width="5.140625" style="119" bestFit="1" customWidth="1"/>
    <col min="2" max="2" width="68.5703125" style="135" customWidth="1"/>
    <col min="3" max="3" width="25.5703125" style="135" bestFit="1" customWidth="1"/>
    <col min="4" max="4" width="1.5703125" style="135" customWidth="1"/>
    <col min="5" max="5" width="16.5703125" style="135" customWidth="1"/>
    <col min="6" max="6" width="1.5703125" style="135" customWidth="1"/>
    <col min="7" max="7" width="34.5703125" style="135" customWidth="1"/>
    <col min="8" max="8" width="5.140625" style="135" customWidth="1"/>
    <col min="9" max="9" width="8.5703125" style="135"/>
    <col min="10" max="10" width="20.42578125" style="135" bestFit="1" customWidth="1"/>
    <col min="11" max="16384" width="8.5703125" style="135"/>
  </cols>
  <sheetData>
    <row r="1" spans="1:8">
      <c r="E1" s="341"/>
      <c r="F1" s="341"/>
      <c r="G1" s="119"/>
      <c r="H1" s="119"/>
    </row>
    <row r="2" spans="1:8">
      <c r="B2" s="1322" t="s">
        <v>0</v>
      </c>
      <c r="C2" s="1322"/>
      <c r="D2" s="1322"/>
      <c r="E2" s="1322"/>
      <c r="F2" s="1322"/>
      <c r="G2" s="1322"/>
      <c r="H2" s="119"/>
    </row>
    <row r="3" spans="1:8">
      <c r="B3" s="1322" t="s">
        <v>720</v>
      </c>
      <c r="C3" s="1322"/>
      <c r="D3" s="1322"/>
      <c r="E3" s="1322"/>
      <c r="F3" s="1322"/>
      <c r="G3" s="1322"/>
      <c r="H3" s="119"/>
    </row>
    <row r="4" spans="1:8">
      <c r="B4" s="1322" t="s">
        <v>721</v>
      </c>
      <c r="C4" s="1322"/>
      <c r="D4" s="1322"/>
      <c r="E4" s="1322"/>
      <c r="F4" s="1322"/>
      <c r="G4" s="1322"/>
      <c r="H4" s="119"/>
    </row>
    <row r="5" spans="1:8">
      <c r="B5" s="1324" t="str">
        <f>'A. Sec.1 - Direct Maintenance'!B5</f>
        <v>Base Period &amp; True-Up Period 12 - Months Ending December 31, 2025</v>
      </c>
      <c r="C5" s="1324"/>
      <c r="D5" s="1324"/>
      <c r="E5" s="1324"/>
      <c r="F5" s="1324"/>
      <c r="G5" s="1324"/>
      <c r="H5" s="119"/>
    </row>
    <row r="6" spans="1:8">
      <c r="B6" s="1326" t="s">
        <v>3</v>
      </c>
      <c r="C6" s="1323"/>
      <c r="D6" s="1323"/>
      <c r="E6" s="1323"/>
      <c r="F6" s="1323"/>
      <c r="G6" s="1323"/>
      <c r="H6" s="119"/>
    </row>
    <row r="7" spans="1:8">
      <c r="B7" s="119"/>
      <c r="C7" s="119"/>
      <c r="D7" s="119"/>
      <c r="E7" s="119"/>
      <c r="F7" s="119"/>
      <c r="G7" s="119"/>
      <c r="H7" s="119"/>
    </row>
    <row r="8" spans="1:8">
      <c r="A8" s="119" t="s">
        <v>4</v>
      </c>
      <c r="C8" s="246" t="s">
        <v>188</v>
      </c>
      <c r="E8" s="119"/>
      <c r="F8" s="119"/>
      <c r="G8" s="119"/>
      <c r="H8" s="119" t="s">
        <v>4</v>
      </c>
    </row>
    <row r="9" spans="1:8">
      <c r="A9" s="119" t="s">
        <v>5</v>
      </c>
      <c r="B9" s="135" t="s">
        <v>185</v>
      </c>
      <c r="C9" s="992" t="s">
        <v>190</v>
      </c>
      <c r="E9" s="1004" t="s">
        <v>7</v>
      </c>
      <c r="F9" s="342"/>
      <c r="G9" s="1004" t="s">
        <v>8</v>
      </c>
      <c r="H9" s="119" t="s">
        <v>5</v>
      </c>
    </row>
    <row r="10" spans="1:8">
      <c r="E10" s="341"/>
      <c r="F10" s="341"/>
      <c r="G10" s="119"/>
      <c r="H10" s="119"/>
    </row>
    <row r="11" spans="1:8">
      <c r="A11" s="119">
        <f>+A10+1</f>
        <v>1</v>
      </c>
      <c r="B11" s="135" t="s">
        <v>722</v>
      </c>
      <c r="C11" s="246" t="s">
        <v>976</v>
      </c>
      <c r="E11" s="343">
        <v>-264.76299999999998</v>
      </c>
      <c r="F11" s="342"/>
      <c r="G11" s="342"/>
      <c r="H11" s="119">
        <f>A11</f>
        <v>1</v>
      </c>
    </row>
    <row r="12" spans="1:8">
      <c r="A12" s="119">
        <f>+A11+1</f>
        <v>2</v>
      </c>
      <c r="C12" s="70"/>
      <c r="E12" s="341"/>
      <c r="F12" s="341"/>
      <c r="G12" s="342"/>
      <c r="H12" s="119">
        <f>+H11+1</f>
        <v>2</v>
      </c>
    </row>
    <row r="13" spans="1:8">
      <c r="A13" s="119">
        <f t="shared" ref="A13:A20" si="0">+A12+1</f>
        <v>3</v>
      </c>
      <c r="B13" s="135" t="s">
        <v>723</v>
      </c>
      <c r="C13" s="70"/>
      <c r="E13" s="341"/>
      <c r="F13" s="341"/>
      <c r="G13" s="342"/>
      <c r="H13" s="119">
        <f t="shared" ref="H13:H20" si="1">+H12+1</f>
        <v>3</v>
      </c>
    </row>
    <row r="14" spans="1:8">
      <c r="A14" s="119">
        <f t="shared" si="0"/>
        <v>4</v>
      </c>
      <c r="B14" s="18" t="s">
        <v>724</v>
      </c>
      <c r="C14" s="246"/>
      <c r="E14" s="396">
        <f>'AR-1'!G18</f>
        <v>0</v>
      </c>
      <c r="F14" s="341"/>
      <c r="G14" s="119" t="str">
        <f>"AR-1; Line "&amp;'AR-1'!A18&amp;"; Col. c"</f>
        <v>AR-1; Line 7; Col. c</v>
      </c>
      <c r="H14" s="119">
        <f t="shared" si="1"/>
        <v>4</v>
      </c>
    </row>
    <row r="15" spans="1:8">
      <c r="A15" s="119">
        <f t="shared" si="0"/>
        <v>5</v>
      </c>
      <c r="B15" s="18" t="s">
        <v>725</v>
      </c>
      <c r="C15" s="246"/>
      <c r="E15" s="396">
        <f>'AR-1'!G25</f>
        <v>0</v>
      </c>
      <c r="F15" s="341"/>
      <c r="G15" s="119" t="str">
        <f>"AR-1; Line "&amp;'AR-1'!A25&amp;"; Col. c"</f>
        <v>AR-1; Line 14; Col. c</v>
      </c>
      <c r="H15" s="119">
        <f t="shared" si="1"/>
        <v>5</v>
      </c>
    </row>
    <row r="16" spans="1:8">
      <c r="A16" s="119">
        <f t="shared" si="0"/>
        <v>6</v>
      </c>
      <c r="B16" s="18" t="s">
        <v>726</v>
      </c>
      <c r="C16" s="246"/>
      <c r="E16" s="1014">
        <f>'AR-1'!G33</f>
        <v>0</v>
      </c>
      <c r="F16" s="341"/>
      <c r="G16" s="119" t="str">
        <f>"AR-1; Line "&amp;'AR-1'!A33&amp;"; Col. c"</f>
        <v>AR-1; Line 22; Col. c</v>
      </c>
      <c r="H16" s="119">
        <f t="shared" si="1"/>
        <v>6</v>
      </c>
    </row>
    <row r="17" spans="1:8">
      <c r="A17" s="119">
        <f t="shared" si="0"/>
        <v>7</v>
      </c>
      <c r="B17" s="18" t="s">
        <v>727</v>
      </c>
      <c r="C17" s="246"/>
      <c r="E17" s="587">
        <f>SUM(E14:E16)</f>
        <v>0</v>
      </c>
      <c r="F17" s="342"/>
      <c r="G17" s="119" t="str">
        <f>"Sum Lines "&amp;A14&amp;" thru "&amp;A16</f>
        <v>Sum Lines 4 thru 6</v>
      </c>
      <c r="H17" s="119">
        <f t="shared" si="1"/>
        <v>7</v>
      </c>
    </row>
    <row r="18" spans="1:8">
      <c r="A18" s="119">
        <f t="shared" si="0"/>
        <v>8</v>
      </c>
      <c r="B18" s="18"/>
      <c r="C18" s="246"/>
      <c r="E18" s="341"/>
      <c r="F18" s="342"/>
      <c r="G18" s="342"/>
      <c r="H18" s="119">
        <f t="shared" si="1"/>
        <v>8</v>
      </c>
    </row>
    <row r="19" spans="1:8">
      <c r="A19" s="119">
        <f t="shared" si="0"/>
        <v>9</v>
      </c>
      <c r="B19" s="135" t="s">
        <v>728</v>
      </c>
      <c r="C19" s="246"/>
      <c r="E19" s="1014">
        <v>0</v>
      </c>
      <c r="F19" s="342"/>
      <c r="G19" s="119" t="str">
        <f>"Not Applicable to "&amp;Automation!B3&amp;" Base Period"</f>
        <v>Not Applicable to 2025 Base Period</v>
      </c>
      <c r="H19" s="119">
        <f t="shared" si="1"/>
        <v>9</v>
      </c>
    </row>
    <row r="20" spans="1:8">
      <c r="A20" s="119">
        <f t="shared" si="0"/>
        <v>10</v>
      </c>
      <c r="C20" s="70"/>
      <c r="E20" s="342"/>
      <c r="F20" s="342"/>
      <c r="G20" s="342"/>
      <c r="H20" s="119">
        <f t="shared" si="1"/>
        <v>10</v>
      </c>
    </row>
    <row r="21" spans="1:8" ht="19.5" thickBot="1">
      <c r="A21" s="119">
        <f t="shared" ref="A21" si="2">+A20+1</f>
        <v>11</v>
      </c>
      <c r="B21" s="135" t="s">
        <v>729</v>
      </c>
      <c r="E21" s="347">
        <f>E11+E17+E19</f>
        <v>-264.76299999999998</v>
      </c>
      <c r="F21" s="348"/>
      <c r="G21" s="119" t="str">
        <f>"Sum Lines "&amp;A11&amp;", "&amp;A17&amp;", "&amp;A19</f>
        <v>Sum Lines 1, 7, 9</v>
      </c>
      <c r="H21" s="119">
        <f t="shared" ref="H21" si="3">+H20+1</f>
        <v>11</v>
      </c>
    </row>
    <row r="22" spans="1:8" ht="16.5" thickTop="1">
      <c r="H22" s="119"/>
    </row>
    <row r="23" spans="1:8">
      <c r="H23" s="119"/>
    </row>
    <row r="24" spans="1:8" ht="18.75">
      <c r="A24" s="134">
        <v>1</v>
      </c>
      <c r="B24" s="3" t="str">
        <f>"Information on Statement AR is used in Statement AV2, Line "&amp;'Stmt AV'!A86&amp;" to calculate the Cost of Capital Rate."</f>
        <v>Information on Statement AR is used in Statement AV2, Line 7 to calculate the Cost of Capital Rate.</v>
      </c>
    </row>
  </sheetData>
  <mergeCells count="5">
    <mergeCell ref="B2:G2"/>
    <mergeCell ref="B3:G3"/>
    <mergeCell ref="B4:G4"/>
    <mergeCell ref="B5:G5"/>
    <mergeCell ref="B6:G6"/>
  </mergeCells>
  <printOptions horizontalCentered="1"/>
  <pageMargins left="0.5" right="0.5" top="0.5" bottom="0.5" header="0.25" footer="0.25"/>
  <pageSetup scale="60" orientation="portrait" r:id="rId1"/>
  <headerFooter scaleWithDoc="0">
    <oddFooter>&amp;C&amp;"Times New Roman,Regular"&amp;10AR</oddFooter>
  </headerFooter>
  <customProperties>
    <customPr name="_pios_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D2A8-DB07-4474-BA2D-2E48862037CC}">
  <sheetPr>
    <pageSetUpPr fitToPage="1"/>
  </sheetPr>
  <dimension ref="A2:I36"/>
  <sheetViews>
    <sheetView zoomScale="80" zoomScaleNormal="80" zoomScaleSheetLayoutView="70" workbookViewId="0">
      <selection activeCell="N31" sqref="N31"/>
    </sheetView>
  </sheetViews>
  <sheetFormatPr defaultColWidth="8.5703125" defaultRowHeight="15.75"/>
  <cols>
    <col min="1" max="1" width="5.140625" style="246" customWidth="1"/>
    <col min="2" max="2" width="50.5703125" style="215" customWidth="1"/>
    <col min="3" max="3" width="16.5703125" style="215" customWidth="1"/>
    <col min="4" max="4" width="1.5703125" style="215" customWidth="1"/>
    <col min="5" max="5" width="16.5703125" style="215" customWidth="1"/>
    <col min="6" max="6" width="1.5703125" style="215" customWidth="1"/>
    <col min="7" max="7" width="23.42578125" style="215" bestFit="1" customWidth="1"/>
    <col min="8" max="8" width="58.42578125" style="215" customWidth="1"/>
    <col min="9" max="9" width="5.140625" style="246" customWidth="1"/>
    <col min="10" max="16384" width="8.5703125" style="215"/>
  </cols>
  <sheetData>
    <row r="2" spans="1:9">
      <c r="B2" s="1315" t="s">
        <v>0</v>
      </c>
      <c r="C2" s="1315"/>
      <c r="D2" s="1315"/>
      <c r="E2" s="1315"/>
      <c r="F2" s="1315"/>
      <c r="G2" s="1315"/>
      <c r="H2" s="1315"/>
    </row>
    <row r="3" spans="1:9">
      <c r="B3" s="1315" t="s">
        <v>730</v>
      </c>
      <c r="C3" s="1315"/>
      <c r="D3" s="1315"/>
      <c r="E3" s="1315"/>
      <c r="F3" s="1315"/>
      <c r="G3" s="1315"/>
      <c r="H3" s="1315"/>
    </row>
    <row r="4" spans="1:9" ht="18.75">
      <c r="B4" s="1315" t="s">
        <v>882</v>
      </c>
      <c r="C4" s="1315"/>
      <c r="D4" s="1315"/>
      <c r="E4" s="1315"/>
      <c r="F4" s="1315"/>
      <c r="G4" s="1315"/>
      <c r="H4" s="1315"/>
    </row>
    <row r="5" spans="1:9">
      <c r="B5" s="1315" t="str">
        <f>"Base Period 12 Months Ending December 31, "&amp;Automation!$B$3</f>
        <v>Base Period 12 Months Ending December 31, 2025</v>
      </c>
      <c r="C5" s="1315"/>
      <c r="D5" s="1315"/>
      <c r="E5" s="1315"/>
      <c r="F5" s="1315"/>
      <c r="G5" s="1315"/>
      <c r="H5" s="1315"/>
    </row>
    <row r="6" spans="1:9" ht="15.75" customHeight="1">
      <c r="B6" s="1313" t="s">
        <v>3</v>
      </c>
      <c r="C6" s="1313"/>
      <c r="D6" s="1313"/>
      <c r="E6" s="1313"/>
      <c r="F6" s="1313"/>
      <c r="G6" s="1313"/>
      <c r="H6" s="1313"/>
    </row>
    <row r="8" spans="1:9">
      <c r="B8" s="236"/>
      <c r="C8" s="689" t="s">
        <v>77</v>
      </c>
      <c r="D8" s="689"/>
      <c r="E8" s="689" t="s">
        <v>78</v>
      </c>
      <c r="F8" s="689"/>
      <c r="G8" s="689" t="s">
        <v>731</v>
      </c>
      <c r="H8" s="689"/>
    </row>
    <row r="9" spans="1:9">
      <c r="A9" s="246" t="s">
        <v>4</v>
      </c>
      <c r="B9" s="236"/>
      <c r="C9" s="689" t="s">
        <v>340</v>
      </c>
      <c r="D9" s="689"/>
      <c r="E9" s="689" t="s">
        <v>340</v>
      </c>
      <c r="F9" s="689"/>
      <c r="G9" s="689"/>
      <c r="H9" s="689"/>
      <c r="I9" s="246" t="s">
        <v>4</v>
      </c>
    </row>
    <row r="10" spans="1:9">
      <c r="A10" s="246" t="s">
        <v>5</v>
      </c>
      <c r="B10" s="984" t="s">
        <v>259</v>
      </c>
      <c r="C10" s="1040" t="s">
        <v>342</v>
      </c>
      <c r="D10" s="1040"/>
      <c r="E10" s="1040" t="s">
        <v>343</v>
      </c>
      <c r="F10" s="1040"/>
      <c r="G10" s="984" t="s">
        <v>80</v>
      </c>
      <c r="H10" s="984" t="s">
        <v>8</v>
      </c>
      <c r="I10" s="246" t="s">
        <v>5</v>
      </c>
    </row>
    <row r="11" spans="1:9">
      <c r="B11" s="236"/>
      <c r="C11" s="835"/>
      <c r="D11" s="835"/>
      <c r="E11" s="835"/>
      <c r="F11" s="835"/>
      <c r="G11" s="480"/>
      <c r="H11" s="480"/>
    </row>
    <row r="12" spans="1:9">
      <c r="A12" s="246">
        <v>1</v>
      </c>
      <c r="B12" s="419" t="s">
        <v>732</v>
      </c>
      <c r="C12" s="836"/>
      <c r="D12" s="836"/>
      <c r="E12" s="836"/>
      <c r="F12" s="836"/>
      <c r="G12" s="480"/>
      <c r="H12" s="480"/>
      <c r="I12" s="246">
        <f>A12</f>
        <v>1</v>
      </c>
    </row>
    <row r="13" spans="1:9">
      <c r="A13" s="246">
        <f>A12+1</f>
        <v>2</v>
      </c>
      <c r="B13" s="419" t="s">
        <v>345</v>
      </c>
      <c r="C13" s="472">
        <v>0</v>
      </c>
      <c r="D13" s="472"/>
      <c r="E13" s="472">
        <v>0</v>
      </c>
      <c r="F13" s="837"/>
      <c r="G13" s="375">
        <f>SUM(C13:E13)</f>
        <v>0</v>
      </c>
      <c r="H13" s="400"/>
      <c r="I13" s="246">
        <f>I12+1</f>
        <v>2</v>
      </c>
    </row>
    <row r="14" spans="1:9">
      <c r="A14" s="246">
        <f t="shared" ref="A14:A33" si="0">A13+1</f>
        <v>3</v>
      </c>
      <c r="B14" s="419" t="s">
        <v>346</v>
      </c>
      <c r="C14" s="490">
        <v>0</v>
      </c>
      <c r="D14" s="490"/>
      <c r="E14" s="490">
        <v>0</v>
      </c>
      <c r="F14" s="490"/>
      <c r="G14" s="163">
        <f>SUM(C14:E14)</f>
        <v>0</v>
      </c>
      <c r="H14" s="400"/>
      <c r="I14" s="246">
        <f t="shared" ref="I14:I33" si="1">I13+1</f>
        <v>3</v>
      </c>
    </row>
    <row r="15" spans="1:9">
      <c r="A15" s="246">
        <f t="shared" si="0"/>
        <v>4</v>
      </c>
      <c r="B15" s="419" t="s">
        <v>347</v>
      </c>
      <c r="C15" s="490">
        <v>0</v>
      </c>
      <c r="D15" s="490"/>
      <c r="E15" s="490">
        <v>0</v>
      </c>
      <c r="F15" s="490"/>
      <c r="G15" s="163">
        <f>SUM(C15:E15)</f>
        <v>0</v>
      </c>
      <c r="H15" s="400"/>
      <c r="I15" s="246">
        <f t="shared" si="1"/>
        <v>4</v>
      </c>
    </row>
    <row r="16" spans="1:9">
      <c r="A16" s="246">
        <f t="shared" si="0"/>
        <v>5</v>
      </c>
      <c r="B16" s="419"/>
      <c r="C16" s="490">
        <v>0</v>
      </c>
      <c r="D16" s="490"/>
      <c r="E16" s="490">
        <v>0</v>
      </c>
      <c r="F16" s="163"/>
      <c r="G16" s="163">
        <f>SUM(C16:E16)</f>
        <v>0</v>
      </c>
      <c r="H16" s="163"/>
      <c r="I16" s="246">
        <f t="shared" si="1"/>
        <v>5</v>
      </c>
    </row>
    <row r="17" spans="1:9">
      <c r="A17" s="246">
        <f t="shared" si="0"/>
        <v>6</v>
      </c>
      <c r="C17" s="163">
        <v>0</v>
      </c>
      <c r="D17" s="163"/>
      <c r="E17" s="163">
        <v>0</v>
      </c>
      <c r="F17" s="163"/>
      <c r="G17" s="163">
        <f>SUM(C17:E17)</f>
        <v>0</v>
      </c>
      <c r="H17" s="163"/>
      <c r="I17" s="246">
        <f t="shared" si="1"/>
        <v>6</v>
      </c>
    </row>
    <row r="18" spans="1:9" ht="16.5" thickBot="1">
      <c r="A18" s="246">
        <f t="shared" si="0"/>
        <v>7</v>
      </c>
      <c r="B18" s="465" t="s">
        <v>348</v>
      </c>
      <c r="C18" s="838">
        <f t="shared" ref="C18:G18" si="2">SUM(C13:C17)</f>
        <v>0</v>
      </c>
      <c r="D18" s="322"/>
      <c r="E18" s="838">
        <f>SUM(E13:E17)</f>
        <v>0</v>
      </c>
      <c r="F18" s="163"/>
      <c r="G18" s="838">
        <f t="shared" si="2"/>
        <v>0</v>
      </c>
      <c r="H18" s="839" t="str">
        <f>"Sum Lines "&amp;A13&amp;" thru "&amp;A17</f>
        <v>Sum Lines 2 thru 6</v>
      </c>
      <c r="I18" s="246">
        <f t="shared" si="1"/>
        <v>7</v>
      </c>
    </row>
    <row r="19" spans="1:9" ht="16.5" thickTop="1">
      <c r="A19" s="246">
        <f t="shared" si="0"/>
        <v>8</v>
      </c>
      <c r="C19" s="840"/>
      <c r="D19" s="840"/>
      <c r="E19" s="840"/>
      <c r="F19" s="840"/>
      <c r="G19" s="840"/>
      <c r="H19" s="840"/>
      <c r="I19" s="246">
        <f t="shared" si="1"/>
        <v>8</v>
      </c>
    </row>
    <row r="20" spans="1:9">
      <c r="A20" s="246">
        <f t="shared" si="0"/>
        <v>9</v>
      </c>
      <c r="B20" s="419" t="s">
        <v>733</v>
      </c>
      <c r="C20" s="836"/>
      <c r="D20" s="836"/>
      <c r="E20" s="836"/>
      <c r="F20" s="836"/>
      <c r="G20" s="480"/>
      <c r="H20" s="480"/>
      <c r="I20" s="246">
        <f t="shared" si="1"/>
        <v>9</v>
      </c>
    </row>
    <row r="21" spans="1:9">
      <c r="A21" s="246">
        <f t="shared" si="0"/>
        <v>10</v>
      </c>
      <c r="B21" s="841" t="s">
        <v>350</v>
      </c>
      <c r="C21" s="375">
        <v>0</v>
      </c>
      <c r="D21" s="375"/>
      <c r="E21" s="375">
        <v>0</v>
      </c>
      <c r="F21" s="375"/>
      <c r="G21" s="375">
        <f>SUM(C21:E21)</f>
        <v>0</v>
      </c>
      <c r="H21" s="400"/>
      <c r="I21" s="246">
        <f t="shared" si="1"/>
        <v>10</v>
      </c>
    </row>
    <row r="22" spans="1:9">
      <c r="A22" s="246">
        <f t="shared" si="0"/>
        <v>11</v>
      </c>
      <c r="C22" s="163">
        <v>0</v>
      </c>
      <c r="D22" s="163"/>
      <c r="E22" s="163">
        <v>0</v>
      </c>
      <c r="F22" s="163"/>
      <c r="G22" s="163">
        <f>SUM(C22:E22)</f>
        <v>0</v>
      </c>
      <c r="H22" s="163"/>
      <c r="I22" s="246">
        <f t="shared" si="1"/>
        <v>11</v>
      </c>
    </row>
    <row r="23" spans="1:9">
      <c r="A23" s="246">
        <f t="shared" si="0"/>
        <v>12</v>
      </c>
      <c r="C23" s="163">
        <v>0</v>
      </c>
      <c r="D23" s="163"/>
      <c r="E23" s="163">
        <v>0</v>
      </c>
      <c r="F23" s="163"/>
      <c r="G23" s="163">
        <f>SUM(C23:E23)</f>
        <v>0</v>
      </c>
      <c r="H23" s="163"/>
      <c r="I23" s="246">
        <f t="shared" si="1"/>
        <v>12</v>
      </c>
    </row>
    <row r="24" spans="1:9">
      <c r="A24" s="246">
        <f t="shared" si="0"/>
        <v>13</v>
      </c>
      <c r="C24" s="163">
        <v>0</v>
      </c>
      <c r="D24" s="163"/>
      <c r="E24" s="163">
        <v>0</v>
      </c>
      <c r="F24" s="163"/>
      <c r="G24" s="163">
        <f>SUM(C24:E24)</f>
        <v>0</v>
      </c>
      <c r="H24" s="163"/>
      <c r="I24" s="246">
        <f t="shared" si="1"/>
        <v>13</v>
      </c>
    </row>
    <row r="25" spans="1:9" ht="16.5" thickBot="1">
      <c r="A25" s="246">
        <f t="shared" si="0"/>
        <v>14</v>
      </c>
      <c r="B25" s="465" t="s">
        <v>351</v>
      </c>
      <c r="C25" s="838">
        <f>SUM(C21:C24)</f>
        <v>0</v>
      </c>
      <c r="D25" s="322"/>
      <c r="E25" s="838">
        <f>SUM(E21:E24)</f>
        <v>0</v>
      </c>
      <c r="F25" s="163"/>
      <c r="G25" s="838">
        <f>SUM(G21:G24)</f>
        <v>0</v>
      </c>
      <c r="H25" s="839" t="str">
        <f>"Sum Lines "&amp;A21&amp;" thru "&amp;A24</f>
        <v>Sum Lines 10 thru 13</v>
      </c>
      <c r="I25" s="246">
        <f t="shared" si="1"/>
        <v>14</v>
      </c>
    </row>
    <row r="26" spans="1:9" ht="16.5" thickTop="1">
      <c r="A26" s="246">
        <f t="shared" si="0"/>
        <v>15</v>
      </c>
      <c r="I26" s="246">
        <f t="shared" si="1"/>
        <v>15</v>
      </c>
    </row>
    <row r="27" spans="1:9">
      <c r="A27" s="246">
        <f t="shared" si="0"/>
        <v>16</v>
      </c>
      <c r="B27" s="419" t="s">
        <v>734</v>
      </c>
      <c r="C27" s="836"/>
      <c r="D27" s="836"/>
      <c r="E27" s="836"/>
      <c r="F27" s="836"/>
      <c r="G27" s="480"/>
      <c r="H27" s="246"/>
      <c r="I27" s="246">
        <f t="shared" si="1"/>
        <v>16</v>
      </c>
    </row>
    <row r="28" spans="1:9">
      <c r="A28" s="246">
        <f t="shared" si="0"/>
        <v>17</v>
      </c>
      <c r="B28" s="419" t="s">
        <v>353</v>
      </c>
      <c r="C28" s="472">
        <v>0</v>
      </c>
      <c r="D28" s="472"/>
      <c r="E28" s="472">
        <v>0</v>
      </c>
      <c r="F28" s="837"/>
      <c r="G28" s="375">
        <f>SUM(C28:E28)</f>
        <v>0</v>
      </c>
      <c r="H28" s="400"/>
      <c r="I28" s="246">
        <f t="shared" si="1"/>
        <v>17</v>
      </c>
    </row>
    <row r="29" spans="1:9">
      <c r="A29" s="246">
        <f t="shared" si="0"/>
        <v>18</v>
      </c>
      <c r="B29" s="419"/>
      <c r="C29" s="490">
        <v>0</v>
      </c>
      <c r="D29" s="490"/>
      <c r="E29" s="490">
        <v>0</v>
      </c>
      <c r="F29" s="163"/>
      <c r="G29" s="163">
        <f>SUM(C29:E29)</f>
        <v>0</v>
      </c>
      <c r="H29" s="246"/>
      <c r="I29" s="246">
        <f t="shared" si="1"/>
        <v>18</v>
      </c>
    </row>
    <row r="30" spans="1:9">
      <c r="A30" s="246">
        <f t="shared" si="0"/>
        <v>19</v>
      </c>
      <c r="B30" s="419"/>
      <c r="C30" s="163">
        <v>0</v>
      </c>
      <c r="D30" s="163"/>
      <c r="E30" s="163">
        <v>0</v>
      </c>
      <c r="F30" s="163"/>
      <c r="G30" s="163">
        <f>SUM(C30:E30)</f>
        <v>0</v>
      </c>
      <c r="H30" s="163"/>
      <c r="I30" s="246">
        <f t="shared" si="1"/>
        <v>19</v>
      </c>
    </row>
    <row r="31" spans="1:9">
      <c r="A31" s="246">
        <f t="shared" si="0"/>
        <v>20</v>
      </c>
      <c r="B31" s="419"/>
      <c r="C31" s="163">
        <v>0</v>
      </c>
      <c r="D31" s="163"/>
      <c r="E31" s="163">
        <v>0</v>
      </c>
      <c r="F31" s="163"/>
      <c r="G31" s="163">
        <f>SUM(C31:E31)</f>
        <v>0</v>
      </c>
      <c r="H31" s="163"/>
      <c r="I31" s="246">
        <f t="shared" si="1"/>
        <v>20</v>
      </c>
    </row>
    <row r="32" spans="1:9">
      <c r="A32" s="246">
        <f t="shared" si="0"/>
        <v>21</v>
      </c>
      <c r="B32" s="419"/>
      <c r="C32" s="163">
        <v>0</v>
      </c>
      <c r="D32" s="163"/>
      <c r="E32" s="163">
        <v>0</v>
      </c>
      <c r="F32" s="163"/>
      <c r="G32" s="163">
        <f>SUM(C32:E32)</f>
        <v>0</v>
      </c>
      <c r="H32" s="163"/>
      <c r="I32" s="246">
        <f t="shared" si="1"/>
        <v>21</v>
      </c>
    </row>
    <row r="33" spans="1:9" ht="16.5" thickBot="1">
      <c r="A33" s="246">
        <f t="shared" si="0"/>
        <v>22</v>
      </c>
      <c r="B33" s="465" t="s">
        <v>354</v>
      </c>
      <c r="C33" s="838">
        <f t="shared" ref="C33" si="3">SUM(C28:C32)</f>
        <v>0</v>
      </c>
      <c r="D33" s="322"/>
      <c r="E33" s="838">
        <f>SUM(E28:E32)</f>
        <v>0</v>
      </c>
      <c r="F33" s="163"/>
      <c r="G33" s="838">
        <f>SUM(G28:G32)</f>
        <v>0</v>
      </c>
      <c r="H33" s="839" t="str">
        <f>"Sum Lines "&amp;A28&amp;" thru "&amp;A32</f>
        <v>Sum Lines 17 thru 21</v>
      </c>
      <c r="I33" s="246">
        <f t="shared" si="1"/>
        <v>22</v>
      </c>
    </row>
    <row r="34" spans="1:9" ht="16.5" thickTop="1"/>
    <row r="36" spans="1:9" ht="18.75">
      <c r="A36" s="371">
        <v>1</v>
      </c>
      <c r="B36" s="135" t="s">
        <v>735</v>
      </c>
    </row>
  </sheetData>
  <mergeCells count="5">
    <mergeCell ref="B2:H2"/>
    <mergeCell ref="B3:H3"/>
    <mergeCell ref="B4:H4"/>
    <mergeCell ref="B5:H5"/>
    <mergeCell ref="B6:H6"/>
  </mergeCells>
  <printOptions horizontalCentered="1"/>
  <pageMargins left="0.5" right="0.5" top="0.5" bottom="0.5" header="0.25" footer="0.25"/>
  <pageSetup scale="71" orientation="landscape" r:id="rId1"/>
  <headerFooter scaleWithDoc="0">
    <oddFooter>&amp;C&amp;"Times New Roman,Regular"&amp;10&amp;A</oddFooter>
  </headerFooter>
  <customProperties>
    <customPr name="_pios_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158"/>
  <sheetViews>
    <sheetView zoomScale="80" zoomScaleNormal="80" zoomScalePageLayoutView="50" workbookViewId="0">
      <selection activeCell="K119" sqref="K119"/>
    </sheetView>
  </sheetViews>
  <sheetFormatPr defaultColWidth="8.5703125" defaultRowHeight="15.75"/>
  <cols>
    <col min="1" max="1" width="5.140625" style="246" customWidth="1"/>
    <col min="2" max="2" width="55.42578125" style="215" customWidth="1"/>
    <col min="3" max="4" width="15.5703125" style="215" customWidth="1"/>
    <col min="5" max="5" width="15.5703125" style="215" bestFit="1" customWidth="1"/>
    <col min="6" max="6" width="1.5703125" style="215" customWidth="1"/>
    <col min="7" max="7" width="16.5703125" style="215" customWidth="1"/>
    <col min="8" max="8" width="1.5703125" style="215" customWidth="1"/>
    <col min="9" max="9" width="38.5703125" style="434" customWidth="1"/>
    <col min="10" max="10" width="5.140625" style="215" customWidth="1"/>
    <col min="11" max="11" width="27" style="215" bestFit="1" customWidth="1"/>
    <col min="12" max="12" width="15" style="215" bestFit="1" customWidth="1"/>
    <col min="13" max="13" width="10.42578125" style="215" bestFit="1" customWidth="1"/>
    <col min="14" max="16384" width="8.5703125" style="215"/>
  </cols>
  <sheetData>
    <row r="1" spans="1:10">
      <c r="A1" s="478"/>
      <c r="G1" s="395"/>
      <c r="H1" s="395"/>
      <c r="I1" s="479"/>
      <c r="J1" s="246"/>
    </row>
    <row r="2" spans="1:10">
      <c r="B2" s="1315" t="s">
        <v>736</v>
      </c>
      <c r="C2" s="1315"/>
      <c r="D2" s="1315"/>
      <c r="E2" s="1315"/>
      <c r="F2" s="1315"/>
      <c r="G2" s="1315"/>
      <c r="H2" s="1315"/>
      <c r="I2" s="1315"/>
      <c r="J2" s="246"/>
    </row>
    <row r="3" spans="1:10">
      <c r="B3" s="1315" t="s">
        <v>737</v>
      </c>
      <c r="C3" s="1315"/>
      <c r="D3" s="1315"/>
      <c r="E3" s="1315"/>
      <c r="F3" s="1315"/>
      <c r="G3" s="1315"/>
      <c r="H3" s="1315"/>
      <c r="I3" s="1315"/>
      <c r="J3" s="246"/>
    </row>
    <row r="4" spans="1:10">
      <c r="B4" s="1315" t="s">
        <v>738</v>
      </c>
      <c r="C4" s="1315"/>
      <c r="D4" s="1315"/>
      <c r="E4" s="1315"/>
      <c r="F4" s="1315"/>
      <c r="G4" s="1315"/>
      <c r="H4" s="1315"/>
      <c r="I4" s="1315"/>
      <c r="J4" s="246"/>
    </row>
    <row r="5" spans="1:10">
      <c r="B5" s="1317" t="str">
        <f>'A. Sec.1 - Direct Maintenance'!B5</f>
        <v>Base Period &amp; True-Up Period 12 - Months Ending December 31, 2025</v>
      </c>
      <c r="C5" s="1317"/>
      <c r="D5" s="1317"/>
      <c r="E5" s="1317"/>
      <c r="F5" s="1317"/>
      <c r="G5" s="1317"/>
      <c r="H5" s="1317"/>
      <c r="I5" s="1317"/>
      <c r="J5" s="246"/>
    </row>
    <row r="6" spans="1:10">
      <c r="B6" s="1313" t="s">
        <v>3</v>
      </c>
      <c r="C6" s="1329"/>
      <c r="D6" s="1329"/>
      <c r="E6" s="1329"/>
      <c r="F6" s="1329"/>
      <c r="G6" s="1329"/>
      <c r="H6" s="1329"/>
      <c r="I6" s="1329"/>
      <c r="J6" s="246"/>
    </row>
    <row r="7" spans="1:10">
      <c r="B7" s="246"/>
      <c r="C7" s="246"/>
      <c r="D7" s="246"/>
      <c r="E7" s="246"/>
      <c r="F7" s="246"/>
      <c r="G7" s="246"/>
      <c r="H7" s="246"/>
      <c r="I7" s="480"/>
      <c r="J7" s="246"/>
    </row>
    <row r="8" spans="1:10">
      <c r="A8" s="246" t="s">
        <v>4</v>
      </c>
      <c r="B8" s="550"/>
      <c r="C8" s="550"/>
      <c r="D8" s="550"/>
      <c r="E8" s="246" t="s">
        <v>188</v>
      </c>
      <c r="F8" s="550"/>
      <c r="G8" s="550"/>
      <c r="H8" s="550"/>
      <c r="I8" s="480"/>
      <c r="J8" s="246" t="s">
        <v>4</v>
      </c>
    </row>
    <row r="9" spans="1:10">
      <c r="A9" s="246" t="s">
        <v>5</v>
      </c>
      <c r="B9" s="246"/>
      <c r="C9" s="246"/>
      <c r="D9" s="246"/>
      <c r="E9" s="992" t="s">
        <v>190</v>
      </c>
      <c r="F9" s="246"/>
      <c r="G9" s="993" t="s">
        <v>7</v>
      </c>
      <c r="H9" s="550"/>
      <c r="I9" s="1041" t="s">
        <v>8</v>
      </c>
      <c r="J9" s="246" t="s">
        <v>5</v>
      </c>
    </row>
    <row r="10" spans="1:10">
      <c r="B10" s="246"/>
      <c r="C10" s="246"/>
      <c r="D10" s="246"/>
      <c r="E10" s="246"/>
      <c r="F10" s="246"/>
      <c r="G10" s="246"/>
      <c r="H10" s="246"/>
      <c r="I10" s="480"/>
      <c r="J10" s="246"/>
    </row>
    <row r="11" spans="1:10">
      <c r="A11" s="246">
        <v>1</v>
      </c>
      <c r="B11" s="460" t="s">
        <v>739</v>
      </c>
      <c r="I11" s="480"/>
      <c r="J11" s="246">
        <f>A11</f>
        <v>1</v>
      </c>
    </row>
    <row r="12" spans="1:10">
      <c r="A12" s="246">
        <f>A11+1</f>
        <v>2</v>
      </c>
      <c r="B12" s="215" t="s">
        <v>740</v>
      </c>
      <c r="E12" s="246" t="s">
        <v>977</v>
      </c>
      <c r="G12" s="393">
        <v>9800000</v>
      </c>
      <c r="H12" s="550"/>
      <c r="I12" s="481"/>
      <c r="J12" s="246">
        <f>J11+1</f>
        <v>2</v>
      </c>
    </row>
    <row r="13" spans="1:10">
      <c r="A13" s="246">
        <f t="shared" ref="A13:A65" si="0">A12+1</f>
        <v>3</v>
      </c>
      <c r="B13" s="215" t="s">
        <v>741</v>
      </c>
      <c r="E13" s="246" t="s">
        <v>978</v>
      </c>
      <c r="G13" s="396">
        <v>0</v>
      </c>
      <c r="H13" s="550"/>
      <c r="I13" s="481"/>
      <c r="J13" s="246">
        <f t="shared" ref="J13:J65" si="1">J12+1</f>
        <v>3</v>
      </c>
    </row>
    <row r="14" spans="1:10">
      <c r="A14" s="246">
        <f t="shared" si="0"/>
        <v>4</v>
      </c>
      <c r="B14" s="215" t="s">
        <v>742</v>
      </c>
      <c r="E14" s="246" t="s">
        <v>979</v>
      </c>
      <c r="G14" s="396">
        <v>0</v>
      </c>
      <c r="H14" s="550"/>
      <c r="I14" s="481"/>
      <c r="J14" s="246">
        <f t="shared" si="1"/>
        <v>4</v>
      </c>
    </row>
    <row r="15" spans="1:10">
      <c r="A15" s="246">
        <f t="shared" si="0"/>
        <v>5</v>
      </c>
      <c r="B15" s="215" t="s">
        <v>743</v>
      </c>
      <c r="E15" s="246" t="s">
        <v>980</v>
      </c>
      <c r="G15" s="396">
        <v>0</v>
      </c>
      <c r="H15" s="550"/>
      <c r="I15" s="481"/>
      <c r="J15" s="246">
        <f t="shared" si="1"/>
        <v>5</v>
      </c>
    </row>
    <row r="16" spans="1:10">
      <c r="A16" s="246">
        <f t="shared" si="0"/>
        <v>6</v>
      </c>
      <c r="B16" s="215" t="s">
        <v>744</v>
      </c>
      <c r="E16" s="246" t="s">
        <v>981</v>
      </c>
      <c r="G16" s="396">
        <v>-33062.921999999999</v>
      </c>
      <c r="H16" s="550"/>
      <c r="I16" s="481"/>
      <c r="J16" s="246">
        <f t="shared" si="1"/>
        <v>6</v>
      </c>
    </row>
    <row r="17" spans="1:10">
      <c r="A17" s="246">
        <f t="shared" si="0"/>
        <v>7</v>
      </c>
      <c r="B17" s="215" t="s">
        <v>745</v>
      </c>
      <c r="G17" s="978">
        <f>SUM(G12:G16)</f>
        <v>9766937.0779999997</v>
      </c>
      <c r="H17" s="369"/>
      <c r="I17" s="480" t="str">
        <f>"Sum Lines "&amp;A12&amp;" thru "&amp;A16</f>
        <v>Sum Lines 2 thru 6</v>
      </c>
      <c r="J17" s="246">
        <f t="shared" si="1"/>
        <v>7</v>
      </c>
    </row>
    <row r="18" spans="1:10">
      <c r="A18" s="246">
        <f t="shared" si="0"/>
        <v>8</v>
      </c>
      <c r="I18" s="480"/>
      <c r="J18" s="246">
        <f t="shared" si="1"/>
        <v>8</v>
      </c>
    </row>
    <row r="19" spans="1:10">
      <c r="A19" s="246">
        <f t="shared" si="0"/>
        <v>9</v>
      </c>
      <c r="B19" s="460" t="s">
        <v>746</v>
      </c>
      <c r="G19" s="163"/>
      <c r="H19" s="163"/>
      <c r="I19" s="480"/>
      <c r="J19" s="246">
        <f t="shared" si="1"/>
        <v>9</v>
      </c>
    </row>
    <row r="20" spans="1:10">
      <c r="A20" s="246">
        <f t="shared" si="0"/>
        <v>10</v>
      </c>
      <c r="B20" s="215" t="s">
        <v>747</v>
      </c>
      <c r="E20" s="246" t="s">
        <v>982</v>
      </c>
      <c r="G20" s="393">
        <v>401800</v>
      </c>
      <c r="H20" s="550"/>
      <c r="I20" s="481"/>
      <c r="J20" s="246">
        <f t="shared" si="1"/>
        <v>10</v>
      </c>
    </row>
    <row r="21" spans="1:10">
      <c r="A21" s="246">
        <f t="shared" si="0"/>
        <v>11</v>
      </c>
      <c r="B21" s="215" t="s">
        <v>748</v>
      </c>
      <c r="E21" s="246" t="s">
        <v>983</v>
      </c>
      <c r="G21" s="396">
        <v>7946.9970000000003</v>
      </c>
      <c r="H21" s="550"/>
      <c r="I21" s="481"/>
      <c r="J21" s="246">
        <f t="shared" si="1"/>
        <v>11</v>
      </c>
    </row>
    <row r="22" spans="1:10">
      <c r="A22" s="246">
        <f t="shared" si="0"/>
        <v>12</v>
      </c>
      <c r="B22" s="215" t="s">
        <v>749</v>
      </c>
      <c r="E22" s="246" t="s">
        <v>984</v>
      </c>
      <c r="G22" s="396">
        <v>672.17100000000005</v>
      </c>
      <c r="H22" s="550"/>
      <c r="I22" s="481"/>
      <c r="J22" s="246">
        <f t="shared" si="1"/>
        <v>12</v>
      </c>
    </row>
    <row r="23" spans="1:10">
      <c r="A23" s="246">
        <f t="shared" si="0"/>
        <v>13</v>
      </c>
      <c r="B23" s="215" t="s">
        <v>750</v>
      </c>
      <c r="E23" s="246" t="s">
        <v>985</v>
      </c>
      <c r="G23" s="396">
        <v>0</v>
      </c>
      <c r="H23" s="550"/>
      <c r="I23" s="481"/>
      <c r="J23" s="246">
        <f t="shared" si="1"/>
        <v>13</v>
      </c>
    </row>
    <row r="24" spans="1:10">
      <c r="A24" s="246">
        <f t="shared" si="0"/>
        <v>14</v>
      </c>
      <c r="B24" s="215" t="s">
        <v>751</v>
      </c>
      <c r="E24" s="246" t="s">
        <v>986</v>
      </c>
      <c r="G24" s="396">
        <v>0</v>
      </c>
      <c r="H24" s="550"/>
      <c r="I24" s="481"/>
      <c r="J24" s="246">
        <f t="shared" si="1"/>
        <v>14</v>
      </c>
    </row>
    <row r="25" spans="1:10">
      <c r="A25" s="246">
        <f t="shared" si="0"/>
        <v>15</v>
      </c>
      <c r="B25" s="215" t="s">
        <v>752</v>
      </c>
      <c r="G25" s="1042">
        <f>SUM(G20:G24)</f>
        <v>410419.16799999995</v>
      </c>
      <c r="H25" s="399"/>
      <c r="I25" s="480" t="str">
        <f>"Sum Lines "&amp;A20&amp;" thru "&amp;A24</f>
        <v>Sum Lines 10 thru 14</v>
      </c>
      <c r="J25" s="246">
        <f t="shared" si="1"/>
        <v>15</v>
      </c>
    </row>
    <row r="26" spans="1:10">
      <c r="A26" s="246">
        <f t="shared" si="0"/>
        <v>16</v>
      </c>
      <c r="I26" s="480"/>
      <c r="J26" s="246">
        <f t="shared" si="1"/>
        <v>16</v>
      </c>
    </row>
    <row r="27" spans="1:10" ht="16.5" thickBot="1">
      <c r="A27" s="246">
        <f t="shared" si="0"/>
        <v>17</v>
      </c>
      <c r="B27" s="460" t="s">
        <v>753</v>
      </c>
      <c r="G27" s="1162">
        <f>G25/G17</f>
        <v>4.2021276959433682E-2</v>
      </c>
      <c r="H27" s="482"/>
      <c r="I27" s="480" t="str">
        <f>"Line "&amp;A25&amp;" / Line "&amp;A17</f>
        <v>Line 15 / Line 7</v>
      </c>
      <c r="J27" s="246">
        <f t="shared" si="1"/>
        <v>17</v>
      </c>
    </row>
    <row r="28" spans="1:10" ht="16.5" thickTop="1">
      <c r="A28" s="246">
        <f t="shared" si="0"/>
        <v>18</v>
      </c>
      <c r="I28" s="480"/>
      <c r="J28" s="246">
        <f t="shared" si="1"/>
        <v>18</v>
      </c>
    </row>
    <row r="29" spans="1:10">
      <c r="A29" s="246">
        <f t="shared" si="0"/>
        <v>19</v>
      </c>
      <c r="B29" s="460" t="s">
        <v>754</v>
      </c>
      <c r="I29" s="480"/>
      <c r="J29" s="246">
        <f t="shared" si="1"/>
        <v>19</v>
      </c>
    </row>
    <row r="30" spans="1:10">
      <c r="A30" s="246">
        <f t="shared" si="0"/>
        <v>20</v>
      </c>
      <c r="B30" s="215" t="s">
        <v>755</v>
      </c>
      <c r="E30" s="246" t="s">
        <v>987</v>
      </c>
      <c r="G30" s="393">
        <v>0</v>
      </c>
      <c r="H30" s="550"/>
      <c r="I30" s="481"/>
      <c r="J30" s="246">
        <f t="shared" si="1"/>
        <v>20</v>
      </c>
    </row>
    <row r="31" spans="1:10">
      <c r="A31" s="246">
        <f t="shared" si="0"/>
        <v>21</v>
      </c>
      <c r="B31" s="215" t="s">
        <v>756</v>
      </c>
      <c r="E31" s="246" t="s">
        <v>988</v>
      </c>
      <c r="G31" s="1043">
        <v>0</v>
      </c>
      <c r="H31" s="550"/>
      <c r="I31" s="481"/>
      <c r="J31" s="246">
        <f t="shared" si="1"/>
        <v>21</v>
      </c>
    </row>
    <row r="32" spans="1:10" ht="16.5" thickBot="1">
      <c r="A32" s="246">
        <f t="shared" si="0"/>
        <v>22</v>
      </c>
      <c r="B32" s="215" t="s">
        <v>757</v>
      </c>
      <c r="G32" s="1162">
        <f>IFERROR((G31/G30),0)</f>
        <v>0</v>
      </c>
      <c r="H32" s="482"/>
      <c r="I32" s="480" t="str">
        <f>"Line "&amp;A31&amp;" / Line "&amp;A30</f>
        <v>Line 21 / Line 20</v>
      </c>
      <c r="J32" s="246">
        <f t="shared" si="1"/>
        <v>22</v>
      </c>
    </row>
    <row r="33" spans="1:12" ht="16.5" thickTop="1">
      <c r="A33" s="246">
        <f t="shared" si="0"/>
        <v>23</v>
      </c>
      <c r="I33" s="480"/>
      <c r="J33" s="246">
        <f t="shared" si="1"/>
        <v>23</v>
      </c>
    </row>
    <row r="34" spans="1:12">
      <c r="A34" s="246">
        <f t="shared" si="0"/>
        <v>24</v>
      </c>
      <c r="B34" s="460" t="s">
        <v>758</v>
      </c>
      <c r="I34" s="480"/>
      <c r="J34" s="246">
        <f t="shared" si="1"/>
        <v>24</v>
      </c>
    </row>
    <row r="35" spans="1:12">
      <c r="A35" s="246">
        <f t="shared" si="0"/>
        <v>25</v>
      </c>
      <c r="B35" s="215" t="s">
        <v>759</v>
      </c>
      <c r="E35" s="246" t="s">
        <v>989</v>
      </c>
      <c r="G35" s="393">
        <v>10932550.646</v>
      </c>
      <c r="H35" s="550"/>
      <c r="I35" s="481"/>
      <c r="J35" s="246">
        <f t="shared" si="1"/>
        <v>25</v>
      </c>
      <c r="K35" s="368"/>
      <c r="L35" s="658"/>
    </row>
    <row r="36" spans="1:12">
      <c r="A36" s="246">
        <f t="shared" si="0"/>
        <v>26</v>
      </c>
      <c r="B36" s="215" t="s">
        <v>760</v>
      </c>
      <c r="E36" s="246" t="s">
        <v>987</v>
      </c>
      <c r="G36" s="483">
        <f>-G30</f>
        <v>0</v>
      </c>
      <c r="H36" s="483"/>
      <c r="I36" s="480" t="str">
        <f>"Negative of Line "&amp;A30&amp;" Above"</f>
        <v>Negative of Line 20 Above</v>
      </c>
      <c r="J36" s="246">
        <f t="shared" si="1"/>
        <v>26</v>
      </c>
    </row>
    <row r="37" spans="1:12">
      <c r="A37" s="246">
        <f t="shared" si="0"/>
        <v>27</v>
      </c>
      <c r="B37" s="215" t="s">
        <v>761</v>
      </c>
      <c r="E37" s="246" t="s">
        <v>990</v>
      </c>
      <c r="G37" s="396">
        <v>0</v>
      </c>
      <c r="H37" s="550"/>
      <c r="I37" s="481"/>
      <c r="J37" s="246">
        <f t="shared" si="1"/>
        <v>27</v>
      </c>
    </row>
    <row r="38" spans="1:12">
      <c r="A38" s="246">
        <f t="shared" si="0"/>
        <v>28</v>
      </c>
      <c r="B38" s="215" t="s">
        <v>762</v>
      </c>
      <c r="E38" s="246" t="s">
        <v>991</v>
      </c>
      <c r="G38" s="396">
        <v>6285.0789999999997</v>
      </c>
      <c r="H38" s="550"/>
      <c r="I38" s="481"/>
      <c r="J38" s="246">
        <f t="shared" si="1"/>
        <v>28</v>
      </c>
    </row>
    <row r="39" spans="1:12" ht="16.5" thickBot="1">
      <c r="A39" s="246">
        <f t="shared" si="0"/>
        <v>29</v>
      </c>
      <c r="B39" s="215" t="s">
        <v>763</v>
      </c>
      <c r="G39" s="1044">
        <f>SUM(G35:G38)</f>
        <v>10938835.725</v>
      </c>
      <c r="H39" s="484"/>
      <c r="I39" s="480" t="str">
        <f>"Sum Lines "&amp;A35&amp;" thru "&amp;A38</f>
        <v>Sum Lines 25 thru 28</v>
      </c>
      <c r="J39" s="246">
        <f t="shared" si="1"/>
        <v>29</v>
      </c>
    </row>
    <row r="40" spans="1:12" ht="17.25" thickTop="1" thickBot="1">
      <c r="A40" s="485">
        <f t="shared" si="0"/>
        <v>30</v>
      </c>
      <c r="B40" s="265"/>
      <c r="C40" s="265"/>
      <c r="D40" s="265"/>
      <c r="E40" s="265"/>
      <c r="F40" s="265"/>
      <c r="G40" s="265"/>
      <c r="H40" s="265"/>
      <c r="I40" s="486"/>
      <c r="J40" s="485">
        <f t="shared" si="1"/>
        <v>30</v>
      </c>
    </row>
    <row r="41" spans="1:12">
      <c r="A41" s="246">
        <f>A40+1</f>
        <v>31</v>
      </c>
      <c r="I41" s="480"/>
      <c r="J41" s="246">
        <f>J40+1</f>
        <v>31</v>
      </c>
    </row>
    <row r="42" spans="1:12" ht="16.5" thickBot="1">
      <c r="A42" s="246">
        <f>A41+1</f>
        <v>32</v>
      </c>
      <c r="B42" s="460" t="s">
        <v>895</v>
      </c>
      <c r="G42" s="1163">
        <v>0.10100000000000001</v>
      </c>
      <c r="H42" s="550"/>
      <c r="I42" s="246"/>
      <c r="J42" s="246">
        <f>J41+1</f>
        <v>32</v>
      </c>
    </row>
    <row r="43" spans="1:12" ht="16.5" thickTop="1">
      <c r="A43" s="246">
        <f t="shared" si="0"/>
        <v>33</v>
      </c>
      <c r="C43" s="411" t="s">
        <v>77</v>
      </c>
      <c r="D43" s="411" t="s">
        <v>78</v>
      </c>
      <c r="E43" s="411" t="s">
        <v>337</v>
      </c>
      <c r="F43" s="411"/>
      <c r="G43" s="411" t="s">
        <v>764</v>
      </c>
      <c r="H43" s="411"/>
      <c r="I43" s="480"/>
      <c r="J43" s="246">
        <f t="shared" si="1"/>
        <v>33</v>
      </c>
    </row>
    <row r="44" spans="1:12">
      <c r="A44" s="246">
        <f t="shared" si="0"/>
        <v>34</v>
      </c>
      <c r="D44" s="246" t="s">
        <v>765</v>
      </c>
      <c r="E44" s="246" t="s">
        <v>766</v>
      </c>
      <c r="F44" s="246"/>
      <c r="G44" s="246" t="s">
        <v>767</v>
      </c>
      <c r="H44" s="246"/>
      <c r="I44" s="480"/>
      <c r="J44" s="246">
        <f t="shared" si="1"/>
        <v>34</v>
      </c>
    </row>
    <row r="45" spans="1:12" ht="18.75">
      <c r="A45" s="246">
        <f t="shared" si="0"/>
        <v>35</v>
      </c>
      <c r="B45" s="460" t="s">
        <v>768</v>
      </c>
      <c r="C45" s="992" t="s">
        <v>568</v>
      </c>
      <c r="D45" s="992" t="s">
        <v>769</v>
      </c>
      <c r="E45" s="992" t="s">
        <v>770</v>
      </c>
      <c r="F45" s="992"/>
      <c r="G45" s="992" t="s">
        <v>771</v>
      </c>
      <c r="H45" s="246"/>
      <c r="I45" s="480"/>
      <c r="J45" s="246">
        <f t="shared" si="1"/>
        <v>35</v>
      </c>
    </row>
    <row r="46" spans="1:12">
      <c r="A46" s="246">
        <f t="shared" si="0"/>
        <v>36</v>
      </c>
      <c r="I46" s="480"/>
      <c r="J46" s="246">
        <f t="shared" si="1"/>
        <v>36</v>
      </c>
    </row>
    <row r="47" spans="1:12">
      <c r="A47" s="246">
        <f t="shared" si="0"/>
        <v>37</v>
      </c>
      <c r="B47" s="215" t="s">
        <v>772</v>
      </c>
      <c r="C47" s="472">
        <f>G17</f>
        <v>9766937.0779999997</v>
      </c>
      <c r="D47" s="487">
        <f>C47/C$50</f>
        <v>0.47170116135848339</v>
      </c>
      <c r="E47" s="488">
        <f>G27</f>
        <v>4.2021276959433682E-2</v>
      </c>
      <c r="G47" s="489">
        <f>D47*E47</f>
        <v>1.9821485143531346E-2</v>
      </c>
      <c r="H47" s="489"/>
      <c r="I47" s="480" t="str">
        <f>"Col. c = Line "&amp;A27&amp;" Above"</f>
        <v>Col. c = Line 17 Above</v>
      </c>
      <c r="J47" s="246">
        <f t="shared" si="1"/>
        <v>37</v>
      </c>
    </row>
    <row r="48" spans="1:12">
      <c r="A48" s="246">
        <f t="shared" si="0"/>
        <v>38</v>
      </c>
      <c r="B48" s="215" t="s">
        <v>773</v>
      </c>
      <c r="C48" s="490">
        <f>G30</f>
        <v>0</v>
      </c>
      <c r="D48" s="487">
        <f>C48/C$50</f>
        <v>0</v>
      </c>
      <c r="E48" s="488">
        <f>G32</f>
        <v>0</v>
      </c>
      <c r="G48" s="489">
        <f>D48*E48</f>
        <v>0</v>
      </c>
      <c r="H48" s="489"/>
      <c r="I48" s="480" t="str">
        <f>"Col. c = Line "&amp;A32&amp;" Above"</f>
        <v>Col. c = Line 22 Above</v>
      </c>
      <c r="J48" s="246">
        <f t="shared" si="1"/>
        <v>38</v>
      </c>
    </row>
    <row r="49" spans="1:10">
      <c r="A49" s="246">
        <f t="shared" si="0"/>
        <v>39</v>
      </c>
      <c r="B49" s="215" t="s">
        <v>774</v>
      </c>
      <c r="C49" s="490">
        <f>G39</f>
        <v>10938835.725</v>
      </c>
      <c r="D49" s="1045">
        <f>C49/C$50</f>
        <v>0.52829883864151661</v>
      </c>
      <c r="E49" s="491">
        <f>G42</f>
        <v>0.10100000000000001</v>
      </c>
      <c r="G49" s="1046">
        <f>D49*E49</f>
        <v>5.3358182702793182E-2</v>
      </c>
      <c r="H49" s="482"/>
      <c r="I49" s="480" t="str">
        <f>"Col. c = Line "&amp;A42&amp;" Above"</f>
        <v>Col. c = Line 32 Above</v>
      </c>
      <c r="J49" s="246">
        <f t="shared" si="1"/>
        <v>39</v>
      </c>
    </row>
    <row r="50" spans="1:10" ht="16.5" thickBot="1">
      <c r="A50" s="246">
        <f t="shared" si="0"/>
        <v>40</v>
      </c>
      <c r="B50" s="215" t="s">
        <v>775</v>
      </c>
      <c r="C50" s="878">
        <f>SUM(C47:C49)</f>
        <v>20705772.802999999</v>
      </c>
      <c r="D50" s="1164">
        <f>SUM(D47:D49)</f>
        <v>1</v>
      </c>
      <c r="G50" s="1162">
        <f>SUM(G47:G49)</f>
        <v>7.3179667846324528E-2</v>
      </c>
      <c r="H50" s="482"/>
      <c r="I50" s="480" t="str">
        <f>"Sum Lines "&amp;A47&amp;" thru "&amp;A49</f>
        <v>Sum Lines 37 thru 39</v>
      </c>
      <c r="J50" s="246">
        <f t="shared" si="1"/>
        <v>40</v>
      </c>
    </row>
    <row r="51" spans="1:10" ht="16.5" thickTop="1">
      <c r="A51" s="246">
        <f t="shared" si="0"/>
        <v>41</v>
      </c>
      <c r="I51" s="480"/>
      <c r="J51" s="246">
        <f t="shared" si="1"/>
        <v>41</v>
      </c>
    </row>
    <row r="52" spans="1:10" ht="16.5" thickBot="1">
      <c r="A52" s="246">
        <f t="shared" si="0"/>
        <v>42</v>
      </c>
      <c r="B52" s="460" t="s">
        <v>776</v>
      </c>
      <c r="G52" s="1162">
        <f>G48+G49</f>
        <v>5.3358182702793182E-2</v>
      </c>
      <c r="H52" s="482"/>
      <c r="I52" s="480" t="str">
        <f>"Line "&amp;A48&amp;" + Line "&amp;A49&amp;"; Col. d"</f>
        <v>Line 38 + Line 39; Col. d</v>
      </c>
      <c r="J52" s="246">
        <f t="shared" si="1"/>
        <v>42</v>
      </c>
    </row>
    <row r="53" spans="1:10" ht="17.25" thickTop="1" thickBot="1">
      <c r="A53" s="485">
        <f t="shared" si="0"/>
        <v>43</v>
      </c>
      <c r="B53" s="876"/>
      <c r="C53" s="265"/>
      <c r="D53" s="265"/>
      <c r="E53" s="265"/>
      <c r="F53" s="265"/>
      <c r="G53" s="877"/>
      <c r="H53" s="877"/>
      <c r="I53" s="486"/>
      <c r="J53" s="485">
        <f t="shared" si="1"/>
        <v>43</v>
      </c>
    </row>
    <row r="54" spans="1:10">
      <c r="A54" s="246">
        <f t="shared" si="0"/>
        <v>44</v>
      </c>
      <c r="B54" s="460"/>
      <c r="G54" s="491"/>
      <c r="H54" s="491"/>
      <c r="I54" s="480"/>
      <c r="J54" s="246">
        <f t="shared" si="1"/>
        <v>44</v>
      </c>
    </row>
    <row r="55" spans="1:10" ht="16.5" thickBot="1">
      <c r="A55" s="246">
        <f t="shared" si="0"/>
        <v>45</v>
      </c>
      <c r="B55" s="460" t="s">
        <v>777</v>
      </c>
      <c r="G55" s="1165">
        <v>0</v>
      </c>
      <c r="H55" s="491"/>
      <c r="I55" s="480" t="s">
        <v>304</v>
      </c>
      <c r="J55" s="246">
        <f t="shared" si="1"/>
        <v>45</v>
      </c>
    </row>
    <row r="56" spans="1:10" ht="16.5" thickTop="1">
      <c r="A56" s="246">
        <f t="shared" si="0"/>
        <v>46</v>
      </c>
      <c r="C56" s="411" t="s">
        <v>77</v>
      </c>
      <c r="D56" s="411" t="s">
        <v>78</v>
      </c>
      <c r="E56" s="411" t="s">
        <v>337</v>
      </c>
      <c r="F56" s="411"/>
      <c r="G56" s="411" t="s">
        <v>764</v>
      </c>
      <c r="H56" s="491"/>
      <c r="I56" s="480"/>
      <c r="J56" s="246">
        <f t="shared" si="1"/>
        <v>46</v>
      </c>
    </row>
    <row r="57" spans="1:10">
      <c r="A57" s="246">
        <f t="shared" si="0"/>
        <v>47</v>
      </c>
      <c r="D57" s="246" t="s">
        <v>765</v>
      </c>
      <c r="E57" s="246" t="s">
        <v>766</v>
      </c>
      <c r="F57" s="246"/>
      <c r="G57" s="246" t="s">
        <v>767</v>
      </c>
      <c r="H57" s="491"/>
      <c r="I57" s="480"/>
      <c r="J57" s="246">
        <f t="shared" si="1"/>
        <v>47</v>
      </c>
    </row>
    <row r="58" spans="1:10" ht="18.75">
      <c r="A58" s="246">
        <f t="shared" si="0"/>
        <v>48</v>
      </c>
      <c r="B58" s="460" t="s">
        <v>778</v>
      </c>
      <c r="C58" s="992" t="s">
        <v>568</v>
      </c>
      <c r="D58" s="992" t="s">
        <v>769</v>
      </c>
      <c r="E58" s="992" t="s">
        <v>770</v>
      </c>
      <c r="F58" s="992"/>
      <c r="G58" s="992" t="s">
        <v>771</v>
      </c>
      <c r="H58" s="491"/>
      <c r="I58" s="480"/>
      <c r="J58" s="246">
        <f t="shared" si="1"/>
        <v>48</v>
      </c>
    </row>
    <row r="59" spans="1:10">
      <c r="A59" s="246">
        <f t="shared" si="0"/>
        <v>49</v>
      </c>
      <c r="G59" s="491"/>
      <c r="H59" s="491"/>
      <c r="I59" s="480"/>
      <c r="J59" s="246">
        <f t="shared" si="1"/>
        <v>49</v>
      </c>
    </row>
    <row r="60" spans="1:10">
      <c r="A60" s="246">
        <f t="shared" si="0"/>
        <v>50</v>
      </c>
      <c r="B60" s="215" t="s">
        <v>772</v>
      </c>
      <c r="C60" s="888">
        <v>0</v>
      </c>
      <c r="D60" s="890">
        <v>0</v>
      </c>
      <c r="E60" s="891">
        <v>0</v>
      </c>
      <c r="G60" s="489">
        <f>D60*E60</f>
        <v>0</v>
      </c>
      <c r="H60" s="491"/>
      <c r="I60" s="480" t="s">
        <v>304</v>
      </c>
      <c r="J60" s="246">
        <f t="shared" si="1"/>
        <v>50</v>
      </c>
    </row>
    <row r="61" spans="1:10">
      <c r="A61" s="246">
        <f t="shared" si="0"/>
        <v>51</v>
      </c>
      <c r="B61" s="215" t="s">
        <v>773</v>
      </c>
      <c r="C61" s="889">
        <v>0</v>
      </c>
      <c r="D61" s="890">
        <v>0</v>
      </c>
      <c r="E61" s="891">
        <v>0</v>
      </c>
      <c r="G61" s="489">
        <f>D61*E61</f>
        <v>0</v>
      </c>
      <c r="H61" s="491"/>
      <c r="I61" s="480" t="s">
        <v>304</v>
      </c>
      <c r="J61" s="246">
        <f t="shared" si="1"/>
        <v>51</v>
      </c>
    </row>
    <row r="62" spans="1:10">
      <c r="A62" s="246">
        <f t="shared" si="0"/>
        <v>52</v>
      </c>
      <c r="B62" s="215" t="s">
        <v>774</v>
      </c>
      <c r="C62" s="889">
        <v>0</v>
      </c>
      <c r="D62" s="1047">
        <v>0</v>
      </c>
      <c r="E62" s="892">
        <v>0</v>
      </c>
      <c r="G62" s="1046">
        <f>D62*E62</f>
        <v>0</v>
      </c>
      <c r="H62" s="491"/>
      <c r="I62" s="480" t="s">
        <v>304</v>
      </c>
      <c r="J62" s="246">
        <f t="shared" si="1"/>
        <v>52</v>
      </c>
    </row>
    <row r="63" spans="1:10" ht="16.5" thickBot="1">
      <c r="A63" s="246">
        <f t="shared" si="0"/>
        <v>53</v>
      </c>
      <c r="B63" s="215" t="s">
        <v>775</v>
      </c>
      <c r="C63" s="878">
        <f>SUM(C60:C62)</f>
        <v>0</v>
      </c>
      <c r="D63" s="1162">
        <f>SUM(D60:D62)</f>
        <v>0</v>
      </c>
      <c r="G63" s="1162">
        <f>SUM(G60:G62)</f>
        <v>0</v>
      </c>
      <c r="H63" s="491"/>
      <c r="I63" s="480" t="str">
        <f>"Sum Lines "&amp;A60&amp;" thru "&amp;A62</f>
        <v>Sum Lines 50 thru 52</v>
      </c>
      <c r="J63" s="246">
        <f t="shared" si="1"/>
        <v>53</v>
      </c>
    </row>
    <row r="64" spans="1:10" ht="16.5" thickTop="1">
      <c r="A64" s="246">
        <f t="shared" si="0"/>
        <v>54</v>
      </c>
      <c r="H64" s="491"/>
      <c r="I64" s="480"/>
      <c r="J64" s="246">
        <f t="shared" si="1"/>
        <v>54</v>
      </c>
    </row>
    <row r="65" spans="1:10" ht="16.5" thickBot="1">
      <c r="A65" s="246">
        <f t="shared" si="0"/>
        <v>55</v>
      </c>
      <c r="B65" s="460" t="s">
        <v>779</v>
      </c>
      <c r="G65" s="1162">
        <f>G61+G62</f>
        <v>0</v>
      </c>
      <c r="H65" s="491"/>
      <c r="I65" s="480" t="str">
        <f>"Line "&amp;A61&amp;" + Line "&amp;A62&amp;"; Col. d"</f>
        <v>Line 51 + Line 52; Col. d</v>
      </c>
      <c r="J65" s="246">
        <f t="shared" si="1"/>
        <v>55</v>
      </c>
    </row>
    <row r="66" spans="1:10" ht="16.5" thickTop="1">
      <c r="B66" s="460"/>
      <c r="G66" s="491"/>
      <c r="H66" s="491"/>
      <c r="I66" s="480"/>
      <c r="J66" s="246"/>
    </row>
    <row r="67" spans="1:10">
      <c r="B67" s="460"/>
      <c r="G67" s="491"/>
      <c r="H67" s="491"/>
      <c r="I67" s="480"/>
      <c r="J67" s="246"/>
    </row>
    <row r="68" spans="1:10" ht="18.75">
      <c r="A68" s="476">
        <v>1</v>
      </c>
      <c r="B68" s="3" t="s">
        <v>780</v>
      </c>
      <c r="G68" s="395"/>
      <c r="H68" s="395"/>
      <c r="J68" s="246" t="s">
        <v>185</v>
      </c>
    </row>
    <row r="69" spans="1:10" ht="18.75">
      <c r="A69" s="922"/>
      <c r="B69" s="808"/>
      <c r="G69" s="395"/>
      <c r="H69" s="395"/>
      <c r="J69" s="246"/>
    </row>
    <row r="70" spans="1:10" ht="18.75">
      <c r="A70" s="476"/>
      <c r="B70" s="3"/>
      <c r="D70" s="246"/>
      <c r="G70" s="395"/>
      <c r="H70" s="395"/>
      <c r="J70" s="246"/>
    </row>
    <row r="71" spans="1:10">
      <c r="B71" s="1315" t="s">
        <v>736</v>
      </c>
      <c r="C71" s="1315"/>
      <c r="D71" s="1315"/>
      <c r="E71" s="1315"/>
      <c r="F71" s="1315"/>
      <c r="G71" s="1315"/>
      <c r="H71" s="1315"/>
      <c r="I71" s="1315"/>
      <c r="J71" s="246"/>
    </row>
    <row r="72" spans="1:10">
      <c r="B72" s="1315" t="s">
        <v>737</v>
      </c>
      <c r="C72" s="1315"/>
      <c r="D72" s="1315"/>
      <c r="E72" s="1315"/>
      <c r="F72" s="1315"/>
      <c r="G72" s="1315"/>
      <c r="H72" s="1315"/>
      <c r="I72" s="1315"/>
      <c r="J72" s="246"/>
    </row>
    <row r="73" spans="1:10">
      <c r="B73" s="1315" t="s">
        <v>738</v>
      </c>
      <c r="C73" s="1315"/>
      <c r="D73" s="1315"/>
      <c r="E73" s="1315"/>
      <c r="F73" s="1315"/>
      <c r="G73" s="1315"/>
      <c r="H73" s="1315"/>
      <c r="I73" s="1315"/>
      <c r="J73" s="246"/>
    </row>
    <row r="74" spans="1:10">
      <c r="B74" s="1317" t="str">
        <f>B5</f>
        <v>Base Period &amp; True-Up Period 12 - Months Ending December 31, 2025</v>
      </c>
      <c r="C74" s="1317"/>
      <c r="D74" s="1317"/>
      <c r="E74" s="1317"/>
      <c r="F74" s="1317"/>
      <c r="G74" s="1317"/>
      <c r="H74" s="1317"/>
      <c r="I74" s="1317"/>
      <c r="J74" s="246"/>
    </row>
    <row r="75" spans="1:10">
      <c r="B75" s="1313" t="s">
        <v>3</v>
      </c>
      <c r="C75" s="1329"/>
      <c r="D75" s="1329"/>
      <c r="E75" s="1329"/>
      <c r="F75" s="1329"/>
      <c r="G75" s="1329"/>
      <c r="H75" s="1329"/>
      <c r="I75" s="1329"/>
      <c r="J75" s="246"/>
    </row>
    <row r="76" spans="1:10">
      <c r="B76" s="246"/>
      <c r="C76" s="246"/>
      <c r="D76" s="246"/>
      <c r="E76" s="246"/>
      <c r="F76" s="246"/>
      <c r="G76" s="246"/>
      <c r="H76" s="246"/>
      <c r="I76" s="480"/>
      <c r="J76" s="246"/>
    </row>
    <row r="77" spans="1:10">
      <c r="A77" s="246" t="s">
        <v>4</v>
      </c>
      <c r="B77" s="550"/>
      <c r="C77" s="550"/>
      <c r="D77" s="550"/>
      <c r="E77" s="550"/>
      <c r="F77" s="550"/>
      <c r="G77" s="550"/>
      <c r="H77" s="550"/>
      <c r="I77" s="480"/>
      <c r="J77" s="246" t="s">
        <v>4</v>
      </c>
    </row>
    <row r="78" spans="1:10">
      <c r="A78" s="246" t="s">
        <v>5</v>
      </c>
      <c r="B78" s="246"/>
      <c r="C78" s="246"/>
      <c r="D78" s="246"/>
      <c r="E78" s="246"/>
      <c r="F78" s="246"/>
      <c r="G78" s="992" t="s">
        <v>7</v>
      </c>
      <c r="H78" s="550"/>
      <c r="I78" s="1041" t="s">
        <v>8</v>
      </c>
      <c r="J78" s="246" t="s">
        <v>5</v>
      </c>
    </row>
    <row r="79" spans="1:10">
      <c r="G79" s="246"/>
      <c r="H79" s="246"/>
      <c r="I79" s="480"/>
      <c r="J79" s="246"/>
    </row>
    <row r="80" spans="1:10" ht="18.75">
      <c r="A80" s="246">
        <v>1</v>
      </c>
      <c r="B80" s="460" t="s">
        <v>781</v>
      </c>
      <c r="E80" s="550"/>
      <c r="F80" s="550"/>
      <c r="G80" s="394"/>
      <c r="H80" s="394"/>
      <c r="I80" s="480"/>
      <c r="J80" s="246">
        <v>1</v>
      </c>
    </row>
    <row r="81" spans="1:13">
      <c r="A81" s="246">
        <f>A80+1</f>
        <v>2</v>
      </c>
      <c r="B81" s="492"/>
      <c r="E81" s="550"/>
      <c r="F81" s="550"/>
      <c r="G81" s="394"/>
      <c r="H81" s="394"/>
      <c r="I81" s="480"/>
      <c r="J81" s="246">
        <f>J80+1</f>
        <v>2</v>
      </c>
    </row>
    <row r="82" spans="1:13">
      <c r="A82" s="246">
        <f>A81+1</f>
        <v>3</v>
      </c>
      <c r="B82" s="460" t="s">
        <v>782</v>
      </c>
      <c r="E82" s="550"/>
      <c r="F82" s="550"/>
      <c r="G82" s="394"/>
      <c r="H82" s="394"/>
      <c r="I82" s="480"/>
      <c r="J82" s="246">
        <f>J81+1</f>
        <v>3</v>
      </c>
    </row>
    <row r="83" spans="1:13">
      <c r="A83" s="246">
        <f>A82+1</f>
        <v>4</v>
      </c>
      <c r="B83" s="550"/>
      <c r="C83" s="550"/>
      <c r="D83" s="550"/>
      <c r="E83" s="550"/>
      <c r="F83" s="550"/>
      <c r="G83" s="394"/>
      <c r="H83" s="394"/>
      <c r="I83" s="480"/>
      <c r="J83" s="246">
        <f>J82+1</f>
        <v>4</v>
      </c>
    </row>
    <row r="84" spans="1:13">
      <c r="A84" s="246">
        <f t="shared" ref="A84:A110" si="2">A83+1</f>
        <v>5</v>
      </c>
      <c r="B84" s="419" t="s">
        <v>783</v>
      </c>
      <c r="C84" s="550"/>
      <c r="D84" s="550"/>
      <c r="E84" s="550"/>
      <c r="F84" s="550"/>
      <c r="G84" s="394"/>
      <c r="H84" s="394"/>
      <c r="I84" s="493"/>
      <c r="J84" s="246">
        <f t="shared" ref="J84:J110" si="3">J83+1</f>
        <v>5</v>
      </c>
    </row>
    <row r="85" spans="1:13">
      <c r="A85" s="246">
        <f t="shared" si="2"/>
        <v>6</v>
      </c>
      <c r="B85" s="215" t="s">
        <v>784</v>
      </c>
      <c r="D85" s="550"/>
      <c r="E85" s="550"/>
      <c r="F85" s="550"/>
      <c r="G85" s="494">
        <f>G52</f>
        <v>5.3358182702793182E-2</v>
      </c>
      <c r="H85" s="550"/>
      <c r="I85" s="480" t="str">
        <f>"AV1; Line "&amp;A52</f>
        <v>AV1; Line 42</v>
      </c>
      <c r="J85" s="246">
        <f t="shared" si="3"/>
        <v>6</v>
      </c>
      <c r="L85" s="246"/>
    </row>
    <row r="86" spans="1:13">
      <c r="A86" s="246">
        <f t="shared" si="2"/>
        <v>7</v>
      </c>
      <c r="B86" s="215" t="s">
        <v>785</v>
      </c>
      <c r="D86" s="550"/>
      <c r="E86" s="550"/>
      <c r="F86" s="550"/>
      <c r="G86" s="495">
        <f>-'Stmt AR'!E21</f>
        <v>264.76299999999998</v>
      </c>
      <c r="H86" s="550"/>
      <c r="I86" s="480" t="str">
        <f>"Negative of Statement AR; Line "&amp;'Stmt AR'!A21</f>
        <v>Negative of Statement AR; Line 11</v>
      </c>
      <c r="J86" s="246">
        <f t="shared" si="3"/>
        <v>7</v>
      </c>
      <c r="L86" s="246"/>
    </row>
    <row r="87" spans="1:13" ht="18.75">
      <c r="A87" s="246">
        <f t="shared" si="2"/>
        <v>8</v>
      </c>
      <c r="B87" s="215" t="s">
        <v>786</v>
      </c>
      <c r="D87" s="550"/>
      <c r="E87" s="550"/>
      <c r="F87" s="550"/>
      <c r="G87" s="496">
        <f>'AV-2A'!C28</f>
        <v>12624.669290000002</v>
      </c>
      <c r="H87" s="550"/>
      <c r="I87" s="479" t="str">
        <f>"AV-2A; Line "&amp;'AV-2A'!A28&amp;""</f>
        <v>AV-2A; Line 16</v>
      </c>
      <c r="J87" s="246">
        <f t="shared" si="3"/>
        <v>8</v>
      </c>
      <c r="L87" s="550"/>
    </row>
    <row r="88" spans="1:13">
      <c r="A88" s="246">
        <f t="shared" si="2"/>
        <v>9</v>
      </c>
      <c r="B88" s="215" t="s">
        <v>787</v>
      </c>
      <c r="D88" s="550"/>
      <c r="E88" s="497"/>
      <c r="F88" s="550"/>
      <c r="G88" s="468">
        <f>'AV-4'!C36</f>
        <v>5931453.3094307827</v>
      </c>
      <c r="H88" s="550"/>
      <c r="I88" s="479" t="str">
        <f>"AV-4; Page 1; Line "&amp;'AV-4'!A36</f>
        <v>AV-4; Page 1; Line 26</v>
      </c>
      <c r="J88" s="246">
        <f t="shared" si="3"/>
        <v>9</v>
      </c>
    </row>
    <row r="89" spans="1:13">
      <c r="A89" s="246">
        <f t="shared" si="2"/>
        <v>10</v>
      </c>
      <c r="B89" s="215" t="s">
        <v>788</v>
      </c>
      <c r="D89" s="498"/>
      <c r="E89" s="550"/>
      <c r="F89" s="550"/>
      <c r="G89" s="1048">
        <v>0.21</v>
      </c>
      <c r="H89" s="550"/>
      <c r="I89" s="480" t="s">
        <v>789</v>
      </c>
      <c r="J89" s="246">
        <f t="shared" si="3"/>
        <v>10</v>
      </c>
      <c r="M89" s="499"/>
    </row>
    <row r="90" spans="1:13">
      <c r="A90" s="246">
        <f t="shared" si="2"/>
        <v>11</v>
      </c>
      <c r="G90" s="246"/>
      <c r="H90" s="246"/>
      <c r="J90" s="246">
        <f t="shared" si="3"/>
        <v>11</v>
      </c>
    </row>
    <row r="91" spans="1:13">
      <c r="A91" s="246">
        <f t="shared" si="2"/>
        <v>12</v>
      </c>
      <c r="B91" s="215" t="s">
        <v>790</v>
      </c>
      <c r="D91" s="550"/>
      <c r="E91" s="550"/>
      <c r="F91" s="550"/>
      <c r="G91" s="500">
        <f>(((G85)+(G87/G88))*G89-(G86/G88))/(1-G89)</f>
        <v>1.4693102601404414E-2</v>
      </c>
      <c r="H91" s="500"/>
      <c r="I91" s="480" t="s">
        <v>791</v>
      </c>
      <c r="J91" s="246">
        <f t="shared" si="3"/>
        <v>12</v>
      </c>
      <c r="M91" s="501"/>
    </row>
    <row r="92" spans="1:13">
      <c r="A92" s="246">
        <f t="shared" si="2"/>
        <v>13</v>
      </c>
      <c r="B92" s="502" t="s">
        <v>792</v>
      </c>
      <c r="G92" s="246"/>
      <c r="H92" s="246"/>
      <c r="J92" s="246">
        <f t="shared" si="3"/>
        <v>13</v>
      </c>
    </row>
    <row r="93" spans="1:13">
      <c r="A93" s="246">
        <f t="shared" si="2"/>
        <v>14</v>
      </c>
      <c r="G93" s="246"/>
      <c r="H93" s="246"/>
      <c r="J93" s="246">
        <f t="shared" si="3"/>
        <v>14</v>
      </c>
    </row>
    <row r="94" spans="1:13">
      <c r="A94" s="246">
        <f t="shared" si="2"/>
        <v>15</v>
      </c>
      <c r="B94" s="460" t="s">
        <v>793</v>
      </c>
      <c r="C94" s="550"/>
      <c r="D94" s="550"/>
      <c r="E94" s="550"/>
      <c r="F94" s="550"/>
      <c r="G94" s="503"/>
      <c r="H94" s="503"/>
      <c r="I94" s="504"/>
      <c r="J94" s="246">
        <f t="shared" si="3"/>
        <v>15</v>
      </c>
      <c r="L94" s="505"/>
    </row>
    <row r="95" spans="1:13">
      <c r="A95" s="246">
        <f t="shared" si="2"/>
        <v>16</v>
      </c>
      <c r="B95" s="465"/>
      <c r="C95" s="550"/>
      <c r="D95" s="550"/>
      <c r="E95" s="550"/>
      <c r="F95" s="550"/>
      <c r="G95" s="503"/>
      <c r="H95" s="503"/>
      <c r="I95" s="506"/>
      <c r="J95" s="246">
        <f t="shared" si="3"/>
        <v>16</v>
      </c>
      <c r="L95" s="550"/>
    </row>
    <row r="96" spans="1:13">
      <c r="A96" s="246">
        <f t="shared" si="2"/>
        <v>17</v>
      </c>
      <c r="B96" s="419" t="s">
        <v>783</v>
      </c>
      <c r="C96" s="550"/>
      <c r="D96" s="550"/>
      <c r="E96" s="550"/>
      <c r="F96" s="550"/>
      <c r="G96" s="503"/>
      <c r="H96" s="503"/>
      <c r="I96" s="506"/>
      <c r="J96" s="246">
        <f t="shared" si="3"/>
        <v>17</v>
      </c>
      <c r="L96" s="550"/>
    </row>
    <row r="97" spans="1:13">
      <c r="A97" s="246">
        <f t="shared" si="2"/>
        <v>18</v>
      </c>
      <c r="B97" s="215" t="s">
        <v>784</v>
      </c>
      <c r="D97" s="550"/>
      <c r="E97" s="550"/>
      <c r="F97" s="550"/>
      <c r="G97" s="487">
        <f>G85</f>
        <v>5.3358182702793182E-2</v>
      </c>
      <c r="H97" s="487"/>
      <c r="I97" s="480" t="str">
        <f>"Line "&amp;A85&amp;" Above"</f>
        <v>Line 6 Above</v>
      </c>
      <c r="J97" s="246">
        <f t="shared" si="3"/>
        <v>18</v>
      </c>
      <c r="L97" s="246"/>
    </row>
    <row r="98" spans="1:13">
      <c r="A98" s="246">
        <f t="shared" si="2"/>
        <v>19</v>
      </c>
      <c r="B98" s="215" t="s">
        <v>794</v>
      </c>
      <c r="D98" s="550"/>
      <c r="E98" s="550"/>
      <c r="F98" s="550"/>
      <c r="G98" s="345">
        <f>G87</f>
        <v>12624.669290000002</v>
      </c>
      <c r="H98" s="345"/>
      <c r="I98" s="480" t="str">
        <f>"Line "&amp;A87&amp;" Above"</f>
        <v>Line 8 Above</v>
      </c>
      <c r="J98" s="246">
        <f t="shared" si="3"/>
        <v>19</v>
      </c>
      <c r="L98" s="246"/>
    </row>
    <row r="99" spans="1:13">
      <c r="A99" s="246">
        <f t="shared" si="2"/>
        <v>20</v>
      </c>
      <c r="B99" s="215" t="s">
        <v>795</v>
      </c>
      <c r="D99" s="550"/>
      <c r="E99" s="550"/>
      <c r="F99" s="550"/>
      <c r="G99" s="507">
        <f>G88</f>
        <v>5931453.3094307827</v>
      </c>
      <c r="H99" s="507"/>
      <c r="I99" s="480" t="str">
        <f>"Line "&amp;A88&amp;" Above"</f>
        <v>Line 9 Above</v>
      </c>
      <c r="J99" s="246">
        <f t="shared" si="3"/>
        <v>20</v>
      </c>
      <c r="L99" s="246"/>
    </row>
    <row r="100" spans="1:13">
      <c r="A100" s="246">
        <f t="shared" si="2"/>
        <v>21</v>
      </c>
      <c r="B100" s="215" t="s">
        <v>796</v>
      </c>
      <c r="D100" s="550"/>
      <c r="E100" s="550"/>
      <c r="F100" s="550"/>
      <c r="G100" s="508">
        <f>G91</f>
        <v>1.4693102601404414E-2</v>
      </c>
      <c r="H100" s="508"/>
      <c r="I100" s="480" t="str">
        <f>"Line "&amp;A91&amp;" Above"</f>
        <v>Line 12 Above</v>
      </c>
      <c r="J100" s="246">
        <f t="shared" si="3"/>
        <v>21</v>
      </c>
    </row>
    <row r="101" spans="1:13">
      <c r="A101" s="246">
        <f t="shared" si="2"/>
        <v>22</v>
      </c>
      <c r="B101" s="215" t="s">
        <v>797</v>
      </c>
      <c r="D101" s="550"/>
      <c r="E101" s="550"/>
      <c r="F101" s="550"/>
      <c r="G101" s="1049" t="s">
        <v>798</v>
      </c>
      <c r="H101" s="550"/>
      <c r="I101" s="480" t="s">
        <v>799</v>
      </c>
      <c r="J101" s="246">
        <f t="shared" si="3"/>
        <v>22</v>
      </c>
    </row>
    <row r="102" spans="1:13">
      <c r="A102" s="246">
        <f t="shared" si="2"/>
        <v>23</v>
      </c>
      <c r="B102" s="236"/>
      <c r="D102" s="550"/>
      <c r="E102" s="550"/>
      <c r="F102" s="550"/>
      <c r="G102" s="509"/>
      <c r="H102" s="509"/>
      <c r="I102" s="506"/>
      <c r="J102" s="246">
        <f t="shared" si="3"/>
        <v>23</v>
      </c>
    </row>
    <row r="103" spans="1:13">
      <c r="A103" s="246">
        <f t="shared" si="2"/>
        <v>24</v>
      </c>
      <c r="B103" s="215" t="s">
        <v>800</v>
      </c>
      <c r="C103" s="246"/>
      <c r="D103" s="246"/>
      <c r="E103" s="550"/>
      <c r="F103" s="550"/>
      <c r="G103" s="1050">
        <f>((G97)+(G98/G99)+G91)*G101/(1-G101)</f>
        <v>6.8054921303948987E-3</v>
      </c>
      <c r="H103" s="510"/>
      <c r="I103" s="480" t="s">
        <v>801</v>
      </c>
      <c r="J103" s="246">
        <f t="shared" si="3"/>
        <v>24</v>
      </c>
    </row>
    <row r="104" spans="1:13">
      <c r="A104" s="246">
        <f t="shared" si="2"/>
        <v>25</v>
      </c>
      <c r="B104" s="502" t="s">
        <v>802</v>
      </c>
      <c r="G104" s="246"/>
      <c r="H104" s="246"/>
      <c r="I104" s="480"/>
      <c r="J104" s="246">
        <f t="shared" si="3"/>
        <v>25</v>
      </c>
      <c r="L104" s="246"/>
    </row>
    <row r="105" spans="1:13">
      <c r="A105" s="246">
        <f t="shared" si="2"/>
        <v>26</v>
      </c>
      <c r="G105" s="246"/>
      <c r="H105" s="246"/>
      <c r="I105" s="480"/>
      <c r="J105" s="246">
        <f t="shared" si="3"/>
        <v>26</v>
      </c>
      <c r="L105" s="246"/>
    </row>
    <row r="106" spans="1:13">
      <c r="A106" s="246">
        <f t="shared" si="2"/>
        <v>27</v>
      </c>
      <c r="B106" s="460" t="s">
        <v>803</v>
      </c>
      <c r="G106" s="500">
        <f>G103+G91</f>
        <v>2.1498594731799311E-2</v>
      </c>
      <c r="H106" s="500"/>
      <c r="I106" s="480" t="str">
        <f>"Line "&amp;A91&amp;" + Line "&amp;A103</f>
        <v>Line 12 + Line 24</v>
      </c>
      <c r="J106" s="246">
        <f t="shared" si="3"/>
        <v>27</v>
      </c>
      <c r="L106" s="246"/>
    </row>
    <row r="107" spans="1:13">
      <c r="A107" s="246">
        <f t="shared" si="2"/>
        <v>28</v>
      </c>
      <c r="G107" s="246"/>
      <c r="H107" s="246"/>
      <c r="I107" s="480"/>
      <c r="J107" s="246">
        <f t="shared" si="3"/>
        <v>28</v>
      </c>
      <c r="L107" s="246"/>
    </row>
    <row r="108" spans="1:13">
      <c r="A108" s="246">
        <f t="shared" si="2"/>
        <v>29</v>
      </c>
      <c r="B108" s="460" t="s">
        <v>804</v>
      </c>
      <c r="G108" s="1051">
        <f>G50</f>
        <v>7.3179667846324528E-2</v>
      </c>
      <c r="H108" s="550"/>
      <c r="I108" s="480" t="str">
        <f>"AV1; Line "&amp;A50</f>
        <v>AV1; Line 40</v>
      </c>
      <c r="J108" s="246">
        <f t="shared" si="3"/>
        <v>29</v>
      </c>
      <c r="L108" s="246"/>
    </row>
    <row r="109" spans="1:13">
      <c r="A109" s="246">
        <f t="shared" si="2"/>
        <v>30</v>
      </c>
      <c r="G109" s="487"/>
      <c r="H109" s="487"/>
      <c r="I109" s="480"/>
      <c r="J109" s="246">
        <f t="shared" si="3"/>
        <v>30</v>
      </c>
      <c r="L109" s="246"/>
    </row>
    <row r="110" spans="1:13" ht="19.5" thickBot="1">
      <c r="A110" s="246">
        <f t="shared" si="2"/>
        <v>31</v>
      </c>
      <c r="B110" s="460" t="s">
        <v>805</v>
      </c>
      <c r="G110" s="1166">
        <f>G106+G108</f>
        <v>9.467826257812384E-2</v>
      </c>
      <c r="H110" s="510"/>
      <c r="I110" s="480" t="str">
        <f>"Line "&amp;A106&amp;" + Line "&amp;A108</f>
        <v>Line 27 + Line 29</v>
      </c>
      <c r="J110" s="246">
        <f t="shared" si="3"/>
        <v>31</v>
      </c>
      <c r="L110" s="511"/>
      <c r="M110" s="501"/>
    </row>
    <row r="111" spans="1:13" ht="16.5" thickTop="1">
      <c r="B111" s="460"/>
      <c r="G111" s="512"/>
      <c r="H111" s="512"/>
      <c r="I111" s="480"/>
      <c r="J111" s="246"/>
      <c r="L111" s="511"/>
      <c r="M111" s="501"/>
    </row>
    <row r="112" spans="1:13">
      <c r="B112" s="460"/>
      <c r="G112" s="512"/>
      <c r="H112" s="512"/>
      <c r="I112" s="480"/>
      <c r="J112" s="246"/>
      <c r="L112" s="511"/>
      <c r="M112" s="501"/>
    </row>
    <row r="113" spans="1:13" ht="18.75">
      <c r="A113" s="403">
        <v>1</v>
      </c>
      <c r="B113" s="3" t="s">
        <v>806</v>
      </c>
      <c r="G113" s="512"/>
      <c r="H113" s="512"/>
      <c r="I113" s="480"/>
      <c r="J113" s="246"/>
      <c r="L113" s="511"/>
      <c r="M113" s="501"/>
    </row>
    <row r="114" spans="1:13" ht="18.75">
      <c r="A114" s="403"/>
      <c r="B114" s="3"/>
      <c r="G114" s="512"/>
      <c r="H114" s="512"/>
      <c r="I114" s="480"/>
      <c r="J114" s="246"/>
      <c r="L114" s="511"/>
      <c r="M114" s="501"/>
    </row>
    <row r="115" spans="1:13">
      <c r="A115" s="513"/>
      <c r="B115" s="236"/>
      <c r="C115" s="514"/>
      <c r="D115" s="514"/>
      <c r="E115" s="514"/>
      <c r="F115" s="514"/>
      <c r="G115" s="515"/>
      <c r="H115" s="515"/>
      <c r="I115" s="516"/>
      <c r="J115" s="246"/>
    </row>
    <row r="116" spans="1:13">
      <c r="B116" s="1315" t="s">
        <v>0</v>
      </c>
      <c r="C116" s="1315"/>
      <c r="D116" s="1315"/>
      <c r="E116" s="1315"/>
      <c r="F116" s="1315"/>
      <c r="G116" s="1315"/>
      <c r="H116" s="1315"/>
      <c r="I116" s="1315"/>
    </row>
    <row r="117" spans="1:13">
      <c r="B117" s="1315" t="s">
        <v>737</v>
      </c>
      <c r="C117" s="1315"/>
      <c r="D117" s="1315"/>
      <c r="E117" s="1315"/>
      <c r="F117" s="1315"/>
      <c r="G117" s="1315"/>
      <c r="H117" s="1315"/>
      <c r="I117" s="1315"/>
    </row>
    <row r="118" spans="1:13">
      <c r="B118" s="1315" t="s">
        <v>738</v>
      </c>
      <c r="C118" s="1315"/>
      <c r="D118" s="1315"/>
      <c r="E118" s="1315"/>
      <c r="F118" s="1315"/>
      <c r="G118" s="1315"/>
      <c r="H118" s="1315"/>
      <c r="I118" s="1315"/>
    </row>
    <row r="119" spans="1:13">
      <c r="B119" s="1317" t="str">
        <f>B5</f>
        <v>Base Period &amp; True-Up Period 12 - Months Ending December 31, 2025</v>
      </c>
      <c r="C119" s="1317"/>
      <c r="D119" s="1317"/>
      <c r="E119" s="1317"/>
      <c r="F119" s="1317"/>
      <c r="G119" s="1317"/>
      <c r="H119" s="1317"/>
      <c r="I119" s="1317"/>
    </row>
    <row r="120" spans="1:13">
      <c r="B120" s="1313" t="s">
        <v>3</v>
      </c>
      <c r="C120" s="1329"/>
      <c r="D120" s="1329"/>
      <c r="E120" s="1329"/>
      <c r="F120" s="1329"/>
      <c r="G120" s="1329"/>
      <c r="H120" s="1329"/>
      <c r="I120" s="1329"/>
    </row>
    <row r="122" spans="1:13">
      <c r="A122" s="246" t="s">
        <v>4</v>
      </c>
      <c r="B122" s="550"/>
      <c r="C122" s="550"/>
      <c r="D122" s="550"/>
      <c r="E122" s="550"/>
      <c r="F122" s="550"/>
      <c r="G122" s="550"/>
      <c r="H122" s="550"/>
      <c r="I122" s="480"/>
      <c r="J122" s="246" t="s">
        <v>4</v>
      </c>
    </row>
    <row r="123" spans="1:13">
      <c r="A123" s="246" t="s">
        <v>5</v>
      </c>
      <c r="B123" s="246"/>
      <c r="C123" s="246"/>
      <c r="D123" s="246"/>
      <c r="E123" s="246"/>
      <c r="F123" s="246"/>
      <c r="G123" s="992" t="s">
        <v>7</v>
      </c>
      <c r="H123" s="550"/>
      <c r="I123" s="1041" t="s">
        <v>8</v>
      </c>
      <c r="J123" s="246" t="s">
        <v>5</v>
      </c>
    </row>
    <row r="125" spans="1:13" ht="18.75">
      <c r="A125" s="246">
        <v>1</v>
      </c>
      <c r="B125" s="460" t="s">
        <v>807</v>
      </c>
      <c r="J125" s="246">
        <v>1</v>
      </c>
    </row>
    <row r="126" spans="1:13">
      <c r="A126" s="246">
        <f>A125+1</f>
        <v>2</v>
      </c>
      <c r="B126" s="492"/>
      <c r="J126" s="246">
        <f>J125+1</f>
        <v>2</v>
      </c>
    </row>
    <row r="127" spans="1:13">
      <c r="A127" s="246">
        <f>A126+1</f>
        <v>3</v>
      </c>
      <c r="B127" s="460" t="s">
        <v>782</v>
      </c>
      <c r="J127" s="246">
        <f>J126+1</f>
        <v>3</v>
      </c>
    </row>
    <row r="128" spans="1:13">
      <c r="A128" s="246">
        <f>A127+1</f>
        <v>4</v>
      </c>
      <c r="B128" s="550"/>
      <c r="J128" s="246">
        <f>J127+1</f>
        <v>4</v>
      </c>
    </row>
    <row r="129" spans="1:10">
      <c r="A129" s="246">
        <f t="shared" ref="A129:A155" si="4">A128+1</f>
        <v>5</v>
      </c>
      <c r="B129" s="419" t="s">
        <v>783</v>
      </c>
      <c r="J129" s="246">
        <f t="shared" ref="J129:J155" si="5">J128+1</f>
        <v>5</v>
      </c>
    </row>
    <row r="130" spans="1:10">
      <c r="A130" s="246">
        <f t="shared" si="4"/>
        <v>6</v>
      </c>
      <c r="B130" s="215" t="str">
        <f>B85</f>
        <v xml:space="preserve">     A = Sum of Preferred Stock and Return on Equity Component</v>
      </c>
      <c r="G130" s="494">
        <f>G65</f>
        <v>0</v>
      </c>
      <c r="I130" s="480" t="str">
        <f>"AV1; Line "&amp;A65</f>
        <v>AV1; Line 55</v>
      </c>
      <c r="J130" s="246">
        <f t="shared" si="5"/>
        <v>6</v>
      </c>
    </row>
    <row r="131" spans="1:10">
      <c r="A131" s="246">
        <f t="shared" si="4"/>
        <v>7</v>
      </c>
      <c r="B131" s="215" t="str">
        <f>B86</f>
        <v xml:space="preserve">     B = Transmission Total Federal Tax Adjustments</v>
      </c>
      <c r="G131" s="879">
        <v>0</v>
      </c>
      <c r="I131" s="479" t="s">
        <v>304</v>
      </c>
      <c r="J131" s="246">
        <f t="shared" si="5"/>
        <v>7</v>
      </c>
    </row>
    <row r="132" spans="1:10">
      <c r="A132" s="246">
        <f t="shared" si="4"/>
        <v>8</v>
      </c>
      <c r="B132" s="215" t="s">
        <v>808</v>
      </c>
      <c r="G132" s="893">
        <v>0</v>
      </c>
      <c r="I132" s="479" t="s">
        <v>304</v>
      </c>
      <c r="J132" s="246">
        <f t="shared" si="5"/>
        <v>8</v>
      </c>
    </row>
    <row r="133" spans="1:10">
      <c r="A133" s="246">
        <f t="shared" si="4"/>
        <v>9</v>
      </c>
      <c r="B133" s="215" t="s">
        <v>809</v>
      </c>
      <c r="G133" s="893">
        <v>0</v>
      </c>
      <c r="I133" s="479" t="s">
        <v>304</v>
      </c>
      <c r="J133" s="246">
        <f t="shared" si="5"/>
        <v>9</v>
      </c>
    </row>
    <row r="134" spans="1:10">
      <c r="A134" s="246">
        <f t="shared" si="4"/>
        <v>10</v>
      </c>
      <c r="B134" s="215" t="str">
        <f>B89</f>
        <v xml:space="preserve">     FT = Federal Income Tax Rate for Rate Effective Period</v>
      </c>
      <c r="G134" s="1052">
        <f>G89</f>
        <v>0.21</v>
      </c>
      <c r="I134" s="480" t="str">
        <f>"AV2; Line "&amp;A89</f>
        <v>AV2; Line 10</v>
      </c>
      <c r="J134" s="246">
        <f t="shared" si="5"/>
        <v>10</v>
      </c>
    </row>
    <row r="135" spans="1:10">
      <c r="A135" s="246">
        <f t="shared" si="4"/>
        <v>11</v>
      </c>
      <c r="G135" s="246"/>
      <c r="J135" s="246">
        <f t="shared" si="5"/>
        <v>11</v>
      </c>
    </row>
    <row r="136" spans="1:10">
      <c r="A136" s="246">
        <f t="shared" si="4"/>
        <v>12</v>
      </c>
      <c r="B136" s="215" t="s">
        <v>810</v>
      </c>
      <c r="G136" s="500">
        <f>IFERROR((((G130)+(G132/G133))*G134-(G131/G133))/(1-G134),0)</f>
        <v>0</v>
      </c>
      <c r="I136" s="480" t="s">
        <v>811</v>
      </c>
      <c r="J136" s="246">
        <f t="shared" si="5"/>
        <v>12</v>
      </c>
    </row>
    <row r="137" spans="1:10">
      <c r="A137" s="246">
        <f t="shared" si="4"/>
        <v>13</v>
      </c>
      <c r="B137" s="502" t="s">
        <v>792</v>
      </c>
      <c r="G137" s="880"/>
      <c r="J137" s="246">
        <f t="shared" si="5"/>
        <v>13</v>
      </c>
    </row>
    <row r="138" spans="1:10">
      <c r="A138" s="246">
        <f t="shared" si="4"/>
        <v>14</v>
      </c>
      <c r="G138" s="246"/>
      <c r="J138" s="246">
        <f t="shared" si="5"/>
        <v>14</v>
      </c>
    </row>
    <row r="139" spans="1:10">
      <c r="A139" s="246">
        <f t="shared" si="4"/>
        <v>15</v>
      </c>
      <c r="B139" s="460" t="s">
        <v>793</v>
      </c>
      <c r="G139" s="503"/>
      <c r="I139" s="504"/>
      <c r="J139" s="246">
        <f t="shared" si="5"/>
        <v>15</v>
      </c>
    </row>
    <row r="140" spans="1:10">
      <c r="A140" s="246">
        <f t="shared" si="4"/>
        <v>16</v>
      </c>
      <c r="B140" s="465"/>
      <c r="G140" s="503"/>
      <c r="I140" s="493"/>
      <c r="J140" s="246">
        <f t="shared" si="5"/>
        <v>16</v>
      </c>
    </row>
    <row r="141" spans="1:10">
      <c r="A141" s="246">
        <f t="shared" si="4"/>
        <v>17</v>
      </c>
      <c r="B141" s="419" t="s">
        <v>783</v>
      </c>
      <c r="G141" s="503"/>
      <c r="I141" s="493"/>
      <c r="J141" s="246">
        <f t="shared" si="5"/>
        <v>17</v>
      </c>
    </row>
    <row r="142" spans="1:10">
      <c r="A142" s="246">
        <f t="shared" si="4"/>
        <v>18</v>
      </c>
      <c r="B142" s="215" t="str">
        <f>B97</f>
        <v xml:space="preserve">     A = Sum of Preferred Stock and Return on Equity Component</v>
      </c>
      <c r="G142" s="487">
        <f>G130</f>
        <v>0</v>
      </c>
      <c r="I142" s="480" t="str">
        <f>"Line "&amp;A130&amp;" Above"</f>
        <v>Line 6 Above</v>
      </c>
      <c r="J142" s="246">
        <f t="shared" si="5"/>
        <v>18</v>
      </c>
    </row>
    <row r="143" spans="1:10">
      <c r="A143" s="246">
        <f t="shared" si="4"/>
        <v>19</v>
      </c>
      <c r="B143" s="215" t="str">
        <f>B98</f>
        <v xml:space="preserve">     B = Equity AFUDC Component of Transmission Depreciation Expense</v>
      </c>
      <c r="G143" s="345">
        <f>G132</f>
        <v>0</v>
      </c>
      <c r="I143" s="480" t="str">
        <f>"Line "&amp;A132&amp;" Above"</f>
        <v>Line 8 Above</v>
      </c>
      <c r="J143" s="246">
        <f t="shared" si="5"/>
        <v>19</v>
      </c>
    </row>
    <row r="144" spans="1:10">
      <c r="A144" s="246">
        <f t="shared" si="4"/>
        <v>20</v>
      </c>
      <c r="B144" s="215" t="s">
        <v>812</v>
      </c>
      <c r="G144" s="345">
        <f>G133</f>
        <v>0</v>
      </c>
      <c r="I144" s="480" t="str">
        <f>"Line "&amp;A133&amp;" Above"</f>
        <v>Line 9 Above</v>
      </c>
      <c r="J144" s="246">
        <f t="shared" si="5"/>
        <v>20</v>
      </c>
    </row>
    <row r="145" spans="1:10">
      <c r="A145" s="246">
        <f t="shared" si="4"/>
        <v>21</v>
      </c>
      <c r="B145" s="215" t="str">
        <f>B100</f>
        <v xml:space="preserve">     FT = Federal Income Tax Expense</v>
      </c>
      <c r="G145" s="508">
        <f>G136</f>
        <v>0</v>
      </c>
      <c r="I145" s="480" t="str">
        <f>"Line "&amp;A136&amp;" Above"</f>
        <v>Line 12 Above</v>
      </c>
      <c r="J145" s="246">
        <f t="shared" si="5"/>
        <v>21</v>
      </c>
    </row>
    <row r="146" spans="1:10">
      <c r="A146" s="246">
        <f t="shared" si="4"/>
        <v>22</v>
      </c>
      <c r="B146" s="215" t="str">
        <f>B101</f>
        <v xml:space="preserve">     ST = State Income Tax Rate for Rate Effective Period</v>
      </c>
      <c r="G146" s="1053" t="str">
        <f>G101</f>
        <v>8.84%</v>
      </c>
      <c r="I146" s="480" t="str">
        <f>"AV2; Line "&amp;A101</f>
        <v>AV2; Line 22</v>
      </c>
      <c r="J146" s="246">
        <f t="shared" si="5"/>
        <v>22</v>
      </c>
    </row>
    <row r="147" spans="1:10">
      <c r="A147" s="246">
        <f t="shared" si="4"/>
        <v>23</v>
      </c>
      <c r="B147" s="236"/>
      <c r="G147" s="509"/>
      <c r="I147" s="506"/>
      <c r="J147" s="246">
        <f t="shared" si="5"/>
        <v>23</v>
      </c>
    </row>
    <row r="148" spans="1:10">
      <c r="A148" s="246">
        <f t="shared" si="4"/>
        <v>24</v>
      </c>
      <c r="B148" s="215" t="s">
        <v>800</v>
      </c>
      <c r="G148" s="1050">
        <f>IFERROR(((G142)+(G143/G144)+G136)*G146/(1-G146),0)</f>
        <v>0</v>
      </c>
      <c r="I148" s="480" t="s">
        <v>801</v>
      </c>
      <c r="J148" s="246">
        <f t="shared" si="5"/>
        <v>24</v>
      </c>
    </row>
    <row r="149" spans="1:10">
      <c r="A149" s="246">
        <f t="shared" si="4"/>
        <v>25</v>
      </c>
      <c r="B149" s="502" t="s">
        <v>802</v>
      </c>
      <c r="G149" s="246"/>
      <c r="I149" s="480"/>
      <c r="J149" s="246">
        <f t="shared" si="5"/>
        <v>25</v>
      </c>
    </row>
    <row r="150" spans="1:10">
      <c r="A150" s="246">
        <f t="shared" si="4"/>
        <v>26</v>
      </c>
      <c r="G150" s="246"/>
      <c r="I150" s="480"/>
      <c r="J150" s="246">
        <f t="shared" si="5"/>
        <v>26</v>
      </c>
    </row>
    <row r="151" spans="1:10">
      <c r="A151" s="246">
        <f t="shared" si="4"/>
        <v>27</v>
      </c>
      <c r="B151" s="460" t="s">
        <v>803</v>
      </c>
      <c r="G151" s="500">
        <f>G148+G136</f>
        <v>0</v>
      </c>
      <c r="I151" s="480" t="str">
        <f>"Line "&amp;A136&amp;" + Line "&amp;A148</f>
        <v>Line 12 + Line 24</v>
      </c>
      <c r="J151" s="246">
        <f t="shared" si="5"/>
        <v>27</v>
      </c>
    </row>
    <row r="152" spans="1:10">
      <c r="A152" s="246">
        <f t="shared" si="4"/>
        <v>28</v>
      </c>
      <c r="G152" s="246"/>
      <c r="I152" s="480"/>
      <c r="J152" s="246">
        <f t="shared" si="5"/>
        <v>28</v>
      </c>
    </row>
    <row r="153" spans="1:10">
      <c r="A153" s="246">
        <f t="shared" si="4"/>
        <v>29</v>
      </c>
      <c r="B153" s="460" t="s">
        <v>813</v>
      </c>
      <c r="G153" s="1054">
        <f>G63</f>
        <v>0</v>
      </c>
      <c r="I153" s="480" t="str">
        <f>"AV1; Line "&amp;A63</f>
        <v>AV1; Line 53</v>
      </c>
      <c r="J153" s="246">
        <f t="shared" si="5"/>
        <v>29</v>
      </c>
    </row>
    <row r="154" spans="1:10">
      <c r="A154" s="246">
        <f t="shared" si="4"/>
        <v>30</v>
      </c>
      <c r="G154" s="246"/>
      <c r="I154" s="480"/>
      <c r="J154" s="246">
        <f t="shared" si="5"/>
        <v>30</v>
      </c>
    </row>
    <row r="155" spans="1:10" ht="19.5" thickBot="1">
      <c r="A155" s="246">
        <f t="shared" si="4"/>
        <v>31</v>
      </c>
      <c r="B155" s="460" t="s">
        <v>814</v>
      </c>
      <c r="G155" s="1167">
        <f>G151+G153</f>
        <v>0</v>
      </c>
      <c r="I155" s="480" t="str">
        <f>"Line "&amp;A151&amp;" + Line "&amp;A153</f>
        <v>Line 27 + Line 29</v>
      </c>
      <c r="J155" s="246">
        <f t="shared" si="5"/>
        <v>31</v>
      </c>
    </row>
    <row r="156" spans="1:10" ht="16.5" thickTop="1"/>
    <row r="158" spans="1:10" ht="18.75">
      <c r="A158" s="476"/>
      <c r="B158" s="3"/>
    </row>
  </sheetData>
  <mergeCells count="15">
    <mergeCell ref="B2:I2"/>
    <mergeCell ref="B3:I3"/>
    <mergeCell ref="B4:I4"/>
    <mergeCell ref="B5:I5"/>
    <mergeCell ref="B6:I6"/>
    <mergeCell ref="B71:I71"/>
    <mergeCell ref="B72:I72"/>
    <mergeCell ref="B73:I73"/>
    <mergeCell ref="B74:I74"/>
    <mergeCell ref="B75:I75"/>
    <mergeCell ref="B116:I116"/>
    <mergeCell ref="B117:I117"/>
    <mergeCell ref="B118:I118"/>
    <mergeCell ref="B119:I119"/>
    <mergeCell ref="B120:I120"/>
  </mergeCells>
  <printOptions horizontalCentered="1"/>
  <pageMargins left="0.5" right="0.5" top="0.5" bottom="0.5" header="0.25" footer="0.25"/>
  <pageSetup scale="56" fitToHeight="0" orientation="portrait" r:id="rId1"/>
  <headerFooter scaleWithDoc="0">
    <oddFooter>&amp;C&amp;"Times New Roman,Regular"&amp;10AV&amp;P</oddFooter>
  </headerFooter>
  <rowBreaks count="2" manualBreakCount="2">
    <brk id="69" max="9" man="1"/>
    <brk id="114" max="9" man="1"/>
  </rowBreaks>
  <colBreaks count="1" manualBreakCount="1">
    <brk id="10" max="1048575" man="1"/>
  </colBreaks>
  <customProperties>
    <customPr name="_pios_id" r:id="rId2"/>
  </customProperties>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2:D43"/>
  <sheetViews>
    <sheetView zoomScale="80" zoomScaleNormal="80" zoomScalePageLayoutView="80" workbookViewId="0">
      <selection activeCell="H17" sqref="H17"/>
    </sheetView>
  </sheetViews>
  <sheetFormatPr defaultColWidth="8.5703125" defaultRowHeight="15.75"/>
  <cols>
    <col min="1" max="1" width="5.140625" style="4" customWidth="1"/>
    <col min="2" max="2" width="62.42578125" style="3" customWidth="1"/>
    <col min="3" max="3" width="35.5703125" style="3" customWidth="1"/>
    <col min="4" max="4" width="5.140625" style="4" customWidth="1"/>
    <col min="5" max="16384" width="8.5703125" style="3"/>
  </cols>
  <sheetData>
    <row r="2" spans="1:4" ht="15.75" customHeight="1">
      <c r="B2" s="1344" t="s">
        <v>0</v>
      </c>
      <c r="C2" s="1344"/>
    </row>
    <row r="3" spans="1:4" ht="15.75" customHeight="1">
      <c r="B3" s="1315" t="s">
        <v>815</v>
      </c>
      <c r="C3" s="1315"/>
    </row>
    <row r="4" spans="1:4" ht="15.75" customHeight="1">
      <c r="B4" s="1344" t="str">
        <f>"For Completed Transmission Capital Projects from 2001 Through "&amp;Automation!B3</f>
        <v>For Completed Transmission Capital Projects from 2001 Through 2025</v>
      </c>
      <c r="C4" s="1344"/>
    </row>
    <row r="5" spans="1:4">
      <c r="B5" s="1315" t="str">
        <f>"Applicable to the "&amp;Automation!B3&amp;" Cycle "&amp;Automation!B2&amp;" Base Period &amp; True-Up Period"</f>
        <v>Applicable to the 2025 Cycle 9 Base Period &amp; True-Up Period</v>
      </c>
      <c r="C5" s="1315"/>
      <c r="D5" s="246"/>
    </row>
    <row r="6" spans="1:4" ht="15.75" customHeight="1">
      <c r="B6" s="1344" t="str">
        <f>" 12 Months Ending December 31, "&amp;Automation!$B$3</f>
        <v xml:space="preserve"> 12 Months Ending December 31, 2025</v>
      </c>
      <c r="C6" s="1344"/>
    </row>
    <row r="7" spans="1:4" ht="17.850000000000001" customHeight="1">
      <c r="B7" s="1343">
        <v>-1000</v>
      </c>
      <c r="C7" s="1343"/>
      <c r="D7" s="5"/>
    </row>
    <row r="8" spans="1:4" ht="17.850000000000001" customHeight="1" thickBot="1">
      <c r="B8" s="1084"/>
      <c r="C8" s="1084"/>
      <c r="D8" s="5"/>
    </row>
    <row r="9" spans="1:4" ht="17.850000000000001" customHeight="1">
      <c r="B9" s="553"/>
      <c r="C9" s="555" t="s">
        <v>816</v>
      </c>
      <c r="D9" s="5"/>
    </row>
    <row r="10" spans="1:4" ht="17.850000000000001" customHeight="1">
      <c r="A10" s="769" t="s">
        <v>4</v>
      </c>
      <c r="B10" s="554"/>
      <c r="C10" s="1055" t="s">
        <v>817</v>
      </c>
      <c r="D10" s="769" t="s">
        <v>4</v>
      </c>
    </row>
    <row r="11" spans="1:4" ht="19.5" thickBot="1">
      <c r="A11" s="770" t="s">
        <v>5</v>
      </c>
      <c r="B11" s="1056" t="s">
        <v>818</v>
      </c>
      <c r="C11" s="552" t="s">
        <v>819</v>
      </c>
      <c r="D11" s="771" t="s">
        <v>5</v>
      </c>
    </row>
    <row r="12" spans="1:4">
      <c r="A12" s="3"/>
      <c r="B12" s="551"/>
      <c r="C12" s="518"/>
      <c r="D12" s="3"/>
    </row>
    <row r="13" spans="1:4">
      <c r="A13" s="772">
        <v>1</v>
      </c>
      <c r="B13" s="6" t="s">
        <v>1011</v>
      </c>
      <c r="C13" s="982">
        <v>1259.6763100000001</v>
      </c>
      <c r="D13" s="773">
        <f>A13</f>
        <v>1</v>
      </c>
    </row>
    <row r="14" spans="1:4">
      <c r="A14" s="249">
        <f>A13+1</f>
        <v>2</v>
      </c>
      <c r="B14" s="6"/>
      <c r="C14" s="1057"/>
      <c r="D14" s="276">
        <f>D13+1</f>
        <v>2</v>
      </c>
    </row>
    <row r="15" spans="1:4">
      <c r="A15" s="249">
        <f t="shared" ref="A15:A33" si="0">A14+1</f>
        <v>3</v>
      </c>
      <c r="B15" s="6" t="s">
        <v>1012</v>
      </c>
      <c r="C15" s="903">
        <v>7464.8672999999999</v>
      </c>
      <c r="D15" s="276">
        <f t="shared" ref="D15:D33" si="1">D14+1</f>
        <v>3</v>
      </c>
    </row>
    <row r="16" spans="1:4">
      <c r="A16" s="249">
        <f t="shared" si="0"/>
        <v>4</v>
      </c>
      <c r="B16" s="6"/>
      <c r="C16" s="1058"/>
      <c r="D16" s="276">
        <f t="shared" si="1"/>
        <v>4</v>
      </c>
    </row>
    <row r="17" spans="1:4" ht="16.5" thickBot="1">
      <c r="A17" s="249">
        <f t="shared" si="0"/>
        <v>5</v>
      </c>
      <c r="B17" s="1059">
        <v>2021</v>
      </c>
      <c r="C17" s="662">
        <v>1015.0324900000001</v>
      </c>
      <c r="D17" s="276">
        <f t="shared" si="1"/>
        <v>5</v>
      </c>
    </row>
    <row r="18" spans="1:4">
      <c r="A18" s="249">
        <f t="shared" si="0"/>
        <v>6</v>
      </c>
      <c r="B18" s="1060"/>
      <c r="C18" s="534"/>
      <c r="D18" s="276">
        <f t="shared" si="1"/>
        <v>6</v>
      </c>
    </row>
    <row r="19" spans="1:4">
      <c r="A19" s="249">
        <f t="shared" si="0"/>
        <v>7</v>
      </c>
      <c r="B19" s="1253">
        <v>2022</v>
      </c>
      <c r="C19" s="1254">
        <v>996.44925000000001</v>
      </c>
      <c r="D19" s="276">
        <f t="shared" si="1"/>
        <v>7</v>
      </c>
    </row>
    <row r="20" spans="1:4">
      <c r="A20" s="249">
        <f t="shared" si="0"/>
        <v>8</v>
      </c>
      <c r="B20" s="904"/>
      <c r="C20" s="905"/>
      <c r="D20" s="276">
        <f t="shared" si="1"/>
        <v>8</v>
      </c>
    </row>
    <row r="21" spans="1:4">
      <c r="A21" s="249">
        <f t="shared" si="0"/>
        <v>9</v>
      </c>
      <c r="B21" s="904">
        <v>2023</v>
      </c>
      <c r="C21" s="905">
        <v>1035.69237</v>
      </c>
      <c r="D21" s="276">
        <f t="shared" si="1"/>
        <v>9</v>
      </c>
    </row>
    <row r="22" spans="1:4">
      <c r="A22" s="249">
        <f t="shared" si="0"/>
        <v>10</v>
      </c>
      <c r="B22" s="904"/>
      <c r="C22" s="905"/>
      <c r="D22" s="276">
        <f t="shared" si="1"/>
        <v>10</v>
      </c>
    </row>
    <row r="23" spans="1:4">
      <c r="A23" s="249">
        <f t="shared" si="0"/>
        <v>11</v>
      </c>
      <c r="B23" s="904">
        <v>2024</v>
      </c>
      <c r="C23" s="905">
        <v>530.56794000000002</v>
      </c>
      <c r="D23" s="276">
        <f t="shared" si="1"/>
        <v>11</v>
      </c>
    </row>
    <row r="24" spans="1:4">
      <c r="A24" s="249">
        <f t="shared" si="0"/>
        <v>12</v>
      </c>
      <c r="B24" s="904"/>
      <c r="C24" s="905"/>
      <c r="D24" s="276">
        <f t="shared" si="1"/>
        <v>12</v>
      </c>
    </row>
    <row r="25" spans="1:4">
      <c r="A25" s="249">
        <f t="shared" si="0"/>
        <v>13</v>
      </c>
      <c r="B25" s="904">
        <v>2025</v>
      </c>
      <c r="C25" s="905">
        <v>322.38362999999998</v>
      </c>
      <c r="D25" s="276">
        <f t="shared" si="1"/>
        <v>13</v>
      </c>
    </row>
    <row r="26" spans="1:4">
      <c r="A26" s="249">
        <f t="shared" si="0"/>
        <v>14</v>
      </c>
      <c r="B26" s="6"/>
      <c r="C26" s="1061"/>
      <c r="D26" s="276">
        <f t="shared" si="1"/>
        <v>14</v>
      </c>
    </row>
    <row r="27" spans="1:4">
      <c r="A27" s="249">
        <f t="shared" si="0"/>
        <v>15</v>
      </c>
      <c r="B27" s="6"/>
      <c r="C27" s="1062"/>
      <c r="D27" s="276">
        <f t="shared" si="1"/>
        <v>15</v>
      </c>
    </row>
    <row r="28" spans="1:4">
      <c r="A28" s="249">
        <f t="shared" si="0"/>
        <v>16</v>
      </c>
      <c r="B28" s="6" t="s">
        <v>80</v>
      </c>
      <c r="C28" s="1063">
        <f>SUM(C13:C27)</f>
        <v>12624.669290000002</v>
      </c>
      <c r="D28" s="276">
        <f t="shared" si="1"/>
        <v>16</v>
      </c>
    </row>
    <row r="29" spans="1:4">
      <c r="A29" s="249">
        <f t="shared" si="0"/>
        <v>17</v>
      </c>
      <c r="B29" s="6"/>
      <c r="C29" s="1063"/>
      <c r="D29" s="276">
        <f t="shared" si="1"/>
        <v>17</v>
      </c>
    </row>
    <row r="30" spans="1:4">
      <c r="A30" s="249">
        <f t="shared" si="0"/>
        <v>18</v>
      </c>
      <c r="B30" s="6" t="s">
        <v>820</v>
      </c>
      <c r="C30" s="1064">
        <f>-'AV-2B'!C19</f>
        <v>-56.027447560000006</v>
      </c>
      <c r="D30" s="276">
        <f t="shared" si="1"/>
        <v>18</v>
      </c>
    </row>
    <row r="31" spans="1:4">
      <c r="A31" s="249">
        <f t="shared" si="0"/>
        <v>19</v>
      </c>
      <c r="B31" s="6"/>
      <c r="C31" s="1063"/>
      <c r="D31" s="276">
        <f t="shared" si="1"/>
        <v>19</v>
      </c>
    </row>
    <row r="32" spans="1:4" ht="32.25" thickBot="1">
      <c r="A32" s="249">
        <f t="shared" si="0"/>
        <v>20</v>
      </c>
      <c r="B32" s="774" t="s">
        <v>821</v>
      </c>
      <c r="C32" s="775">
        <f>SUM(C28:C30)</f>
        <v>12568.641842440002</v>
      </c>
      <c r="D32" s="276">
        <f t="shared" si="1"/>
        <v>20</v>
      </c>
    </row>
    <row r="33" spans="1:4" ht="17.25" thickTop="1" thickBot="1">
      <c r="A33" s="249">
        <f t="shared" si="0"/>
        <v>21</v>
      </c>
      <c r="B33" s="1065"/>
      <c r="C33" s="776"/>
      <c r="D33" s="276">
        <f t="shared" si="1"/>
        <v>21</v>
      </c>
    </row>
    <row r="36" spans="1:4" ht="18.75">
      <c r="A36" s="403">
        <v>1</v>
      </c>
      <c r="B36" s="6" t="s">
        <v>1006</v>
      </c>
    </row>
    <row r="37" spans="1:4" ht="18.75">
      <c r="A37" s="403"/>
      <c r="B37" s="3" t="s">
        <v>1007</v>
      </c>
    </row>
    <row r="38" spans="1:4" ht="18.75">
      <c r="A38" s="403"/>
      <c r="B38" s="6"/>
    </row>
    <row r="39" spans="1:4">
      <c r="A39" s="3"/>
      <c r="B39" s="6"/>
    </row>
    <row r="40" spans="1:4">
      <c r="A40" s="3"/>
    </row>
    <row r="41" spans="1:4">
      <c r="A41" s="3"/>
    </row>
    <row r="43" spans="1:4" ht="18.75">
      <c r="A43" s="67"/>
    </row>
  </sheetData>
  <mergeCells count="6">
    <mergeCell ref="B7:C7"/>
    <mergeCell ref="B2:C2"/>
    <mergeCell ref="B3:C3"/>
    <mergeCell ref="B4:C4"/>
    <mergeCell ref="B5:C5"/>
    <mergeCell ref="B6:C6"/>
  </mergeCells>
  <printOptions horizontalCentered="1"/>
  <pageMargins left="0.5" right="0.5" top="0.5" bottom="0.5" header="0.25" footer="0.25"/>
  <pageSetup scale="88" orientation="portrait" r:id="rId1"/>
  <headerFooter scaleWithDoc="0">
    <oddFooter>&amp;C&amp;"Times New Roman,Regular"&amp;10&amp;A</oddFooter>
  </headerFooter>
  <customProperties>
    <customPr name="_pios_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E28"/>
  <sheetViews>
    <sheetView zoomScale="80" zoomScaleNormal="80" zoomScalePageLayoutView="80" workbookViewId="0">
      <selection activeCell="K30" sqref="K30"/>
    </sheetView>
  </sheetViews>
  <sheetFormatPr defaultColWidth="8.5703125" defaultRowHeight="15.75"/>
  <cols>
    <col min="1" max="1" width="5.140625" style="215" bestFit="1" customWidth="1"/>
    <col min="2" max="2" width="83.140625" style="215" bestFit="1" customWidth="1"/>
    <col min="3" max="3" width="18.5703125" style="215" customWidth="1"/>
    <col min="4" max="4" width="34.5703125" style="215" customWidth="1"/>
    <col min="5" max="5" width="5.140625" style="246" bestFit="1" customWidth="1"/>
    <col min="6" max="16384" width="8.5703125" style="215"/>
  </cols>
  <sheetData>
    <row r="1" spans="1:5">
      <c r="A1" s="246"/>
    </row>
    <row r="2" spans="1:5">
      <c r="B2" s="1315" t="s">
        <v>0</v>
      </c>
      <c r="C2" s="1315"/>
      <c r="D2" s="1315"/>
      <c r="E2" s="550"/>
    </row>
    <row r="3" spans="1:5">
      <c r="B3" s="1315" t="str">
        <f>"TO"&amp;Automation!$B$1&amp;"-Cycle "&amp;Automation!$B$2&amp;" Annual Transmission Formula Filing"</f>
        <v>TO6-Cycle 9 Annual Transmission Formula Filing</v>
      </c>
      <c r="C3" s="1315"/>
      <c r="D3" s="1315"/>
      <c r="E3" s="550"/>
    </row>
    <row r="4" spans="1:5">
      <c r="B4" s="1315" t="s">
        <v>822</v>
      </c>
      <c r="C4" s="1315"/>
      <c r="D4" s="1315"/>
      <c r="E4" s="550"/>
    </row>
    <row r="5" spans="1:5">
      <c r="B5" s="1315" t="str">
        <f>" 12 Months Ending December 31, "&amp;Automation!$B$3</f>
        <v xml:space="preserve"> 12 Months Ending December 31, 2025</v>
      </c>
      <c r="C5" s="1315"/>
      <c r="D5" s="1315"/>
    </row>
    <row r="6" spans="1:5">
      <c r="B6" s="1345">
        <v>-1000</v>
      </c>
      <c r="C6" s="1345"/>
      <c r="D6" s="1345"/>
      <c r="E6" s="392"/>
    </row>
    <row r="7" spans="1:5" ht="16.5" thickBot="1">
      <c r="A7" s="246"/>
      <c r="C7" s="246"/>
    </row>
    <row r="8" spans="1:5">
      <c r="A8" s="246" t="s">
        <v>4</v>
      </c>
      <c r="B8" s="777"/>
      <c r="C8" s="778"/>
      <c r="D8" s="779"/>
      <c r="E8" s="246" t="s">
        <v>4</v>
      </c>
    </row>
    <row r="9" spans="1:5" ht="16.5" thickBot="1">
      <c r="A9" s="246" t="s">
        <v>5</v>
      </c>
      <c r="B9" s="780" t="s">
        <v>259</v>
      </c>
      <c r="C9" s="781" t="s">
        <v>7</v>
      </c>
      <c r="D9" s="782" t="s">
        <v>8</v>
      </c>
      <c r="E9" s="246" t="s">
        <v>5</v>
      </c>
    </row>
    <row r="10" spans="1:5">
      <c r="A10" s="550"/>
      <c r="B10" s="783"/>
      <c r="C10" s="248"/>
      <c r="D10" s="1066"/>
      <c r="E10" s="550"/>
    </row>
    <row r="11" spans="1:5">
      <c r="A11" s="246">
        <v>1</v>
      </c>
      <c r="B11" s="784" t="s">
        <v>823</v>
      </c>
      <c r="C11" s="175">
        <v>2282.4870000000001</v>
      </c>
      <c r="D11" s="271"/>
      <c r="E11" s="246">
        <f>A11</f>
        <v>1</v>
      </c>
    </row>
    <row r="12" spans="1:5">
      <c r="A12" s="246">
        <f>A11+1</f>
        <v>2</v>
      </c>
      <c r="B12" s="784"/>
      <c r="C12" s="175"/>
      <c r="D12" s="271"/>
      <c r="E12" s="246">
        <f>E11+1</f>
        <v>2</v>
      </c>
    </row>
    <row r="13" spans="1:5">
      <c r="A13" s="246">
        <f t="shared" ref="A13:A28" si="0">A12+1</f>
        <v>3</v>
      </c>
      <c r="B13" s="784" t="s">
        <v>824</v>
      </c>
      <c r="C13" s="1067">
        <v>0.73640000000000005</v>
      </c>
      <c r="D13" s="271"/>
      <c r="E13" s="246">
        <f t="shared" ref="E13:E28" si="1">E12+1</f>
        <v>3</v>
      </c>
    </row>
    <row r="14" spans="1:5">
      <c r="A14" s="246">
        <f t="shared" si="0"/>
        <v>4</v>
      </c>
      <c r="B14" s="784"/>
      <c r="C14" s="785"/>
      <c r="D14" s="271"/>
      <c r="E14" s="246">
        <f t="shared" si="1"/>
        <v>4</v>
      </c>
    </row>
    <row r="15" spans="1:5">
      <c r="A15" s="246">
        <f t="shared" si="0"/>
        <v>5</v>
      </c>
      <c r="B15" s="784" t="s">
        <v>893</v>
      </c>
      <c r="C15" s="176">
        <f>C11*C13</f>
        <v>1680.8234268000001</v>
      </c>
      <c r="D15" s="249" t="str">
        <f>"Line "&amp;A11&amp;" x Line "&amp;A13</f>
        <v>Line 1 x Line 3</v>
      </c>
      <c r="E15" s="246">
        <f t="shared" si="1"/>
        <v>5</v>
      </c>
    </row>
    <row r="16" spans="1:5">
      <c r="A16" s="246">
        <f t="shared" si="0"/>
        <v>6</v>
      </c>
      <c r="B16" s="784"/>
      <c r="C16" s="786"/>
      <c r="D16" s="249"/>
      <c r="E16" s="246">
        <f t="shared" si="1"/>
        <v>6</v>
      </c>
    </row>
    <row r="17" spans="1:5">
      <c r="A17" s="246">
        <f t="shared" si="0"/>
        <v>7</v>
      </c>
      <c r="B17" s="784" t="s">
        <v>825</v>
      </c>
      <c r="C17" s="1068">
        <f>1/30</f>
        <v>3.3333333333333333E-2</v>
      </c>
      <c r="D17" s="249" t="s">
        <v>826</v>
      </c>
      <c r="E17" s="246">
        <f t="shared" si="1"/>
        <v>7</v>
      </c>
    </row>
    <row r="18" spans="1:5">
      <c r="A18" s="246">
        <f t="shared" si="0"/>
        <v>8</v>
      </c>
      <c r="B18" s="784"/>
      <c r="C18" s="787"/>
      <c r="D18" s="249"/>
      <c r="E18" s="246">
        <f t="shared" si="1"/>
        <v>8</v>
      </c>
    </row>
    <row r="19" spans="1:5" ht="16.5" thickBot="1">
      <c r="A19" s="246">
        <f t="shared" si="0"/>
        <v>9</v>
      </c>
      <c r="B19" s="788" t="s">
        <v>827</v>
      </c>
      <c r="C19" s="311">
        <f>C15*C17</f>
        <v>56.027447560000006</v>
      </c>
      <c r="D19" s="249" t="str">
        <f>"Line "&amp;A15&amp;" x Line "&amp;A17</f>
        <v>Line 5 x Line 7</v>
      </c>
      <c r="E19" s="246">
        <f t="shared" si="1"/>
        <v>9</v>
      </c>
    </row>
    <row r="20" spans="1:5" ht="16.5" thickTop="1">
      <c r="A20" s="246">
        <f t="shared" si="0"/>
        <v>10</v>
      </c>
      <c r="B20" s="784"/>
      <c r="C20" s="789"/>
      <c r="D20" s="271"/>
      <c r="E20" s="246">
        <f t="shared" si="1"/>
        <v>10</v>
      </c>
    </row>
    <row r="21" spans="1:5">
      <c r="A21" s="246">
        <f t="shared" si="0"/>
        <v>11</v>
      </c>
      <c r="B21" s="784" t="s">
        <v>828</v>
      </c>
      <c r="C21" s="1196">
        <v>0.27983599999999997</v>
      </c>
      <c r="D21" s="271"/>
      <c r="E21" s="246">
        <f t="shared" si="1"/>
        <v>11</v>
      </c>
    </row>
    <row r="22" spans="1:5">
      <c r="A22" s="246">
        <f t="shared" si="0"/>
        <v>12</v>
      </c>
      <c r="B22" s="784"/>
      <c r="C22" s="790"/>
      <c r="D22" s="271"/>
      <c r="E22" s="246">
        <f t="shared" si="1"/>
        <v>12</v>
      </c>
    </row>
    <row r="23" spans="1:5">
      <c r="A23" s="246">
        <f t="shared" si="0"/>
        <v>13</v>
      </c>
      <c r="B23" s="784" t="s">
        <v>829</v>
      </c>
      <c r="C23" s="176">
        <f>C19*C21</f>
        <v>15.678496815400161</v>
      </c>
      <c r="D23" s="249" t="str">
        <f>"Line "&amp;A19&amp;" x Line "&amp;A21</f>
        <v>Line 9 x Line 11</v>
      </c>
      <c r="E23" s="246">
        <f t="shared" si="1"/>
        <v>13</v>
      </c>
    </row>
    <row r="24" spans="1:5">
      <c r="A24" s="246">
        <f t="shared" si="0"/>
        <v>14</v>
      </c>
      <c r="B24" s="784"/>
      <c r="C24" s="790"/>
      <c r="D24" s="271"/>
      <c r="E24" s="246">
        <f t="shared" si="1"/>
        <v>14</v>
      </c>
    </row>
    <row r="25" spans="1:5">
      <c r="A25" s="246">
        <f t="shared" si="0"/>
        <v>15</v>
      </c>
      <c r="B25" s="784" t="s">
        <v>830</v>
      </c>
      <c r="C25" s="1197">
        <v>1.3885726029071155</v>
      </c>
      <c r="D25" s="271"/>
      <c r="E25" s="246">
        <f t="shared" si="1"/>
        <v>15</v>
      </c>
    </row>
    <row r="26" spans="1:5">
      <c r="A26" s="246">
        <f t="shared" si="0"/>
        <v>16</v>
      </c>
      <c r="B26" s="784"/>
      <c r="C26" s="790"/>
      <c r="D26" s="271"/>
      <c r="E26" s="246">
        <f t="shared" si="1"/>
        <v>16</v>
      </c>
    </row>
    <row r="27" spans="1:5" ht="16.5" thickBot="1">
      <c r="A27" s="246">
        <f t="shared" si="0"/>
        <v>17</v>
      </c>
      <c r="B27" s="788" t="s">
        <v>831</v>
      </c>
      <c r="C27" s="311">
        <f>C23*C25</f>
        <v>21.770731132631123</v>
      </c>
      <c r="D27" s="249" t="str">
        <f>"Line "&amp;A23&amp;" x Line "&amp;A25</f>
        <v>Line 13 x Line 15</v>
      </c>
      <c r="E27" s="246">
        <f t="shared" si="1"/>
        <v>17</v>
      </c>
    </row>
    <row r="28" spans="1:5" ht="17.25" thickTop="1" thickBot="1">
      <c r="A28" s="246">
        <f t="shared" si="0"/>
        <v>18</v>
      </c>
      <c r="B28" s="791"/>
      <c r="C28" s="762"/>
      <c r="D28" s="268"/>
      <c r="E28" s="246">
        <f t="shared" si="1"/>
        <v>18</v>
      </c>
    </row>
  </sheetData>
  <mergeCells count="5">
    <mergeCell ref="B2:D2"/>
    <mergeCell ref="B3:D3"/>
    <mergeCell ref="B4:D4"/>
    <mergeCell ref="B5:D5"/>
    <mergeCell ref="B6:D6"/>
  </mergeCells>
  <printOptions horizontalCentered="1"/>
  <pageMargins left="0.5" right="0.5" top="0.5" bottom="0.5" header="0.25" footer="0.25"/>
  <pageSetup scale="86" orientation="landscape" r:id="rId1"/>
  <headerFooter scaleWithDoc="0">
    <oddFooter>&amp;C&amp;"Times New Roman,Regular"&amp;10&amp;A</oddFooter>
  </headerFooter>
  <customProperties>
    <customPr name="_pios_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H85"/>
  <sheetViews>
    <sheetView zoomScale="80" zoomScaleNormal="80" zoomScalePageLayoutView="53" workbookViewId="0">
      <selection activeCell="K36" sqref="K36"/>
    </sheetView>
  </sheetViews>
  <sheetFormatPr defaultColWidth="8.5703125" defaultRowHeight="15.75"/>
  <cols>
    <col min="1" max="1" width="5.140625" style="104" customWidth="1"/>
    <col min="2" max="2" width="83" style="13" customWidth="1"/>
    <col min="3" max="3" width="16.5703125" style="13" customWidth="1"/>
    <col min="4" max="4" width="1.5703125" style="13" customWidth="1"/>
    <col min="5" max="5" width="38.5703125" style="13" customWidth="1"/>
    <col min="6" max="6" width="5.140625" style="104" customWidth="1"/>
    <col min="7" max="16384" width="8.5703125" style="13"/>
  </cols>
  <sheetData>
    <row r="1" spans="1:6">
      <c r="A1" s="119"/>
      <c r="B1" s="63"/>
      <c r="C1" s="68"/>
      <c r="D1" s="68"/>
      <c r="E1" s="77"/>
      <c r="F1" s="119"/>
    </row>
    <row r="2" spans="1:6">
      <c r="A2" s="119"/>
      <c r="B2" s="1302" t="s">
        <v>0</v>
      </c>
      <c r="C2" s="1346"/>
      <c r="D2" s="1346"/>
      <c r="E2" s="1346"/>
      <c r="F2" s="119"/>
    </row>
    <row r="3" spans="1:6">
      <c r="A3" s="119" t="s">
        <v>185</v>
      </c>
      <c r="B3" s="1302" t="s">
        <v>832</v>
      </c>
      <c r="C3" s="1346"/>
      <c r="D3" s="1346"/>
      <c r="E3" s="1346"/>
      <c r="F3" s="119" t="s">
        <v>185</v>
      </c>
    </row>
    <row r="4" spans="1:6">
      <c r="A4" s="119"/>
      <c r="B4" s="1347" t="str">
        <f>'A. Sec.1 - Direct Maintenance'!B5</f>
        <v>Base Period &amp; True-Up Period 12 - Months Ending December 31, 2025</v>
      </c>
      <c r="C4" s="1348"/>
      <c r="D4" s="1348"/>
      <c r="E4" s="1348"/>
      <c r="F4" s="119"/>
    </row>
    <row r="5" spans="1:6">
      <c r="A5" s="119"/>
      <c r="B5" s="1333" t="s">
        <v>3</v>
      </c>
      <c r="C5" s="1346"/>
      <c r="D5" s="1346"/>
      <c r="E5" s="1346"/>
      <c r="F5" s="119"/>
    </row>
    <row r="6" spans="1:6">
      <c r="A6" s="119"/>
      <c r="B6" s="1085"/>
      <c r="C6" s="63"/>
      <c r="D6" s="63"/>
      <c r="E6" s="63"/>
      <c r="F6" s="119"/>
    </row>
    <row r="7" spans="1:6">
      <c r="A7" s="119" t="s">
        <v>4</v>
      </c>
      <c r="B7" s="63"/>
      <c r="C7" s="69"/>
      <c r="D7" s="69"/>
      <c r="E7" s="77"/>
      <c r="F7" s="119" t="s">
        <v>4</v>
      </c>
    </row>
    <row r="8" spans="1:6">
      <c r="A8" s="119" t="s">
        <v>5</v>
      </c>
      <c r="B8" s="63" t="s">
        <v>185</v>
      </c>
      <c r="C8" s="1069" t="s">
        <v>7</v>
      </c>
      <c r="D8" s="69"/>
      <c r="E8" s="1070" t="s">
        <v>8</v>
      </c>
      <c r="F8" s="119" t="s">
        <v>5</v>
      </c>
    </row>
    <row r="9" spans="1:6">
      <c r="A9" s="119"/>
      <c r="B9" s="20" t="s">
        <v>833</v>
      </c>
      <c r="C9" s="72"/>
      <c r="D9" s="69"/>
      <c r="E9" s="77"/>
      <c r="F9" s="119"/>
    </row>
    <row r="10" spans="1:6">
      <c r="A10" s="119"/>
      <c r="B10" s="71"/>
      <c r="C10" s="72"/>
      <c r="D10" s="69"/>
      <c r="E10" s="77"/>
      <c r="F10" s="119"/>
    </row>
    <row r="11" spans="1:6">
      <c r="A11" s="119">
        <v>1</v>
      </c>
      <c r="B11" s="20" t="s">
        <v>834</v>
      </c>
      <c r="C11" s="72"/>
      <c r="D11" s="72"/>
      <c r="E11" s="77"/>
      <c r="F11" s="119">
        <f>A11</f>
        <v>1</v>
      </c>
    </row>
    <row r="12" spans="1:6">
      <c r="A12" s="119">
        <f>A11+1</f>
        <v>2</v>
      </c>
      <c r="B12" s="17" t="s">
        <v>835</v>
      </c>
      <c r="C12" s="632">
        <f>C75</f>
        <v>6840839.2578377351</v>
      </c>
      <c r="D12" s="53"/>
      <c r="E12" s="70" t="str">
        <f>"Page 2; Line "&amp;A75</f>
        <v>Page 2; Line 16</v>
      </c>
      <c r="F12" s="119">
        <f>F11+1</f>
        <v>2</v>
      </c>
    </row>
    <row r="13" spans="1:6">
      <c r="A13" s="119">
        <f t="shared" ref="A13:A48" si="0">A12+1</f>
        <v>3</v>
      </c>
      <c r="B13" s="17" t="s">
        <v>197</v>
      </c>
      <c r="C13" s="364">
        <f>C76</f>
        <v>0</v>
      </c>
      <c r="D13" s="543"/>
      <c r="E13" s="70" t="str">
        <f>"Page 2; Line "&amp;A76</f>
        <v>Page 2; Line 17</v>
      </c>
      <c r="F13" s="119">
        <f t="shared" ref="F13:F48" si="1">F12+1</f>
        <v>3</v>
      </c>
    </row>
    <row r="14" spans="1:6">
      <c r="A14" s="119">
        <f t="shared" si="0"/>
        <v>4</v>
      </c>
      <c r="B14" s="17" t="s">
        <v>198</v>
      </c>
      <c r="C14" s="364">
        <f>C77</f>
        <v>14345.762073509704</v>
      </c>
      <c r="D14" s="543"/>
      <c r="E14" s="70" t="str">
        <f>"Page 2; Line "&amp;A77</f>
        <v>Page 2; Line 18</v>
      </c>
      <c r="F14" s="119">
        <f t="shared" si="1"/>
        <v>4</v>
      </c>
    </row>
    <row r="15" spans="1:6">
      <c r="A15" s="119">
        <f t="shared" si="0"/>
        <v>5</v>
      </c>
      <c r="B15" s="17" t="s">
        <v>836</v>
      </c>
      <c r="C15" s="1071">
        <f>C78</f>
        <v>114238.28296790303</v>
      </c>
      <c r="D15" s="543"/>
      <c r="E15" s="70" t="str">
        <f>"Page 2; Line "&amp;A78</f>
        <v>Page 2; Line 19</v>
      </c>
      <c r="F15" s="119">
        <f t="shared" si="1"/>
        <v>5</v>
      </c>
    </row>
    <row r="16" spans="1:6">
      <c r="A16" s="119">
        <f t="shared" si="0"/>
        <v>6</v>
      </c>
      <c r="B16" s="17" t="s">
        <v>837</v>
      </c>
      <c r="C16" s="1072">
        <f>SUM(C12:C15)</f>
        <v>6969423.3028791472</v>
      </c>
      <c r="D16" s="76"/>
      <c r="E16" s="70" t="str">
        <f>"Sum Lines "&amp;A12&amp;" thru "&amp;A15</f>
        <v>Sum Lines 2 thru 5</v>
      </c>
      <c r="F16" s="119">
        <f t="shared" si="1"/>
        <v>6</v>
      </c>
    </row>
    <row r="17" spans="1:6">
      <c r="A17" s="119">
        <f t="shared" si="0"/>
        <v>7</v>
      </c>
      <c r="B17" s="16"/>
      <c r="C17" s="644"/>
      <c r="D17" s="73"/>
      <c r="E17" s="77"/>
      <c r="F17" s="119">
        <f t="shared" si="1"/>
        <v>7</v>
      </c>
    </row>
    <row r="18" spans="1:6">
      <c r="A18" s="119">
        <f t="shared" si="0"/>
        <v>8</v>
      </c>
      <c r="B18" s="20" t="s">
        <v>838</v>
      </c>
      <c r="C18" s="644"/>
      <c r="D18" s="73"/>
      <c r="E18" s="77"/>
      <c r="F18" s="119">
        <f t="shared" si="1"/>
        <v>8</v>
      </c>
    </row>
    <row r="19" spans="1:6">
      <c r="A19" s="119">
        <f t="shared" si="0"/>
        <v>9</v>
      </c>
      <c r="B19" s="17" t="s">
        <v>839</v>
      </c>
      <c r="C19" s="645">
        <f>'Stmt AG'!E11</f>
        <v>2549.5695384615387</v>
      </c>
      <c r="D19" s="69"/>
      <c r="E19" s="70" t="str">
        <f>"Statement AG; Line "&amp;'Stmt AG'!A11</f>
        <v>Statement AG; Line 1</v>
      </c>
      <c r="F19" s="119">
        <f t="shared" si="1"/>
        <v>9</v>
      </c>
    </row>
    <row r="20" spans="1:6">
      <c r="A20" s="119">
        <f t="shared" si="0"/>
        <v>10</v>
      </c>
      <c r="B20" s="17" t="s">
        <v>840</v>
      </c>
      <c r="C20" s="843">
        <f>'Stmt Misc.'!E12</f>
        <v>0</v>
      </c>
      <c r="D20" s="69"/>
      <c r="E20" s="70" t="str">
        <f>"Statement Misc.; Line "&amp;'Stmt Misc.'!A12</f>
        <v>Statement Misc.; Line 3</v>
      </c>
      <c r="F20" s="119">
        <f t="shared" si="1"/>
        <v>10</v>
      </c>
    </row>
    <row r="21" spans="1:6">
      <c r="A21" s="119">
        <f t="shared" si="0"/>
        <v>11</v>
      </c>
      <c r="B21" s="17" t="s">
        <v>841</v>
      </c>
      <c r="C21" s="1073">
        <f>C19+C20</f>
        <v>2549.5695384615387</v>
      </c>
      <c r="D21" s="556"/>
      <c r="E21" s="70" t="str">
        <f>"Line "&amp;A19&amp;" + Line "&amp;A20</f>
        <v>Line 9 + Line 10</v>
      </c>
      <c r="F21" s="119">
        <f t="shared" si="1"/>
        <v>11</v>
      </c>
    </row>
    <row r="22" spans="1:6">
      <c r="A22" s="119">
        <f t="shared" si="0"/>
        <v>12</v>
      </c>
      <c r="B22" s="17"/>
      <c r="C22" s="646"/>
      <c r="D22" s="68"/>
      <c r="E22" s="77"/>
      <c r="F22" s="119">
        <f t="shared" si="1"/>
        <v>12</v>
      </c>
    </row>
    <row r="23" spans="1:6">
      <c r="A23" s="119">
        <f t="shared" si="0"/>
        <v>13</v>
      </c>
      <c r="B23" s="20" t="s">
        <v>842</v>
      </c>
      <c r="C23" s="644"/>
      <c r="D23" s="73"/>
      <c r="E23" s="77"/>
      <c r="F23" s="119">
        <f t="shared" si="1"/>
        <v>13</v>
      </c>
    </row>
    <row r="24" spans="1:6">
      <c r="A24" s="119">
        <f t="shared" si="0"/>
        <v>14</v>
      </c>
      <c r="B24" s="16" t="s">
        <v>843</v>
      </c>
      <c r="C24" s="647">
        <f>'Stmt AF'!I17</f>
        <v>-1168094.413698884</v>
      </c>
      <c r="D24" s="69"/>
      <c r="E24" s="70" t="str">
        <f>"Statement AF; Line "&amp;'Stmt AF'!A17</f>
        <v>Statement AF; Line 7</v>
      </c>
      <c r="F24" s="119">
        <f t="shared" si="1"/>
        <v>14</v>
      </c>
    </row>
    <row r="25" spans="1:6">
      <c r="A25" s="119">
        <f t="shared" si="0"/>
        <v>15</v>
      </c>
      <c r="B25" s="16" t="s">
        <v>844</v>
      </c>
      <c r="C25" s="648">
        <f>'Stmt AF'!I21</f>
        <v>0</v>
      </c>
      <c r="D25" s="69"/>
      <c r="E25" s="70" t="str">
        <f>"Statement AF; Line "&amp;'Stmt AF'!A21</f>
        <v>Statement AF; Line 11</v>
      </c>
      <c r="F25" s="119">
        <f t="shared" si="1"/>
        <v>15</v>
      </c>
    </row>
    <row r="26" spans="1:6">
      <c r="A26" s="119">
        <f t="shared" si="0"/>
        <v>16</v>
      </c>
      <c r="B26" s="17" t="s">
        <v>845</v>
      </c>
      <c r="C26" s="1072">
        <f>SUM(C24:C25)</f>
        <v>-1168094.413698884</v>
      </c>
      <c r="D26" s="76"/>
      <c r="E26" s="70" t="str">
        <f>"Line "&amp;A24&amp;" + Line "&amp;A25</f>
        <v>Line 14 + Line 15</v>
      </c>
      <c r="F26" s="119">
        <f t="shared" si="1"/>
        <v>16</v>
      </c>
    </row>
    <row r="27" spans="1:6">
      <c r="A27" s="119">
        <f t="shared" si="0"/>
        <v>17</v>
      </c>
      <c r="B27" s="63"/>
      <c r="C27" s="649"/>
      <c r="D27" s="74"/>
      <c r="E27" s="77"/>
      <c r="F27" s="119">
        <f t="shared" si="1"/>
        <v>17</v>
      </c>
    </row>
    <row r="28" spans="1:6">
      <c r="A28" s="119">
        <f t="shared" si="0"/>
        <v>18</v>
      </c>
      <c r="B28" s="20" t="s">
        <v>846</v>
      </c>
      <c r="C28" s="649"/>
      <c r="D28" s="74"/>
      <c r="E28" s="77"/>
      <c r="F28" s="119">
        <f t="shared" si="1"/>
        <v>18</v>
      </c>
    </row>
    <row r="29" spans="1:6">
      <c r="A29" s="119">
        <f t="shared" si="0"/>
        <v>19</v>
      </c>
      <c r="B29" s="17" t="s">
        <v>847</v>
      </c>
      <c r="C29" s="632">
        <f>'Stmt AL'!G15</f>
        <v>82858.685051848297</v>
      </c>
      <c r="D29" s="69"/>
      <c r="E29" s="70" t="str">
        <f>"Statement AL; Line "&amp;'Stmt AL'!A15</f>
        <v>Statement AL; Line 5</v>
      </c>
      <c r="F29" s="119">
        <f t="shared" si="1"/>
        <v>19</v>
      </c>
    </row>
    <row r="30" spans="1:6">
      <c r="A30" s="119">
        <f t="shared" si="0"/>
        <v>20</v>
      </c>
      <c r="B30" s="17" t="s">
        <v>848</v>
      </c>
      <c r="C30" s="364">
        <f>'Stmt AL'!G19</f>
        <v>32126.414489961622</v>
      </c>
      <c r="D30" s="69"/>
      <c r="E30" s="70" t="str">
        <f>"Statement AL; Line "&amp;'Stmt AL'!A19</f>
        <v>Statement AL; Line 9</v>
      </c>
      <c r="F30" s="119">
        <f t="shared" si="1"/>
        <v>20</v>
      </c>
    </row>
    <row r="31" spans="1:6">
      <c r="A31" s="119">
        <f t="shared" si="0"/>
        <v>21</v>
      </c>
      <c r="B31" s="17" t="s">
        <v>849</v>
      </c>
      <c r="C31" s="1071">
        <f>'Stmt AL'!E29</f>
        <v>12589.751170247455</v>
      </c>
      <c r="D31" s="69"/>
      <c r="E31" s="70" t="str">
        <f>"Statement AL; Line "&amp;'Stmt AL'!A29</f>
        <v>Statement AL; Line 19</v>
      </c>
      <c r="F31" s="119">
        <f t="shared" si="1"/>
        <v>21</v>
      </c>
    </row>
    <row r="32" spans="1:6">
      <c r="A32" s="119">
        <f t="shared" si="0"/>
        <v>22</v>
      </c>
      <c r="B32" s="17" t="s">
        <v>850</v>
      </c>
      <c r="C32" s="1072">
        <f>SUM(C29:C31)</f>
        <v>127574.85071205738</v>
      </c>
      <c r="D32" s="76"/>
      <c r="E32" s="70" t="str">
        <f>"Sum Lines "&amp;A29&amp;" thru "&amp;A31</f>
        <v>Sum Lines 19 thru 21</v>
      </c>
      <c r="F32" s="119">
        <f t="shared" si="1"/>
        <v>22</v>
      </c>
    </row>
    <row r="33" spans="1:6">
      <c r="A33" s="119">
        <f t="shared" si="0"/>
        <v>23</v>
      </c>
      <c r="B33" s="57"/>
      <c r="C33" s="650"/>
      <c r="D33" s="75"/>
      <c r="E33" s="77"/>
      <c r="F33" s="119">
        <f t="shared" si="1"/>
        <v>23</v>
      </c>
    </row>
    <row r="34" spans="1:6">
      <c r="A34" s="119">
        <f t="shared" si="0"/>
        <v>24</v>
      </c>
      <c r="B34" s="17" t="s">
        <v>851</v>
      </c>
      <c r="C34" s="1074">
        <f>'Stmt Misc.'!E14</f>
        <v>0</v>
      </c>
      <c r="D34" s="69"/>
      <c r="E34" s="70" t="str">
        <f>"Statement Misc.; Line "&amp;'Stmt Misc.'!A14</f>
        <v>Statement Misc.; Line 5</v>
      </c>
      <c r="F34" s="119">
        <f t="shared" si="1"/>
        <v>24</v>
      </c>
    </row>
    <row r="35" spans="1:6">
      <c r="A35" s="119">
        <f t="shared" si="0"/>
        <v>25</v>
      </c>
      <c r="B35" s="17"/>
      <c r="C35" s="650"/>
      <c r="D35" s="75"/>
      <c r="E35" s="77"/>
      <c r="F35" s="119">
        <f t="shared" si="1"/>
        <v>25</v>
      </c>
    </row>
    <row r="36" spans="1:6" ht="16.5" thickBot="1">
      <c r="A36" s="119">
        <f t="shared" si="0"/>
        <v>26</v>
      </c>
      <c r="B36" s="17" t="s">
        <v>852</v>
      </c>
      <c r="C36" s="1168">
        <f>C16+C21+C26+C32+C34</f>
        <v>5931453.3094307827</v>
      </c>
      <c r="D36" s="76"/>
      <c r="E36" s="70" t="str">
        <f>"Sum Lines "&amp;A16&amp;", "&amp;A21&amp;", "&amp;A26&amp;", "&amp;A32&amp;", "&amp;A34</f>
        <v>Sum Lines 6, 11, 16, 22, 24</v>
      </c>
      <c r="F36" s="119">
        <f t="shared" si="1"/>
        <v>26</v>
      </c>
    </row>
    <row r="37" spans="1:6" ht="16.5" thickTop="1">
      <c r="A37" s="119">
        <f t="shared" si="0"/>
        <v>27</v>
      </c>
      <c r="B37" s="57"/>
      <c r="C37" s="651"/>
      <c r="D37" s="76"/>
      <c r="E37" s="77"/>
      <c r="F37" s="119">
        <f t="shared" si="1"/>
        <v>27</v>
      </c>
    </row>
    <row r="38" spans="1:6">
      <c r="A38" s="119">
        <f t="shared" si="0"/>
        <v>28</v>
      </c>
      <c r="B38" s="20" t="s">
        <v>853</v>
      </c>
      <c r="C38" s="651"/>
      <c r="D38" s="76"/>
      <c r="E38" s="77"/>
      <c r="F38" s="119">
        <f t="shared" si="1"/>
        <v>28</v>
      </c>
    </row>
    <row r="39" spans="1:6">
      <c r="A39" s="119">
        <f t="shared" si="0"/>
        <v>29</v>
      </c>
      <c r="B39" s="17" t="s">
        <v>854</v>
      </c>
      <c r="C39" s="874">
        <v>0</v>
      </c>
      <c r="D39" s="872"/>
      <c r="E39" s="70" t="s">
        <v>304</v>
      </c>
      <c r="F39" s="119">
        <f t="shared" si="1"/>
        <v>29</v>
      </c>
    </row>
    <row r="40" spans="1:6">
      <c r="A40" s="119">
        <f t="shared" si="0"/>
        <v>30</v>
      </c>
      <c r="B40" s="17" t="s">
        <v>855</v>
      </c>
      <c r="C40" s="894">
        <v>0</v>
      </c>
      <c r="D40" s="69"/>
      <c r="E40" s="70" t="s">
        <v>304</v>
      </c>
      <c r="F40" s="119">
        <f t="shared" si="1"/>
        <v>30</v>
      </c>
    </row>
    <row r="41" spans="1:6">
      <c r="A41" s="119">
        <f t="shared" si="0"/>
        <v>31</v>
      </c>
      <c r="B41" s="16" t="s">
        <v>856</v>
      </c>
      <c r="C41" s="873">
        <f>C39+C40</f>
        <v>0</v>
      </c>
      <c r="D41" s="76"/>
      <c r="E41" s="70" t="str">
        <f>"Line "&amp;A39&amp;" + Line "&amp;A40</f>
        <v>Line 29 + Line 30</v>
      </c>
      <c r="F41" s="119">
        <f t="shared" si="1"/>
        <v>31</v>
      </c>
    </row>
    <row r="42" spans="1:6">
      <c r="A42" s="119">
        <f t="shared" si="0"/>
        <v>32</v>
      </c>
      <c r="B42" s="57"/>
      <c r="C42" s="651"/>
      <c r="D42" s="76"/>
      <c r="E42" s="77"/>
      <c r="F42" s="119">
        <f t="shared" si="1"/>
        <v>32</v>
      </c>
    </row>
    <row r="43" spans="1:6">
      <c r="A43" s="119">
        <f t="shared" si="0"/>
        <v>33</v>
      </c>
      <c r="B43" s="20" t="s">
        <v>857</v>
      </c>
      <c r="C43" s="651"/>
      <c r="D43" s="76"/>
      <c r="E43" s="77"/>
      <c r="F43" s="119">
        <f t="shared" si="1"/>
        <v>33</v>
      </c>
    </row>
    <row r="44" spans="1:6">
      <c r="A44" s="119">
        <f t="shared" si="0"/>
        <v>34</v>
      </c>
      <c r="B44" s="17" t="s">
        <v>858</v>
      </c>
      <c r="C44" s="874">
        <v>0</v>
      </c>
      <c r="D44" s="69"/>
      <c r="E44" s="70" t="s">
        <v>304</v>
      </c>
      <c r="F44" s="119">
        <f t="shared" si="1"/>
        <v>34</v>
      </c>
    </row>
    <row r="45" spans="1:6">
      <c r="A45" s="119">
        <f t="shared" si="0"/>
        <v>35</v>
      </c>
      <c r="B45" s="16" t="s">
        <v>859</v>
      </c>
      <c r="C45" s="1075">
        <v>0</v>
      </c>
      <c r="D45" s="69"/>
      <c r="E45" s="70" t="s">
        <v>304</v>
      </c>
      <c r="F45" s="119">
        <f t="shared" si="1"/>
        <v>35</v>
      </c>
    </row>
    <row r="46" spans="1:6">
      <c r="A46" s="119">
        <f t="shared" si="0"/>
        <v>36</v>
      </c>
      <c r="B46" s="16" t="s">
        <v>860</v>
      </c>
      <c r="C46" s="873">
        <f>C44+C45</f>
        <v>0</v>
      </c>
      <c r="D46" s="76"/>
      <c r="E46" s="70" t="str">
        <f>"Line "&amp;A44&amp;" + Line "&amp;A45</f>
        <v>Line 34 + Line 35</v>
      </c>
      <c r="F46" s="119">
        <f t="shared" si="1"/>
        <v>36</v>
      </c>
    </row>
    <row r="47" spans="1:6">
      <c r="A47" s="119">
        <f t="shared" si="0"/>
        <v>37</v>
      </c>
      <c r="B47" s="57"/>
      <c r="C47" s="651"/>
      <c r="D47" s="76"/>
      <c r="E47" s="77"/>
      <c r="F47" s="119">
        <f t="shared" si="1"/>
        <v>37</v>
      </c>
    </row>
    <row r="48" spans="1:6" ht="16.5" thickBot="1">
      <c r="A48" s="119">
        <f t="shared" si="0"/>
        <v>38</v>
      </c>
      <c r="B48" s="20" t="s">
        <v>861</v>
      </c>
      <c r="C48" s="1169">
        <v>0</v>
      </c>
      <c r="D48" s="69"/>
      <c r="E48" s="70" t="s">
        <v>304</v>
      </c>
      <c r="F48" s="119">
        <f t="shared" si="1"/>
        <v>38</v>
      </c>
    </row>
    <row r="49" spans="1:8" ht="16.5" thickTop="1">
      <c r="A49" s="119"/>
      <c r="B49" s="57"/>
      <c r="C49" s="651"/>
      <c r="D49" s="76"/>
      <c r="E49" s="77"/>
      <c r="F49" s="119"/>
    </row>
    <row r="50" spans="1:8">
      <c r="A50" s="119"/>
      <c r="B50" s="77"/>
      <c r="C50" s="63"/>
      <c r="D50" s="63"/>
      <c r="E50" s="63"/>
      <c r="F50" s="119"/>
    </row>
    <row r="51" spans="1:8">
      <c r="A51" s="119"/>
      <c r="B51" s="1302" t="str">
        <f>B2</f>
        <v>SAN DIEGO GAS &amp; ELECTRIC COMPANY</v>
      </c>
      <c r="C51" s="1346"/>
      <c r="D51" s="1346"/>
      <c r="E51" s="1346"/>
      <c r="F51" s="119"/>
    </row>
    <row r="52" spans="1:8">
      <c r="A52" s="119"/>
      <c r="B52" s="1302" t="str">
        <f>B3</f>
        <v xml:space="preserve">Derivation of End Use Transmission Rate Base </v>
      </c>
      <c r="C52" s="1346"/>
      <c r="D52" s="1346"/>
      <c r="E52" s="1346"/>
      <c r="F52" s="119"/>
    </row>
    <row r="53" spans="1:8">
      <c r="A53" s="119"/>
      <c r="B53" s="1347" t="str">
        <f>B4</f>
        <v>Base Period &amp; True-Up Period 12 - Months Ending December 31, 2025</v>
      </c>
      <c r="C53" s="1348"/>
      <c r="D53" s="1348"/>
      <c r="E53" s="1348"/>
      <c r="F53" s="119"/>
    </row>
    <row r="54" spans="1:8">
      <c r="A54" s="119"/>
      <c r="B54" s="1333" t="s">
        <v>3</v>
      </c>
      <c r="C54" s="1346"/>
      <c r="D54" s="1346"/>
      <c r="E54" s="1346"/>
      <c r="F54" s="119"/>
    </row>
    <row r="55" spans="1:8">
      <c r="A55" s="119"/>
      <c r="B55" s="1085"/>
      <c r="C55" s="63"/>
      <c r="D55" s="63"/>
      <c r="E55" s="63"/>
      <c r="F55" s="119"/>
    </row>
    <row r="56" spans="1:8">
      <c r="A56" s="119" t="s">
        <v>4</v>
      </c>
      <c r="B56" s="1085"/>
      <c r="C56" s="63"/>
      <c r="D56" s="63"/>
      <c r="E56" s="63"/>
      <c r="F56" s="119"/>
    </row>
    <row r="57" spans="1:8">
      <c r="A57" s="119" t="s">
        <v>5</v>
      </c>
      <c r="B57" s="1085"/>
      <c r="C57" s="63"/>
      <c r="D57" s="63"/>
      <c r="E57" s="63"/>
      <c r="F57" s="119"/>
    </row>
    <row r="58" spans="1:8">
      <c r="A58" s="119"/>
      <c r="B58" s="20" t="s">
        <v>862</v>
      </c>
      <c r="C58" s="63"/>
      <c r="D58" s="63"/>
      <c r="E58" s="63"/>
      <c r="F58" s="119"/>
    </row>
    <row r="59" spans="1:8">
      <c r="A59" s="119"/>
      <c r="B59" s="71"/>
      <c r="C59" s="69"/>
      <c r="D59" s="69"/>
      <c r="E59" s="77"/>
      <c r="F59" s="119"/>
    </row>
    <row r="60" spans="1:8">
      <c r="A60" s="119">
        <v>1</v>
      </c>
      <c r="B60" s="20" t="s">
        <v>863</v>
      </c>
      <c r="C60" s="69"/>
      <c r="D60" s="69"/>
      <c r="E60" s="77"/>
      <c r="F60" s="119">
        <f t="shared" ref="F60:F84" si="2">A60</f>
        <v>1</v>
      </c>
    </row>
    <row r="61" spans="1:8">
      <c r="A61" s="119">
        <v>2</v>
      </c>
      <c r="B61" s="17" t="s">
        <v>835</v>
      </c>
      <c r="C61" s="652">
        <f>'Stmt AD'!I21</f>
        <v>8975474.2530016713</v>
      </c>
      <c r="D61" s="69"/>
      <c r="E61" s="70" t="str">
        <f>"Statement AD; Line "&amp;'Stmt AD'!A21</f>
        <v>Statement AD; Line 11</v>
      </c>
      <c r="F61" s="119">
        <f t="shared" si="2"/>
        <v>2</v>
      </c>
      <c r="G61" s="105"/>
      <c r="H61" s="106"/>
    </row>
    <row r="62" spans="1:8">
      <c r="A62" s="119">
        <v>3</v>
      </c>
      <c r="B62" s="17" t="s">
        <v>864</v>
      </c>
      <c r="C62" s="653">
        <f>'Stmt AD'!I37</f>
        <v>0</v>
      </c>
      <c r="D62" s="69"/>
      <c r="E62" s="70" t="str">
        <f>"Statement AD; Line "&amp;'Stmt AD'!A37</f>
        <v>Statement AD; Line 27</v>
      </c>
      <c r="F62" s="119">
        <f t="shared" si="2"/>
        <v>3</v>
      </c>
      <c r="G62" s="105"/>
      <c r="H62" s="106"/>
    </row>
    <row r="63" spans="1:8">
      <c r="A63" s="119">
        <v>4</v>
      </c>
      <c r="B63" s="17" t="s">
        <v>198</v>
      </c>
      <c r="C63" s="653">
        <f>'Stmt AD'!I39</f>
        <v>33253.577355949405</v>
      </c>
      <c r="D63" s="69"/>
      <c r="E63" s="70" t="str">
        <f>"Statement AD; Line "&amp;'Stmt AD'!A39</f>
        <v>Statement AD; Line 29</v>
      </c>
      <c r="F63" s="119">
        <f t="shared" si="2"/>
        <v>4</v>
      </c>
      <c r="G63" s="105"/>
      <c r="H63" s="107"/>
    </row>
    <row r="64" spans="1:8">
      <c r="A64" s="119">
        <v>5</v>
      </c>
      <c r="B64" s="17" t="s">
        <v>836</v>
      </c>
      <c r="C64" s="1076">
        <f>'Stmt AD'!I41</f>
        <v>212998.76739279562</v>
      </c>
      <c r="D64" s="69"/>
      <c r="E64" s="70" t="str">
        <f>"Statement AD; Line "&amp;'Stmt AD'!A41</f>
        <v>Statement AD; Line 31</v>
      </c>
      <c r="F64" s="119">
        <f t="shared" si="2"/>
        <v>5</v>
      </c>
      <c r="G64" s="106"/>
      <c r="H64" s="106"/>
    </row>
    <row r="65" spans="1:8">
      <c r="A65" s="119">
        <v>6</v>
      </c>
      <c r="B65" s="17" t="s">
        <v>865</v>
      </c>
      <c r="C65" s="1072">
        <f>SUM(C61:C64)</f>
        <v>9221726.597750416</v>
      </c>
      <c r="D65" s="76"/>
      <c r="E65" s="70" t="str">
        <f>"Sum Lines "&amp;A61&amp;" thru "&amp;A64</f>
        <v>Sum Lines 2 thru 5</v>
      </c>
      <c r="F65" s="119">
        <f t="shared" si="2"/>
        <v>6</v>
      </c>
      <c r="G65" s="105"/>
      <c r="H65" s="106"/>
    </row>
    <row r="66" spans="1:8">
      <c r="A66" s="119">
        <v>7</v>
      </c>
      <c r="B66" s="16"/>
      <c r="C66" s="654"/>
      <c r="D66" s="69"/>
      <c r="E66" s="77"/>
      <c r="F66" s="119">
        <f t="shared" si="2"/>
        <v>7</v>
      </c>
      <c r="G66" s="106"/>
      <c r="H66" s="106"/>
    </row>
    <row r="67" spans="1:8">
      <c r="A67" s="119">
        <v>8</v>
      </c>
      <c r="B67" s="19" t="s">
        <v>866</v>
      </c>
      <c r="C67" s="654"/>
      <c r="D67" s="69"/>
      <c r="E67" s="77"/>
      <c r="F67" s="119">
        <f t="shared" si="2"/>
        <v>8</v>
      </c>
      <c r="G67" s="106"/>
      <c r="H67" s="106"/>
    </row>
    <row r="68" spans="1:8">
      <c r="A68" s="119">
        <v>9</v>
      </c>
      <c r="B68" s="16" t="s">
        <v>867</v>
      </c>
      <c r="C68" s="652">
        <f>'Stmt AE'!I11</f>
        <v>2134634.9951639357</v>
      </c>
      <c r="D68" s="69"/>
      <c r="E68" s="70" t="str">
        <f>"Statement AE; Line "&amp;'Stmt AE'!A11</f>
        <v>Statement AE; Line 1</v>
      </c>
      <c r="F68" s="119">
        <f t="shared" si="2"/>
        <v>9</v>
      </c>
      <c r="G68" s="106"/>
      <c r="H68" s="106"/>
    </row>
    <row r="69" spans="1:8">
      <c r="A69" s="119">
        <v>10</v>
      </c>
      <c r="B69" s="16" t="s">
        <v>299</v>
      </c>
      <c r="C69" s="653">
        <f>'Stmt AE'!I21</f>
        <v>0</v>
      </c>
      <c r="D69" s="69"/>
      <c r="E69" s="70" t="str">
        <f>"Statement AE; Line "&amp;'Stmt AE'!A21</f>
        <v>Statement AE; Line 11</v>
      </c>
      <c r="F69" s="119">
        <f t="shared" si="2"/>
        <v>10</v>
      </c>
      <c r="G69" s="106"/>
      <c r="H69" s="106"/>
    </row>
    <row r="70" spans="1:8">
      <c r="A70" s="119">
        <v>11</v>
      </c>
      <c r="B70" s="16" t="s">
        <v>868</v>
      </c>
      <c r="C70" s="653">
        <f>'Stmt AE'!I23</f>
        <v>18907.8152824397</v>
      </c>
      <c r="D70" s="69"/>
      <c r="E70" s="70" t="str">
        <f>"Statement AE; Line "&amp;'Stmt AE'!A23</f>
        <v>Statement AE; Line 13</v>
      </c>
      <c r="F70" s="119">
        <f t="shared" si="2"/>
        <v>11</v>
      </c>
      <c r="G70" s="106"/>
      <c r="H70" s="106"/>
    </row>
    <row r="71" spans="1:8">
      <c r="A71" s="119">
        <v>12</v>
      </c>
      <c r="B71" s="16" t="s">
        <v>869</v>
      </c>
      <c r="C71" s="1076">
        <f>'Stmt AE'!I25</f>
        <v>98760.484424892595</v>
      </c>
      <c r="D71" s="69"/>
      <c r="E71" s="70" t="str">
        <f>"Statement AE; Line "&amp;'Stmt AE'!A25</f>
        <v>Statement AE; Line 15</v>
      </c>
      <c r="F71" s="119">
        <f t="shared" si="2"/>
        <v>12</v>
      </c>
      <c r="G71" s="106"/>
      <c r="H71" s="106"/>
    </row>
    <row r="72" spans="1:8">
      <c r="A72" s="119">
        <v>13</v>
      </c>
      <c r="B72" s="558" t="s">
        <v>302</v>
      </c>
      <c r="C72" s="1072">
        <f>SUM(C68:C71)</f>
        <v>2252303.2948712683</v>
      </c>
      <c r="D72" s="76"/>
      <c r="E72" s="70" t="str">
        <f>"Sum Lines "&amp;A68&amp;" thru "&amp;A71</f>
        <v>Sum Lines 9 thru 12</v>
      </c>
      <c r="F72" s="119">
        <f t="shared" si="2"/>
        <v>13</v>
      </c>
      <c r="G72" s="106"/>
      <c r="H72" s="106"/>
    </row>
    <row r="73" spans="1:8">
      <c r="A73" s="119">
        <v>14</v>
      </c>
      <c r="B73" s="558"/>
      <c r="C73" s="649"/>
      <c r="D73" s="74"/>
      <c r="E73" s="77"/>
      <c r="F73" s="119">
        <f t="shared" si="2"/>
        <v>14</v>
      </c>
      <c r="G73" s="106"/>
      <c r="H73" s="106"/>
    </row>
    <row r="74" spans="1:8">
      <c r="A74" s="119">
        <v>15</v>
      </c>
      <c r="B74" s="20" t="s">
        <v>834</v>
      </c>
      <c r="C74" s="649"/>
      <c r="D74" s="74"/>
      <c r="E74" s="77"/>
      <c r="F74" s="119">
        <f t="shared" si="2"/>
        <v>15</v>
      </c>
      <c r="G74" s="106"/>
      <c r="H74" s="106"/>
    </row>
    <row r="75" spans="1:8">
      <c r="A75" s="119">
        <v>16</v>
      </c>
      <c r="B75" s="17" t="s">
        <v>835</v>
      </c>
      <c r="C75" s="655">
        <f>C61-C68</f>
        <v>6840839.2578377351</v>
      </c>
      <c r="D75" s="78"/>
      <c r="E75" s="70" t="str">
        <f>"Line "&amp;A61&amp;" Minus Line "&amp;A68</f>
        <v>Line 2 Minus Line 9</v>
      </c>
      <c r="F75" s="119">
        <f t="shared" si="2"/>
        <v>16</v>
      </c>
      <c r="G75" s="106"/>
      <c r="H75" s="106"/>
    </row>
    <row r="76" spans="1:8">
      <c r="A76" s="119">
        <v>17</v>
      </c>
      <c r="B76" s="17" t="s">
        <v>197</v>
      </c>
      <c r="C76" s="656">
        <f>C62-C69</f>
        <v>0</v>
      </c>
      <c r="D76" s="79"/>
      <c r="E76" s="70" t="str">
        <f>"Line "&amp;A62&amp;" Minus Line "&amp;A69</f>
        <v>Line 3 Minus Line 10</v>
      </c>
      <c r="F76" s="119">
        <f t="shared" si="2"/>
        <v>17</v>
      </c>
      <c r="G76" s="106"/>
      <c r="H76" s="106"/>
    </row>
    <row r="77" spans="1:8">
      <c r="A77" s="119">
        <v>18</v>
      </c>
      <c r="B77" s="17" t="s">
        <v>198</v>
      </c>
      <c r="C77" s="656">
        <f>C63-C70</f>
        <v>14345.762073509704</v>
      </c>
      <c r="D77" s="79"/>
      <c r="E77" s="70" t="str">
        <f>"Line "&amp;A63&amp;" Minus Line "&amp;A70</f>
        <v>Line 4 Minus Line 11</v>
      </c>
      <c r="F77" s="119">
        <f t="shared" si="2"/>
        <v>18</v>
      </c>
    </row>
    <row r="78" spans="1:8">
      <c r="A78" s="119">
        <v>19</v>
      </c>
      <c r="B78" s="17" t="s">
        <v>836</v>
      </c>
      <c r="C78" s="1077">
        <f>C64-C71</f>
        <v>114238.28296790303</v>
      </c>
      <c r="D78" s="557"/>
      <c r="E78" s="70" t="str">
        <f>"Line "&amp;A64&amp;" Minus Line "&amp;A71</f>
        <v>Line 5 Minus Line 12</v>
      </c>
      <c r="F78" s="119">
        <f t="shared" si="2"/>
        <v>19</v>
      </c>
    </row>
    <row r="79" spans="1:8" ht="16.5" thickBot="1">
      <c r="A79" s="119">
        <v>20</v>
      </c>
      <c r="B79" s="16" t="s">
        <v>837</v>
      </c>
      <c r="C79" s="1078">
        <f>SUM(C75:C78)</f>
        <v>6969423.3028791472</v>
      </c>
      <c r="D79" s="76"/>
      <c r="E79" s="70" t="str">
        <f>"Sum Lines "&amp;A75&amp;" thru "&amp;A78</f>
        <v>Sum Lines 16 thru 19</v>
      </c>
      <c r="F79" s="119">
        <f t="shared" si="2"/>
        <v>20</v>
      </c>
    </row>
    <row r="80" spans="1:8" ht="16.5" thickTop="1">
      <c r="A80" s="119">
        <v>21</v>
      </c>
      <c r="B80" s="57"/>
      <c r="C80" s="76"/>
      <c r="D80" s="76"/>
      <c r="E80" s="77"/>
      <c r="F80" s="119">
        <f t="shared" si="2"/>
        <v>21</v>
      </c>
    </row>
    <row r="81" spans="1:6">
      <c r="A81" s="119">
        <v>22</v>
      </c>
      <c r="B81" s="20" t="s">
        <v>870</v>
      </c>
      <c r="C81" s="76"/>
      <c r="D81" s="76"/>
      <c r="E81" s="77"/>
      <c r="F81" s="119">
        <f t="shared" si="2"/>
        <v>22</v>
      </c>
    </row>
    <row r="82" spans="1:6">
      <c r="A82" s="119">
        <v>23</v>
      </c>
      <c r="B82" s="17" t="s">
        <v>871</v>
      </c>
      <c r="C82" s="874">
        <v>0</v>
      </c>
      <c r="D82" s="76"/>
      <c r="E82" s="70" t="s">
        <v>304</v>
      </c>
      <c r="F82" s="119">
        <f t="shared" si="2"/>
        <v>23</v>
      </c>
    </row>
    <row r="83" spans="1:6">
      <c r="A83" s="119">
        <v>24</v>
      </c>
      <c r="B83" s="16" t="s">
        <v>872</v>
      </c>
      <c r="C83" s="1075">
        <v>0</v>
      </c>
      <c r="D83" s="76"/>
      <c r="E83" s="70" t="s">
        <v>304</v>
      </c>
      <c r="F83" s="119">
        <f t="shared" si="2"/>
        <v>24</v>
      </c>
    </row>
    <row r="84" spans="1:6" ht="16.5" thickBot="1">
      <c r="A84" s="119">
        <v>25</v>
      </c>
      <c r="B84" s="17" t="s">
        <v>873</v>
      </c>
      <c r="C84" s="1168">
        <f>C82-C83</f>
        <v>0</v>
      </c>
      <c r="D84" s="76"/>
      <c r="E84" s="70" t="str">
        <f>"Line "&amp;A82&amp;" Minus Line "&amp;A83</f>
        <v>Line 23 Minus Line 24</v>
      </c>
      <c r="F84" s="119">
        <f t="shared" si="2"/>
        <v>25</v>
      </c>
    </row>
    <row r="85" spans="1:6" ht="16.5" thickTop="1">
      <c r="A85" s="119"/>
    </row>
  </sheetData>
  <mergeCells count="8">
    <mergeCell ref="B54:E54"/>
    <mergeCell ref="B51:E51"/>
    <mergeCell ref="B52:E52"/>
    <mergeCell ref="B53:E53"/>
    <mergeCell ref="B2:E2"/>
    <mergeCell ref="B3:E3"/>
    <mergeCell ref="B4:E4"/>
    <mergeCell ref="B5:E5"/>
  </mergeCells>
  <printOptions horizontalCentered="1"/>
  <pageMargins left="0.5" right="0.5" top="0.5" bottom="0.5" header="0.25" footer="0.25"/>
  <pageSetup scale="63" fitToHeight="0" orientation="portrait" r:id="rId1"/>
  <headerFooter scaleWithDoc="0">
    <oddFooter>&amp;C&amp;"Times New Roman,Regular"&amp;10&amp;A
Page &amp;P of 2</oddFooter>
    <evenFooter>&amp;C&amp;"Times New Roman,Regular"&amp;10&amp;A
Page 1 of 2</evenFooter>
  </headerFooter>
  <rowBreaks count="1" manualBreakCount="1">
    <brk id="49" max="5" man="1"/>
  </rowBreaks>
  <customProperties>
    <customPr name="_pios_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6FA1-8676-4431-815B-9111972684D6}">
  <sheetPr>
    <pageSetUpPr fitToPage="1"/>
  </sheetPr>
  <dimension ref="A1:H20"/>
  <sheetViews>
    <sheetView zoomScale="80" zoomScaleNormal="80" zoomScaleSheetLayoutView="70" workbookViewId="0">
      <selection activeCell="E12" sqref="E12"/>
    </sheetView>
  </sheetViews>
  <sheetFormatPr defaultColWidth="8.5703125" defaultRowHeight="15.75"/>
  <cols>
    <col min="1" max="1" width="5.140625" style="246" customWidth="1"/>
    <col min="2" max="2" width="50.5703125" style="215" customWidth="1"/>
    <col min="3" max="3" width="21.140625" style="215" customWidth="1"/>
    <col min="4" max="4" width="1.5703125" style="215" customWidth="1"/>
    <col min="5" max="5" width="16.5703125" style="215" customWidth="1"/>
    <col min="6" max="6" width="1.5703125" style="215" customWidth="1"/>
    <col min="7" max="7" width="36.42578125" style="215" customWidth="1"/>
    <col min="8" max="8" width="5.140625" style="215" customWidth="1"/>
    <col min="9" max="9" width="8.5703125" style="215"/>
    <col min="10" max="10" width="20.42578125" style="215" bestFit="1" customWidth="1"/>
    <col min="11" max="16384" width="8.5703125" style="215"/>
  </cols>
  <sheetData>
    <row r="1" spans="1:8">
      <c r="E1" s="395"/>
      <c r="F1" s="395"/>
      <c r="G1" s="246"/>
      <c r="H1" s="246"/>
    </row>
    <row r="2" spans="1:8">
      <c r="B2" s="1315" t="s">
        <v>0</v>
      </c>
      <c r="C2" s="1315"/>
      <c r="D2" s="1315"/>
      <c r="E2" s="1315"/>
      <c r="F2" s="1315"/>
      <c r="G2" s="1315"/>
      <c r="H2" s="246"/>
    </row>
    <row r="3" spans="1:8">
      <c r="B3" s="1315" t="s">
        <v>874</v>
      </c>
      <c r="C3" s="1315"/>
      <c r="D3" s="1315"/>
      <c r="E3" s="1349"/>
      <c r="F3" s="1349"/>
      <c r="G3" s="1349"/>
      <c r="H3" s="246"/>
    </row>
    <row r="4" spans="1:8">
      <c r="B4" s="1317" t="str">
        <f>'A. Sec.1 - Direct Maintenance'!B5</f>
        <v>Base Period &amp; True-Up Period 12 - Months Ending December 31, 2025</v>
      </c>
      <c r="C4" s="1317"/>
      <c r="D4" s="1317"/>
      <c r="E4" s="1317"/>
      <c r="F4" s="1317"/>
      <c r="G4" s="1317"/>
      <c r="H4" s="246"/>
    </row>
    <row r="5" spans="1:8">
      <c r="B5" s="1313" t="s">
        <v>3</v>
      </c>
      <c r="C5" s="1329"/>
      <c r="D5" s="1329"/>
      <c r="E5" s="1329"/>
      <c r="F5" s="1329"/>
      <c r="G5" s="1329"/>
      <c r="H5" s="246"/>
    </row>
    <row r="6" spans="1:8">
      <c r="B6" s="246"/>
      <c r="C6" s="246"/>
      <c r="D6" s="246"/>
      <c r="E6" s="246"/>
      <c r="F6" s="246"/>
      <c r="G6" s="246"/>
      <c r="H6" s="246"/>
    </row>
    <row r="7" spans="1:8">
      <c r="A7" s="246" t="s">
        <v>4</v>
      </c>
      <c r="B7" s="842"/>
      <c r="C7" s="246" t="s">
        <v>188</v>
      </c>
      <c r="D7" s="550"/>
      <c r="E7" s="550"/>
      <c r="F7" s="550"/>
      <c r="G7" s="246"/>
      <c r="H7" s="246" t="s">
        <v>4</v>
      </c>
    </row>
    <row r="8" spans="1:8">
      <c r="A8" s="246" t="s">
        <v>5</v>
      </c>
      <c r="B8" s="246"/>
      <c r="C8" s="992" t="s">
        <v>190</v>
      </c>
      <c r="D8" s="550"/>
      <c r="E8" s="992" t="s">
        <v>7</v>
      </c>
      <c r="F8" s="550"/>
      <c r="G8" s="992" t="s">
        <v>8</v>
      </c>
      <c r="H8" s="246" t="s">
        <v>5</v>
      </c>
    </row>
    <row r="9" spans="1:8">
      <c r="C9" s="246"/>
      <c r="D9" s="246"/>
      <c r="F9" s="550"/>
      <c r="H9" s="246"/>
    </row>
    <row r="10" spans="1:8" ht="16.5" thickBot="1">
      <c r="A10" s="246">
        <v>1</v>
      </c>
      <c r="B10" s="419" t="s">
        <v>875</v>
      </c>
      <c r="C10" s="246"/>
      <c r="D10" s="246"/>
      <c r="E10" s="1169">
        <v>0</v>
      </c>
      <c r="F10" s="550"/>
      <c r="G10" s="246" t="s">
        <v>304</v>
      </c>
      <c r="H10" s="246">
        <f>A10</f>
        <v>1</v>
      </c>
    </row>
    <row r="11" spans="1:8" ht="16.5" thickTop="1">
      <c r="A11" s="246">
        <f t="shared" ref="A11:A16" si="0">A10+1</f>
        <v>2</v>
      </c>
      <c r="C11" s="246"/>
      <c r="D11" s="246"/>
      <c r="F11" s="550"/>
      <c r="H11" s="119">
        <f>H10+1</f>
        <v>2</v>
      </c>
    </row>
    <row r="12" spans="1:8" ht="19.5" thickBot="1">
      <c r="A12" s="246">
        <f t="shared" si="0"/>
        <v>3</v>
      </c>
      <c r="B12" s="419" t="s">
        <v>876</v>
      </c>
      <c r="E12" s="1170">
        <v>0</v>
      </c>
      <c r="F12" s="550"/>
      <c r="G12" s="246"/>
      <c r="H12" s="119">
        <f t="shared" ref="H12:H16" si="1">H11+1</f>
        <v>3</v>
      </c>
    </row>
    <row r="13" spans="1:8" ht="16.5" thickTop="1">
      <c r="A13" s="246">
        <f t="shared" si="0"/>
        <v>4</v>
      </c>
      <c r="F13" s="550"/>
      <c r="H13" s="119">
        <f t="shared" si="1"/>
        <v>4</v>
      </c>
    </row>
    <row r="14" spans="1:8" ht="19.5" thickBot="1">
      <c r="A14" s="246">
        <f t="shared" si="0"/>
        <v>5</v>
      </c>
      <c r="B14" s="419" t="s">
        <v>877</v>
      </c>
      <c r="E14" s="1170">
        <v>0</v>
      </c>
      <c r="F14" s="550"/>
      <c r="G14" s="246"/>
      <c r="H14" s="119">
        <f t="shared" si="1"/>
        <v>5</v>
      </c>
    </row>
    <row r="15" spans="1:8" ht="16.5" thickTop="1">
      <c r="A15" s="246">
        <f t="shared" si="0"/>
        <v>6</v>
      </c>
      <c r="B15" s="419"/>
      <c r="E15" s="875"/>
      <c r="F15" s="550"/>
      <c r="G15" s="246"/>
      <c r="H15" s="119">
        <f t="shared" si="1"/>
        <v>6</v>
      </c>
    </row>
    <row r="16" spans="1:8" ht="16.5" thickBot="1">
      <c r="A16" s="246">
        <f t="shared" si="0"/>
        <v>7</v>
      </c>
      <c r="B16" s="419" t="s">
        <v>858</v>
      </c>
      <c r="E16" s="1169">
        <v>0</v>
      </c>
      <c r="F16" s="550"/>
      <c r="G16" s="246" t="s">
        <v>304</v>
      </c>
      <c r="H16" s="119">
        <f t="shared" si="1"/>
        <v>7</v>
      </c>
    </row>
    <row r="17" spans="1:8" ht="16.5" thickTop="1">
      <c r="H17" s="246"/>
    </row>
    <row r="18" spans="1:8">
      <c r="H18" s="246"/>
    </row>
    <row r="19" spans="1:8" ht="18.75">
      <c r="A19" s="476">
        <v>1</v>
      </c>
      <c r="B19" s="215" t="s">
        <v>1010</v>
      </c>
      <c r="H19" s="246"/>
    </row>
    <row r="20" spans="1:8">
      <c r="B20" s="215" t="s">
        <v>992</v>
      </c>
    </row>
  </sheetData>
  <mergeCells count="4">
    <mergeCell ref="B2:G2"/>
    <mergeCell ref="B3:G3"/>
    <mergeCell ref="B4:G4"/>
    <mergeCell ref="B5:G5"/>
  </mergeCells>
  <printOptions horizontalCentered="1"/>
  <pageMargins left="0.5" right="0.5" top="0.5" bottom="0.5" header="0.25" footer="0.25"/>
  <pageSetup scale="69" orientation="portrait" r:id="rId1"/>
  <headerFooter scaleWithDoc="0">
    <oddFooter>&amp;C&amp;"Times New Roman,Regular"&amp;10Misc.</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3"/>
  <sheetViews>
    <sheetView zoomScale="80" zoomScaleNormal="80" workbookViewId="0">
      <selection activeCell="G35" sqref="G35"/>
    </sheetView>
  </sheetViews>
  <sheetFormatPr defaultColWidth="8.5703125" defaultRowHeight="15.75"/>
  <cols>
    <col min="1" max="1" width="5.140625" style="246" customWidth="1"/>
    <col min="2" max="2" width="69.140625" style="3" customWidth="1"/>
    <col min="3" max="3" width="14.5703125" style="3" customWidth="1"/>
    <col min="4" max="4" width="50.5703125" style="3" bestFit="1" customWidth="1"/>
    <col min="5" max="5" width="5.140625" style="246" customWidth="1"/>
    <col min="6" max="16384" width="8.5703125" style="3"/>
  </cols>
  <sheetData>
    <row r="1" spans="1:7">
      <c r="A1" s="561"/>
      <c r="B1" s="77"/>
      <c r="C1" s="77"/>
      <c r="D1" s="77"/>
      <c r="E1" s="561"/>
    </row>
    <row r="2" spans="1:7">
      <c r="A2" s="561"/>
      <c r="B2" s="1302" t="str">
        <f>'Summary of Cost Components'!B2:D2</f>
        <v>SAN DIEGO GAS &amp; ELECTRIC COMPANY</v>
      </c>
      <c r="C2" s="1302"/>
      <c r="D2" s="1302"/>
      <c r="E2" s="561"/>
    </row>
    <row r="3" spans="1:7">
      <c r="B3" s="1302" t="s">
        <v>1</v>
      </c>
      <c r="C3" s="1302"/>
      <c r="D3" s="1302"/>
      <c r="E3" s="109"/>
    </row>
    <row r="4" spans="1:7">
      <c r="B4" s="1302" t="s">
        <v>152</v>
      </c>
      <c r="C4" s="1302"/>
      <c r="D4" s="1302"/>
      <c r="E4" s="109"/>
    </row>
    <row r="5" spans="1:7">
      <c r="A5" s="561"/>
      <c r="B5" s="1301" t="str">
        <f>"Rate Effective Period January 1, "&amp;Automation!B3+1 &amp;" to December 31, "&amp;Automation!B3+1</f>
        <v>Rate Effective Period January 1, 2026 to December 31, 2026</v>
      </c>
      <c r="C5" s="1301"/>
      <c r="D5" s="1301"/>
      <c r="E5" s="561"/>
    </row>
    <row r="6" spans="1:7">
      <c r="B6" s="1303" t="s">
        <v>3</v>
      </c>
      <c r="C6" s="1302"/>
      <c r="D6" s="1302"/>
      <c r="E6" s="109"/>
    </row>
    <row r="7" spans="1:7" ht="16.5" thickBot="1">
      <c r="A7" s="561"/>
      <c r="B7" s="77"/>
      <c r="C7" s="63"/>
      <c r="D7" s="63"/>
      <c r="E7" s="561"/>
    </row>
    <row r="8" spans="1:7">
      <c r="A8" s="562" t="s">
        <v>4</v>
      </c>
      <c r="B8" s="535"/>
      <c r="C8" s="536"/>
      <c r="D8" s="537"/>
      <c r="E8" s="563" t="s">
        <v>4</v>
      </c>
    </row>
    <row r="9" spans="1:7">
      <c r="A9" s="562" t="s">
        <v>5</v>
      </c>
      <c r="B9" s="951" t="s">
        <v>6</v>
      </c>
      <c r="C9" s="951" t="s">
        <v>7</v>
      </c>
      <c r="D9" s="952" t="s">
        <v>8</v>
      </c>
      <c r="E9" s="563" t="s">
        <v>5</v>
      </c>
    </row>
    <row r="10" spans="1:7">
      <c r="A10" s="562"/>
      <c r="B10" s="925"/>
      <c r="C10" s="56"/>
      <c r="D10" s="88"/>
      <c r="E10" s="563"/>
    </row>
    <row r="11" spans="1:7">
      <c r="A11" s="562">
        <v>1</v>
      </c>
      <c r="B11" s="17" t="s">
        <v>9</v>
      </c>
      <c r="C11" s="854">
        <v>0</v>
      </c>
      <c r="D11" s="724" t="str">
        <f>"Cycle "&amp;Automation!B2-1&amp;"; Summary of Cost Components; Line 1"</f>
        <v>Cycle 8; Summary of Cost Components; Line 1</v>
      </c>
      <c r="E11" s="563">
        <f>A11</f>
        <v>1</v>
      </c>
      <c r="G11" s="700"/>
    </row>
    <row r="12" spans="1:7">
      <c r="A12" s="562">
        <f>A11+1</f>
        <v>2</v>
      </c>
      <c r="B12" s="16"/>
      <c r="C12" s="827"/>
      <c r="D12" s="86"/>
      <c r="E12" s="563">
        <f>E11+1</f>
        <v>2</v>
      </c>
    </row>
    <row r="13" spans="1:7">
      <c r="A13" s="562">
        <f t="shared" ref="A13:A28" si="0">A12+1</f>
        <v>3</v>
      </c>
      <c r="B13" s="17" t="s">
        <v>10</v>
      </c>
      <c r="C13" s="659">
        <v>959.23995060856782</v>
      </c>
      <c r="D13" s="89" t="str">
        <f>"Cycle "&amp;Automation!B2-1&amp;"; Summary of Cost Components; Line 3"</f>
        <v>Cycle 8; Summary of Cost Components; Line 3</v>
      </c>
      <c r="E13" s="563">
        <f t="shared" ref="E13:E28" si="1">E12+1</f>
        <v>3</v>
      </c>
      <c r="G13" s="701"/>
    </row>
    <row r="14" spans="1:7">
      <c r="A14" s="562">
        <f t="shared" si="0"/>
        <v>4</v>
      </c>
      <c r="B14" s="16"/>
      <c r="C14" s="827"/>
      <c r="D14" s="90"/>
      <c r="E14" s="563">
        <f t="shared" si="1"/>
        <v>4</v>
      </c>
    </row>
    <row r="15" spans="1:7">
      <c r="A15" s="562">
        <f t="shared" si="0"/>
        <v>5</v>
      </c>
      <c r="B15" s="17" t="s">
        <v>11</v>
      </c>
      <c r="C15" s="1086">
        <v>-6.9922339198772505</v>
      </c>
      <c r="D15" s="657" t="str">
        <f>"Cycle "&amp;Automation!B2-1&amp;"; Summary of Cost Components; Line 5"</f>
        <v>Cycle 8; Summary of Cost Components; Line 5</v>
      </c>
      <c r="E15" s="563">
        <f t="shared" si="1"/>
        <v>5</v>
      </c>
      <c r="G15" s="701"/>
    </row>
    <row r="16" spans="1:7">
      <c r="A16" s="562">
        <f t="shared" si="0"/>
        <v>6</v>
      </c>
      <c r="B16" s="57"/>
      <c r="C16" s="827"/>
      <c r="D16" s="91"/>
      <c r="E16" s="563">
        <f t="shared" si="1"/>
        <v>6</v>
      </c>
    </row>
    <row r="17" spans="1:9">
      <c r="A17" s="562">
        <f t="shared" si="0"/>
        <v>7</v>
      </c>
      <c r="B17" s="829" t="s">
        <v>12</v>
      </c>
      <c r="C17" s="827">
        <f>C11+C13+C15</f>
        <v>952.24771668869062</v>
      </c>
      <c r="D17" s="94" t="str">
        <f>"Sum Lines "&amp;A11&amp;", "&amp;A13&amp;", "&amp;A15</f>
        <v>Sum Lines 1, 3, 5</v>
      </c>
      <c r="E17" s="563">
        <f t="shared" si="1"/>
        <v>7</v>
      </c>
    </row>
    <row r="18" spans="1:9">
      <c r="A18" s="562">
        <f t="shared" si="0"/>
        <v>8</v>
      </c>
      <c r="B18" s="57"/>
      <c r="C18" s="827"/>
      <c r="D18" s="834"/>
      <c r="E18" s="563">
        <f t="shared" si="1"/>
        <v>8</v>
      </c>
    </row>
    <row r="19" spans="1:9">
      <c r="A19" s="562">
        <f t="shared" si="0"/>
        <v>9</v>
      </c>
      <c r="B19" s="17" t="s">
        <v>13</v>
      </c>
      <c r="C19" s="659">
        <v>81.888095606152191</v>
      </c>
      <c r="D19" s="657" t="str">
        <f>"Cycle "&amp;Automation!B2-1&amp;"; Summary of Cost Components; Line 9"</f>
        <v>Cycle 8; Summary of Cost Components; Line 9</v>
      </c>
      <c r="E19" s="563">
        <f t="shared" si="1"/>
        <v>9</v>
      </c>
    </row>
    <row r="20" spans="1:9">
      <c r="A20" s="562">
        <f t="shared" si="0"/>
        <v>10</v>
      </c>
      <c r="B20" s="17"/>
      <c r="C20" s="827"/>
      <c r="D20" s="92"/>
      <c r="E20" s="563">
        <f t="shared" si="1"/>
        <v>10</v>
      </c>
    </row>
    <row r="21" spans="1:9">
      <c r="A21" s="562">
        <f t="shared" si="0"/>
        <v>11</v>
      </c>
      <c r="B21" s="17" t="s">
        <v>14</v>
      </c>
      <c r="C21" s="1086">
        <v>1.7105873336075725</v>
      </c>
      <c r="D21" s="657" t="str">
        <f>"Cycle "&amp;Automation!B2-1&amp;"; Summary of Cost Components; Line 11"</f>
        <v>Cycle 8; Summary of Cost Components; Line 11</v>
      </c>
      <c r="E21" s="563">
        <f t="shared" si="1"/>
        <v>11</v>
      </c>
      <c r="G21" s="700"/>
    </row>
    <row r="22" spans="1:9">
      <c r="A22" s="562">
        <f t="shared" si="0"/>
        <v>12</v>
      </c>
      <c r="B22" s="57"/>
      <c r="C22" s="828"/>
      <c r="D22" s="93"/>
      <c r="E22" s="563">
        <f t="shared" si="1"/>
        <v>12</v>
      </c>
    </row>
    <row r="23" spans="1:9">
      <c r="A23" s="562">
        <f t="shared" si="0"/>
        <v>13</v>
      </c>
      <c r="B23" s="57" t="s">
        <v>15</v>
      </c>
      <c r="C23" s="175">
        <f>C17+C19+C21</f>
        <v>1035.8463996284502</v>
      </c>
      <c r="D23" s="94" t="str">
        <f>"Sum Lines "&amp;A17&amp;", "&amp;A19&amp;", "&amp;A21</f>
        <v>Sum Lines 7, 9, 11</v>
      </c>
      <c r="E23" s="563">
        <f t="shared" si="1"/>
        <v>13</v>
      </c>
    </row>
    <row r="24" spans="1:9">
      <c r="A24" s="562">
        <f t="shared" si="0"/>
        <v>14</v>
      </c>
      <c r="B24" s="57"/>
      <c r="C24" s="828"/>
      <c r="D24" s="93"/>
      <c r="E24" s="563">
        <f t="shared" si="1"/>
        <v>14</v>
      </c>
    </row>
    <row r="25" spans="1:9">
      <c r="A25" s="562">
        <f t="shared" si="0"/>
        <v>15</v>
      </c>
      <c r="B25" s="17" t="s">
        <v>16</v>
      </c>
      <c r="C25" s="1087">
        <v>12.108178898611401</v>
      </c>
      <c r="D25" s="657" t="s">
        <v>17</v>
      </c>
      <c r="E25" s="563">
        <f t="shared" si="1"/>
        <v>15</v>
      </c>
      <c r="G25" s="701"/>
    </row>
    <row r="26" spans="1:9">
      <c r="A26" s="562">
        <f t="shared" si="0"/>
        <v>16</v>
      </c>
      <c r="B26" s="63"/>
      <c r="C26" s="926"/>
      <c r="D26" s="93"/>
      <c r="E26" s="563">
        <f t="shared" si="1"/>
        <v>16</v>
      </c>
    </row>
    <row r="27" spans="1:9" ht="16.5" thickBot="1">
      <c r="A27" s="562">
        <f t="shared" si="0"/>
        <v>17</v>
      </c>
      <c r="B27" s="829" t="s">
        <v>18</v>
      </c>
      <c r="C27" s="597">
        <f>C23+C25</f>
        <v>1047.9545785270616</v>
      </c>
      <c r="D27" s="21" t="str">
        <f>"Line "&amp;A23&amp;" + Line "&amp;A25</f>
        <v>Line 13 + Line 15</v>
      </c>
      <c r="E27" s="563">
        <f t="shared" si="1"/>
        <v>17</v>
      </c>
      <c r="H27" s="700"/>
      <c r="I27" s="702"/>
    </row>
    <row r="28" spans="1:9" ht="17.25" thickTop="1" thickBot="1">
      <c r="A28" s="562">
        <f t="shared" si="0"/>
        <v>18</v>
      </c>
      <c r="B28" s="927"/>
      <c r="C28" s="927"/>
      <c r="D28" s="96"/>
      <c r="E28" s="563">
        <f t="shared" si="1"/>
        <v>18</v>
      </c>
    </row>
    <row r="30" spans="1:9" ht="16.5" thickBot="1">
      <c r="A30" s="561"/>
      <c r="B30" s="928"/>
      <c r="C30" s="929"/>
      <c r="D30" s="929"/>
      <c r="E30" s="561"/>
    </row>
    <row r="31" spans="1:9">
      <c r="A31" s="562" t="s">
        <v>4</v>
      </c>
      <c r="B31" s="55"/>
      <c r="C31" s="55"/>
      <c r="D31" s="86"/>
      <c r="E31" s="563" t="s">
        <v>4</v>
      </c>
    </row>
    <row r="32" spans="1:9">
      <c r="A32" s="562" t="s">
        <v>5</v>
      </c>
      <c r="B32" s="951" t="s">
        <v>19</v>
      </c>
      <c r="C32" s="951" t="str">
        <f>C9</f>
        <v>Amounts</v>
      </c>
      <c r="D32" s="952" t="str">
        <f>D9</f>
        <v>Reference</v>
      </c>
      <c r="E32" s="563" t="s">
        <v>5</v>
      </c>
    </row>
    <row r="33" spans="1:5">
      <c r="A33" s="562">
        <f>A28+1</f>
        <v>19</v>
      </c>
      <c r="B33" s="54"/>
      <c r="C33" s="56"/>
      <c r="D33" s="88"/>
      <c r="E33" s="563">
        <f>E28+1</f>
        <v>19</v>
      </c>
    </row>
    <row r="34" spans="1:5">
      <c r="A34" s="562">
        <f>A33+1</f>
        <v>20</v>
      </c>
      <c r="B34" s="847" t="str">
        <f>B11</f>
        <v>Section 1 - Direct Maintenance Expense Cost Component</v>
      </c>
      <c r="C34" s="794">
        <f>C11/12</f>
        <v>0</v>
      </c>
      <c r="D34" s="89" t="str">
        <f>"Line "&amp;A11&amp;" / "&amp;C50&amp;" Months"</f>
        <v>Line 1 / 12 Months</v>
      </c>
      <c r="E34" s="563">
        <f>E33+1</f>
        <v>20</v>
      </c>
    </row>
    <row r="35" spans="1:5">
      <c r="A35" s="562">
        <f t="shared" ref="A35:A53" si="2">A34+1</f>
        <v>21</v>
      </c>
      <c r="B35" s="703"/>
      <c r="C35" s="25"/>
      <c r="D35" s="85"/>
      <c r="E35" s="563">
        <f t="shared" ref="E35:E53" si="3">E34+1</f>
        <v>21</v>
      </c>
    </row>
    <row r="36" spans="1:5">
      <c r="A36" s="562">
        <f t="shared" si="2"/>
        <v>22</v>
      </c>
      <c r="B36" s="847" t="str">
        <f>B13</f>
        <v>Section 2 - Non-Direct Expense Cost Component</v>
      </c>
      <c r="C36" s="846">
        <f>C13/12</f>
        <v>79.93666255071399</v>
      </c>
      <c r="D36" s="89" t="str">
        <f>"Line "&amp;A13&amp;" / "&amp;C50&amp;" Months"</f>
        <v>Line 3 / 12 Months</v>
      </c>
      <c r="E36" s="563">
        <f t="shared" si="3"/>
        <v>22</v>
      </c>
    </row>
    <row r="37" spans="1:5">
      <c r="A37" s="562">
        <f t="shared" si="2"/>
        <v>23</v>
      </c>
      <c r="B37" s="703"/>
      <c r="C37" s="796"/>
      <c r="D37" s="97"/>
      <c r="E37" s="563">
        <f t="shared" si="3"/>
        <v>23</v>
      </c>
    </row>
    <row r="38" spans="1:5">
      <c r="A38" s="562">
        <f t="shared" si="2"/>
        <v>24</v>
      </c>
      <c r="B38" s="847" t="str">
        <f>B15</f>
        <v>Section 3 - Cost Component Containing Other Specific Expenses</v>
      </c>
      <c r="C38" s="1088">
        <f>C15/12</f>
        <v>-0.58268615998977091</v>
      </c>
      <c r="D38" s="89" t="str">
        <f>"Line "&amp;A15&amp;" / "&amp;C50&amp;" Months"</f>
        <v>Line 5 / 12 Months</v>
      </c>
      <c r="E38" s="563">
        <f t="shared" si="3"/>
        <v>24</v>
      </c>
    </row>
    <row r="39" spans="1:5">
      <c r="A39" s="562">
        <f t="shared" si="2"/>
        <v>25</v>
      </c>
      <c r="B39" s="87"/>
      <c r="C39" s="795"/>
      <c r="D39" s="89"/>
      <c r="E39" s="563">
        <f t="shared" si="3"/>
        <v>25</v>
      </c>
    </row>
    <row r="40" spans="1:5">
      <c r="A40" s="562">
        <f t="shared" si="2"/>
        <v>26</v>
      </c>
      <c r="B40" s="829" t="s">
        <v>20</v>
      </c>
      <c r="C40" s="899">
        <f>C34+C36+C38</f>
        <v>79.353976390724213</v>
      </c>
      <c r="D40" s="94" t="str">
        <f>"Sum Lines "&amp;A34&amp;", "&amp;A36&amp;", "&amp;A38</f>
        <v>Sum Lines 20, 22, 24</v>
      </c>
      <c r="E40" s="563">
        <f t="shared" si="3"/>
        <v>26</v>
      </c>
    </row>
    <row r="41" spans="1:5">
      <c r="A41" s="562">
        <f t="shared" si="2"/>
        <v>27</v>
      </c>
      <c r="B41" s="54"/>
      <c r="C41" s="796"/>
      <c r="D41" s="90"/>
      <c r="E41" s="563">
        <f t="shared" si="3"/>
        <v>27</v>
      </c>
    </row>
    <row r="42" spans="1:5">
      <c r="A42" s="562">
        <f t="shared" si="2"/>
        <v>28</v>
      </c>
      <c r="B42" s="847" t="str">
        <f>LEFT(B19,45)</f>
        <v>Section 4 - True-Up Adjustment Cost Component</v>
      </c>
      <c r="C42" s="846">
        <f>C19/12</f>
        <v>6.824007967179349</v>
      </c>
      <c r="D42" s="89" t="str">
        <f>"Line "&amp;A19&amp;" / "&amp;C4913&amp;" Months"</f>
        <v>Line 9 /  Months</v>
      </c>
      <c r="E42" s="563">
        <f t="shared" si="3"/>
        <v>28</v>
      </c>
    </row>
    <row r="43" spans="1:5">
      <c r="A43" s="562">
        <f t="shared" si="2"/>
        <v>29</v>
      </c>
      <c r="B43" s="847"/>
      <c r="C43" s="796"/>
      <c r="D43" s="98"/>
      <c r="E43" s="563">
        <f t="shared" si="3"/>
        <v>29</v>
      </c>
    </row>
    <row r="44" spans="1:5">
      <c r="A44" s="562">
        <f t="shared" si="2"/>
        <v>30</v>
      </c>
      <c r="B44" s="847" t="str">
        <f>B21</f>
        <v>Section 5 - Interest True-Up Adjustment Cost Component</v>
      </c>
      <c r="C44" s="846">
        <f>C21/12</f>
        <v>0.14254894446729771</v>
      </c>
      <c r="D44" s="93" t="str">
        <f>"Line "&amp;A21&amp;" / "&amp;C50&amp;" Months"</f>
        <v>Line 11 / 12 Months</v>
      </c>
      <c r="E44" s="563">
        <f t="shared" si="3"/>
        <v>30</v>
      </c>
    </row>
    <row r="45" spans="1:5">
      <c r="A45" s="562">
        <f t="shared" si="2"/>
        <v>31</v>
      </c>
      <c r="B45" s="87"/>
      <c r="C45" s="797"/>
      <c r="D45" s="95"/>
      <c r="E45" s="563">
        <f t="shared" si="3"/>
        <v>31</v>
      </c>
    </row>
    <row r="46" spans="1:5">
      <c r="A46" s="562">
        <f t="shared" si="2"/>
        <v>32</v>
      </c>
      <c r="B46" s="17" t="str">
        <f>B25</f>
        <v>Other Adjustments</v>
      </c>
      <c r="C46" s="1088">
        <f>C25/12</f>
        <v>1.0090149082176167</v>
      </c>
      <c r="D46" s="93" t="str">
        <f>"Line "&amp;A25&amp;" / "&amp;C50&amp;" Months"</f>
        <v>Line 15 / 12 Months</v>
      </c>
      <c r="E46" s="563">
        <f t="shared" si="3"/>
        <v>32</v>
      </c>
    </row>
    <row r="47" spans="1:5">
      <c r="A47" s="562">
        <f t="shared" si="2"/>
        <v>33</v>
      </c>
      <c r="B47" s="57"/>
      <c r="C47" s="797"/>
      <c r="D47" s="793"/>
      <c r="E47" s="563">
        <f t="shared" si="3"/>
        <v>33</v>
      </c>
    </row>
    <row r="48" spans="1:5" ht="16.5" thickBot="1">
      <c r="A48" s="562">
        <f t="shared" si="2"/>
        <v>34</v>
      </c>
      <c r="B48" s="57" t="s">
        <v>21</v>
      </c>
      <c r="C48" s="848">
        <f>C27/12</f>
        <v>87.32954821058847</v>
      </c>
      <c r="D48" s="94" t="str">
        <f>"Sum Lines "&amp;A40&amp;", "&amp;A42&amp;", "&amp;A44&amp;", "&amp;A46</f>
        <v>Sum Lines 26, 28, 30, 32</v>
      </c>
      <c r="E48" s="563">
        <f t="shared" si="3"/>
        <v>34</v>
      </c>
    </row>
    <row r="49" spans="1:5" ht="16.5" thickTop="1">
      <c r="A49" s="562">
        <f t="shared" si="2"/>
        <v>35</v>
      </c>
      <c r="B49" s="54"/>
      <c r="C49" s="930"/>
      <c r="D49" s="99"/>
      <c r="E49" s="563">
        <f t="shared" si="3"/>
        <v>35</v>
      </c>
    </row>
    <row r="50" spans="1:5">
      <c r="A50" s="562">
        <f t="shared" si="2"/>
        <v>36</v>
      </c>
      <c r="B50" s="703" t="s">
        <v>22</v>
      </c>
      <c r="C50" s="1089">
        <v>12</v>
      </c>
      <c r="D50" s="99"/>
      <c r="E50" s="563">
        <f t="shared" si="3"/>
        <v>36</v>
      </c>
    </row>
    <row r="51" spans="1:5">
      <c r="A51" s="562">
        <f t="shared" si="2"/>
        <v>37</v>
      </c>
      <c r="B51" s="54"/>
      <c r="C51" s="930"/>
      <c r="D51" s="100"/>
      <c r="E51" s="563">
        <f t="shared" si="3"/>
        <v>37</v>
      </c>
    </row>
    <row r="52" spans="1:5" ht="16.5" thickBot="1">
      <c r="A52" s="562">
        <f t="shared" si="2"/>
        <v>38</v>
      </c>
      <c r="B52" s="829" t="str">
        <f>B27</f>
        <v>Total Annual Costs</v>
      </c>
      <c r="C52" s="592">
        <f>C48*C50</f>
        <v>1047.9545785270616</v>
      </c>
      <c r="D52" s="93" t="str">
        <f>"Line "&amp;A48&amp;" x Line "&amp;A50</f>
        <v>Line 34 x Line 36</v>
      </c>
      <c r="E52" s="563">
        <f t="shared" si="3"/>
        <v>38</v>
      </c>
    </row>
    <row r="53" spans="1:5" ht="17.25" thickTop="1" thickBot="1">
      <c r="A53" s="562">
        <f t="shared" si="2"/>
        <v>39</v>
      </c>
      <c r="B53" s="931"/>
      <c r="C53" s="24"/>
      <c r="D53" s="101"/>
      <c r="E53" s="563">
        <f t="shared" si="3"/>
        <v>39</v>
      </c>
    </row>
  </sheetData>
  <mergeCells count="5">
    <mergeCell ref="B3:D3"/>
    <mergeCell ref="B4:D4"/>
    <mergeCell ref="B5:D5"/>
    <mergeCell ref="B6:D6"/>
    <mergeCell ref="B2:D2"/>
  </mergeCells>
  <printOptions horizontalCentered="1"/>
  <pageMargins left="0.5" right="0.5" top="0.5" bottom="0.5" header="0.25" footer="0.25"/>
  <pageSetup scale="66" orientation="portrait" r:id="rId1"/>
  <headerFooter scaleWithDoc="0">
    <oddFooter>&amp;C&amp;"Times New Roman,Regular"&amp;10Section 4
Cycle 8 Invoice Summary</oddFooter>
  </headerFooter>
  <customProperties>
    <customPr name="_pios_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3"/>
  <sheetViews>
    <sheetView zoomScale="80" zoomScaleNormal="80" workbookViewId="0">
      <selection activeCell="B3" sqref="B3"/>
    </sheetView>
  </sheetViews>
  <sheetFormatPr defaultColWidth="8.5703125" defaultRowHeight="15.75"/>
  <cols>
    <col min="1" max="1" width="28.5703125" style="13" customWidth="1"/>
    <col min="2" max="2" width="14.140625" style="13" customWidth="1"/>
    <col min="3" max="3" width="29.5703125" style="13" customWidth="1"/>
    <col min="4" max="4" width="17.42578125" style="13" customWidth="1"/>
    <col min="5" max="16384" width="8.5703125" style="13"/>
  </cols>
  <sheetData>
    <row r="1" spans="1:3">
      <c r="A1" s="138" t="s">
        <v>878</v>
      </c>
      <c r="B1" s="137">
        <v>6</v>
      </c>
      <c r="C1" s="137"/>
    </row>
    <row r="2" spans="1:3">
      <c r="A2" s="138" t="s">
        <v>879</v>
      </c>
      <c r="B2" s="137">
        <v>9</v>
      </c>
      <c r="C2" s="137"/>
    </row>
    <row r="3" spans="1:3">
      <c r="A3" s="138" t="s">
        <v>880</v>
      </c>
      <c r="B3" s="137">
        <v>2025</v>
      </c>
      <c r="C3" s="137"/>
    </row>
  </sheetData>
  <printOptions horizontalCentered="1"/>
  <pageMargins left="0.5" right="0.5" top="0.5" bottom="0.5" header="0.25" footer="0.25"/>
  <pageSetup orientation="portrait" r:id="rId1"/>
  <headerFooter scaleWithDoc="0">
    <oddFooter>&amp;C&amp;"Times New Roman,Regular"&amp;10&amp;A</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2D1D-EC81-4DC0-B44D-3E964C2F2C10}">
  <sheetPr>
    <pageSetUpPr fitToPage="1"/>
  </sheetPr>
  <dimension ref="A1:I53"/>
  <sheetViews>
    <sheetView tabSelected="1" zoomScale="80" zoomScaleNormal="80" workbookViewId="0">
      <selection activeCell="F38" sqref="F38"/>
    </sheetView>
  </sheetViews>
  <sheetFormatPr defaultColWidth="8.5703125" defaultRowHeight="15.75"/>
  <cols>
    <col min="1" max="1" width="5.140625" style="246" customWidth="1"/>
    <col min="2" max="2" width="73.140625" style="3" bestFit="1" customWidth="1"/>
    <col min="3" max="3" width="14.5703125" style="3" customWidth="1"/>
    <col min="4" max="4" width="51.42578125" style="3" bestFit="1" customWidth="1"/>
    <col min="5" max="5" width="5.140625" style="246" customWidth="1"/>
    <col min="6" max="16384" width="8.5703125" style="3"/>
  </cols>
  <sheetData>
    <row r="1" spans="1:7">
      <c r="A1" s="1202"/>
      <c r="B1" s="77"/>
      <c r="C1" s="77"/>
      <c r="D1" s="77"/>
      <c r="E1" s="1202"/>
    </row>
    <row r="2" spans="1:7">
      <c r="A2" s="1202"/>
      <c r="B2" s="1302" t="s">
        <v>0</v>
      </c>
      <c r="C2" s="1302"/>
      <c r="D2" s="1302"/>
      <c r="E2" s="77"/>
    </row>
    <row r="3" spans="1:7">
      <c r="B3" s="1302" t="s">
        <v>1</v>
      </c>
      <c r="C3" s="1302"/>
      <c r="D3" s="1302"/>
      <c r="E3" s="109"/>
    </row>
    <row r="4" spans="1:7">
      <c r="B4" s="1302" t="s">
        <v>2</v>
      </c>
      <c r="C4" s="1302"/>
      <c r="D4" s="1302"/>
      <c r="E4" s="109"/>
    </row>
    <row r="5" spans="1:7">
      <c r="A5" s="1202"/>
      <c r="B5" s="1301" t="s">
        <v>1026</v>
      </c>
      <c r="C5" s="1301"/>
      <c r="D5" s="1301"/>
      <c r="E5" s="1202"/>
    </row>
    <row r="6" spans="1:7">
      <c r="B6" s="1303" t="s">
        <v>3</v>
      </c>
      <c r="C6" s="1302"/>
      <c r="D6" s="1302"/>
      <c r="E6" s="109"/>
    </row>
    <row r="7" spans="1:7" ht="16.5" thickBot="1">
      <c r="A7" s="1202"/>
      <c r="B7" s="77"/>
      <c r="C7" s="63"/>
      <c r="D7" s="63"/>
      <c r="E7" s="1202"/>
    </row>
    <row r="8" spans="1:7">
      <c r="A8" s="562" t="s">
        <v>4</v>
      </c>
      <c r="B8" s="535"/>
      <c r="C8" s="536"/>
      <c r="D8" s="537"/>
      <c r="E8" s="563" t="s">
        <v>4</v>
      </c>
    </row>
    <row r="9" spans="1:7">
      <c r="A9" s="562" t="s">
        <v>5</v>
      </c>
      <c r="B9" s="951" t="s">
        <v>6</v>
      </c>
      <c r="C9" s="951" t="s">
        <v>7</v>
      </c>
      <c r="D9" s="952" t="s">
        <v>8</v>
      </c>
      <c r="E9" s="563" t="s">
        <v>5</v>
      </c>
    </row>
    <row r="10" spans="1:7">
      <c r="A10" s="562"/>
      <c r="B10" s="925"/>
      <c r="C10" s="56"/>
      <c r="D10" s="88"/>
      <c r="E10" s="563"/>
    </row>
    <row r="11" spans="1:7">
      <c r="A11" s="562">
        <v>1</v>
      </c>
      <c r="B11" s="847" t="s">
        <v>9</v>
      </c>
      <c r="C11" s="594">
        <v>0</v>
      </c>
      <c r="D11" s="89" t="s">
        <v>898</v>
      </c>
      <c r="E11" s="563">
        <f>A11</f>
        <v>1</v>
      </c>
      <c r="G11" s="700"/>
    </row>
    <row r="12" spans="1:7">
      <c r="A12" s="562">
        <f>A11+1</f>
        <v>2</v>
      </c>
      <c r="B12" s="703"/>
      <c r="C12" s="595"/>
      <c r="D12" s="86"/>
      <c r="E12" s="563">
        <f>E11+1</f>
        <v>2</v>
      </c>
    </row>
    <row r="13" spans="1:7">
      <c r="A13" s="562">
        <f t="shared" ref="A13:A28" si="0">A12+1</f>
        <v>3</v>
      </c>
      <c r="B13" s="847" t="s">
        <v>10</v>
      </c>
      <c r="C13" s="596">
        <v>907.1293850567223</v>
      </c>
      <c r="D13" s="89" t="s">
        <v>899</v>
      </c>
      <c r="E13" s="563">
        <f t="shared" ref="E13:E28" si="1">E12+1</f>
        <v>3</v>
      </c>
      <c r="G13" s="701"/>
    </row>
    <row r="14" spans="1:7">
      <c r="A14" s="562">
        <f t="shared" si="0"/>
        <v>4</v>
      </c>
      <c r="B14" s="703"/>
      <c r="C14" s="595"/>
      <c r="D14" s="90"/>
      <c r="E14" s="563">
        <f t="shared" si="1"/>
        <v>4</v>
      </c>
    </row>
    <row r="15" spans="1:7">
      <c r="A15" s="562">
        <f t="shared" si="0"/>
        <v>5</v>
      </c>
      <c r="B15" s="17" t="s">
        <v>11</v>
      </c>
      <c r="C15" s="1086">
        <v>-22.633807665104086</v>
      </c>
      <c r="D15" s="657" t="s">
        <v>900</v>
      </c>
      <c r="E15" s="563">
        <f t="shared" si="1"/>
        <v>5</v>
      </c>
      <c r="G15" s="701"/>
    </row>
    <row r="16" spans="1:7">
      <c r="A16" s="562">
        <f t="shared" si="0"/>
        <v>6</v>
      </c>
      <c r="B16" s="57"/>
      <c r="C16" s="830"/>
      <c r="D16" s="657"/>
      <c r="E16" s="563">
        <f t="shared" si="1"/>
        <v>6</v>
      </c>
      <c r="G16" s="701"/>
    </row>
    <row r="17" spans="1:9">
      <c r="A17" s="562">
        <f t="shared" si="0"/>
        <v>7</v>
      </c>
      <c r="B17" s="829" t="s">
        <v>12</v>
      </c>
      <c r="C17" s="898">
        <f>C11+C13+C15</f>
        <v>884.49557739161821</v>
      </c>
      <c r="D17" s="94" t="str">
        <f>"Sum Lines "&amp;A11&amp;", "&amp;A13&amp;", "&amp;A15</f>
        <v>Sum Lines 1, 3, 5</v>
      </c>
      <c r="E17" s="563">
        <f t="shared" si="1"/>
        <v>7</v>
      </c>
      <c r="G17" s="701"/>
    </row>
    <row r="18" spans="1:9">
      <c r="A18" s="562">
        <f t="shared" si="0"/>
        <v>8</v>
      </c>
      <c r="B18" s="87"/>
      <c r="C18" s="595"/>
      <c r="D18" s="91"/>
      <c r="E18" s="563">
        <f t="shared" si="1"/>
        <v>8</v>
      </c>
    </row>
    <row r="19" spans="1:9">
      <c r="A19" s="562">
        <f t="shared" si="0"/>
        <v>9</v>
      </c>
      <c r="B19" s="847" t="s">
        <v>13</v>
      </c>
      <c r="C19" s="659">
        <v>12.262473937705261</v>
      </c>
      <c r="D19" s="657" t="s">
        <v>901</v>
      </c>
      <c r="E19" s="563">
        <f t="shared" si="1"/>
        <v>9</v>
      </c>
    </row>
    <row r="20" spans="1:9">
      <c r="A20" s="562">
        <f t="shared" si="0"/>
        <v>10</v>
      </c>
      <c r="B20" s="847"/>
      <c r="C20" s="595"/>
      <c r="D20" s="92"/>
      <c r="E20" s="563">
        <f t="shared" si="1"/>
        <v>10</v>
      </c>
    </row>
    <row r="21" spans="1:9">
      <c r="A21" s="562">
        <f t="shared" si="0"/>
        <v>11</v>
      </c>
      <c r="B21" s="847" t="s">
        <v>14</v>
      </c>
      <c r="C21" s="1086">
        <v>11.275977774723639</v>
      </c>
      <c r="D21" s="94" t="s">
        <v>902</v>
      </c>
      <c r="E21" s="563">
        <f t="shared" si="1"/>
        <v>11</v>
      </c>
    </row>
    <row r="22" spans="1:9">
      <c r="A22" s="562">
        <f t="shared" si="0"/>
        <v>12</v>
      </c>
      <c r="B22" s="57"/>
      <c r="C22" s="828"/>
      <c r="D22" s="93"/>
      <c r="E22" s="563">
        <f t="shared" si="1"/>
        <v>12</v>
      </c>
    </row>
    <row r="23" spans="1:9">
      <c r="A23" s="562">
        <f t="shared" si="0"/>
        <v>13</v>
      </c>
      <c r="B23" s="57" t="s">
        <v>15</v>
      </c>
      <c r="C23" s="175">
        <f>C17+C19+C21</f>
        <v>908.03402910404714</v>
      </c>
      <c r="D23" s="94" t="str">
        <f>"Sum Lines "&amp;A17&amp;", "&amp;A19&amp;", "&amp;A21</f>
        <v>Sum Lines 7, 9, 11</v>
      </c>
      <c r="E23" s="563">
        <f t="shared" si="1"/>
        <v>13</v>
      </c>
      <c r="G23" s="701"/>
    </row>
    <row r="24" spans="1:9">
      <c r="A24" s="562">
        <f t="shared" si="0"/>
        <v>14</v>
      </c>
      <c r="B24" s="792"/>
      <c r="C24" s="177"/>
      <c r="D24" s="94"/>
      <c r="E24" s="563">
        <f t="shared" si="1"/>
        <v>14</v>
      </c>
      <c r="G24" s="701"/>
    </row>
    <row r="25" spans="1:9">
      <c r="A25" s="562">
        <f t="shared" si="0"/>
        <v>15</v>
      </c>
      <c r="B25" s="17" t="s">
        <v>16</v>
      </c>
      <c r="C25" s="1087">
        <v>3.97</v>
      </c>
      <c r="D25" s="94" t="s">
        <v>17</v>
      </c>
      <c r="E25" s="563">
        <f t="shared" si="1"/>
        <v>15</v>
      </c>
      <c r="G25" s="701"/>
    </row>
    <row r="26" spans="1:9">
      <c r="A26" s="562">
        <f t="shared" si="0"/>
        <v>16</v>
      </c>
      <c r="B26" s="63"/>
      <c r="C26" s="926"/>
      <c r="D26" s="93"/>
      <c r="E26" s="563">
        <f t="shared" si="1"/>
        <v>16</v>
      </c>
    </row>
    <row r="27" spans="1:9" ht="16.5" thickBot="1">
      <c r="A27" s="562">
        <f t="shared" si="0"/>
        <v>17</v>
      </c>
      <c r="B27" s="829" t="s">
        <v>18</v>
      </c>
      <c r="C27" s="597">
        <f>C23+C25</f>
        <v>912.00402910404716</v>
      </c>
      <c r="D27" s="93" t="str">
        <f>"Line "&amp;A23&amp;" + Line "&amp;A25</f>
        <v>Line 13 + Line 15</v>
      </c>
      <c r="E27" s="563">
        <f t="shared" si="1"/>
        <v>17</v>
      </c>
      <c r="H27" s="700"/>
      <c r="I27" s="702"/>
    </row>
    <row r="28" spans="1:9" ht="17.25" thickTop="1" thickBot="1">
      <c r="A28" s="562">
        <f t="shared" si="0"/>
        <v>18</v>
      </c>
      <c r="B28" s="927"/>
      <c r="C28" s="927"/>
      <c r="D28" s="96"/>
      <c r="E28" s="563">
        <f t="shared" si="1"/>
        <v>18</v>
      </c>
    </row>
    <row r="30" spans="1:9" ht="16.5" thickBot="1">
      <c r="A30" s="1202"/>
      <c r="B30" s="384"/>
      <c r="C30" s="929"/>
      <c r="D30" s="929"/>
      <c r="E30" s="1202"/>
    </row>
    <row r="31" spans="1:9">
      <c r="A31" s="562" t="s">
        <v>4</v>
      </c>
      <c r="B31" s="55"/>
      <c r="C31" s="55"/>
      <c r="D31" s="86"/>
      <c r="E31" s="563" t="s">
        <v>4</v>
      </c>
    </row>
    <row r="32" spans="1:9">
      <c r="A32" s="562" t="s">
        <v>5</v>
      </c>
      <c r="B32" s="951" t="s">
        <v>19</v>
      </c>
      <c r="C32" s="951" t="str">
        <f>C9</f>
        <v>Amounts</v>
      </c>
      <c r="D32" s="952" t="str">
        <f>D9</f>
        <v>Reference</v>
      </c>
      <c r="E32" s="563" t="s">
        <v>5</v>
      </c>
    </row>
    <row r="33" spans="1:5">
      <c r="A33" s="562">
        <f>A28+1</f>
        <v>19</v>
      </c>
      <c r="B33" s="54"/>
      <c r="C33" s="56"/>
      <c r="D33" s="88"/>
      <c r="E33" s="563">
        <f>E28+1</f>
        <v>19</v>
      </c>
    </row>
    <row r="34" spans="1:5">
      <c r="A34" s="562">
        <f>A33+1</f>
        <v>20</v>
      </c>
      <c r="B34" s="847" t="str">
        <f>B11</f>
        <v>Section 1 - Direct Maintenance Expense Cost Component</v>
      </c>
      <c r="C34" s="845">
        <f>C11/12</f>
        <v>0</v>
      </c>
      <c r="D34" s="89" t="str">
        <f>"Line "&amp;A11&amp;" / "&amp;C50&amp;" Months"</f>
        <v>Line 1 / 12 Months</v>
      </c>
      <c r="E34" s="563">
        <f>E33+1</f>
        <v>20</v>
      </c>
    </row>
    <row r="35" spans="1:5">
      <c r="A35" s="562">
        <f t="shared" ref="A35:A53" si="2">A34+1</f>
        <v>21</v>
      </c>
      <c r="B35" s="703"/>
      <c r="C35" s="25"/>
      <c r="D35" s="85"/>
      <c r="E35" s="563">
        <f t="shared" ref="E35:E53" si="3">E34+1</f>
        <v>21</v>
      </c>
    </row>
    <row r="36" spans="1:5">
      <c r="A36" s="562">
        <f t="shared" si="2"/>
        <v>22</v>
      </c>
      <c r="B36" s="847" t="str">
        <f>B13</f>
        <v>Section 2 - Non-Direct Expense Cost Component</v>
      </c>
      <c r="C36" s="846">
        <f>C13/12</f>
        <v>75.594115421393525</v>
      </c>
      <c r="D36" s="89" t="str">
        <f>"Line "&amp;A13&amp;" / "&amp;C50&amp;" Months"</f>
        <v>Line 3 / 12 Months</v>
      </c>
      <c r="E36" s="563">
        <f t="shared" si="3"/>
        <v>22</v>
      </c>
    </row>
    <row r="37" spans="1:5">
      <c r="A37" s="562">
        <f t="shared" si="2"/>
        <v>23</v>
      </c>
      <c r="B37" s="703"/>
      <c r="C37" s="796"/>
      <c r="D37" s="97"/>
      <c r="E37" s="563">
        <f t="shared" si="3"/>
        <v>23</v>
      </c>
    </row>
    <row r="38" spans="1:5">
      <c r="A38" s="562">
        <f t="shared" si="2"/>
        <v>24</v>
      </c>
      <c r="B38" s="847" t="str">
        <f>B15</f>
        <v>Section 3 - Cost Component Containing Other Specific Expenses</v>
      </c>
      <c r="C38" s="1088">
        <f>C15/12</f>
        <v>-1.8861506387586739</v>
      </c>
      <c r="D38" s="89" t="str">
        <f>"Line "&amp;A15&amp;" / "&amp;C50&amp;" Months"</f>
        <v>Line 5 / 12 Months</v>
      </c>
      <c r="E38" s="563">
        <f t="shared" si="3"/>
        <v>24</v>
      </c>
    </row>
    <row r="39" spans="1:5">
      <c r="A39" s="562">
        <f t="shared" si="2"/>
        <v>25</v>
      </c>
      <c r="B39" s="87"/>
      <c r="C39" s="795"/>
      <c r="D39" s="89"/>
      <c r="E39" s="563">
        <f t="shared" si="3"/>
        <v>25</v>
      </c>
    </row>
    <row r="40" spans="1:5">
      <c r="A40" s="562">
        <f t="shared" si="2"/>
        <v>26</v>
      </c>
      <c r="B40" s="829" t="s">
        <v>20</v>
      </c>
      <c r="C40" s="899">
        <f>C34+C36+C38</f>
        <v>73.707964782634846</v>
      </c>
      <c r="D40" s="94" t="str">
        <f>"Sum Lines "&amp;A34&amp;", "&amp;A36&amp;", "&amp;A38</f>
        <v>Sum Lines 20, 22, 24</v>
      </c>
      <c r="E40" s="563">
        <f t="shared" si="3"/>
        <v>26</v>
      </c>
    </row>
    <row r="41" spans="1:5">
      <c r="A41" s="562">
        <f t="shared" si="2"/>
        <v>27</v>
      </c>
      <c r="B41" s="54"/>
      <c r="C41" s="796"/>
      <c r="D41" s="90"/>
      <c r="E41" s="563">
        <f t="shared" si="3"/>
        <v>27</v>
      </c>
    </row>
    <row r="42" spans="1:5">
      <c r="A42" s="562">
        <f t="shared" si="2"/>
        <v>28</v>
      </c>
      <c r="B42" s="847" t="str">
        <f>LEFT(B19,45)</f>
        <v>Section 4 - True-Up Adjustment Cost Component</v>
      </c>
      <c r="C42" s="846">
        <f>C19/12</f>
        <v>1.021872828142105</v>
      </c>
      <c r="D42" s="89" t="str">
        <f>"Line "&amp;A19&amp;" / "&amp;C50&amp;" Months"</f>
        <v>Line 9 / 12 Months</v>
      </c>
      <c r="E42" s="563">
        <f t="shared" si="3"/>
        <v>28</v>
      </c>
    </row>
    <row r="43" spans="1:5">
      <c r="A43" s="562">
        <f t="shared" si="2"/>
        <v>29</v>
      </c>
      <c r="B43" s="847"/>
      <c r="C43" s="796"/>
      <c r="D43" s="98"/>
      <c r="E43" s="563">
        <f t="shared" si="3"/>
        <v>29</v>
      </c>
    </row>
    <row r="44" spans="1:5">
      <c r="A44" s="562">
        <f t="shared" si="2"/>
        <v>30</v>
      </c>
      <c r="B44" s="847" t="str">
        <f>B21</f>
        <v>Section 5 - Interest True-Up Adjustment Cost Component</v>
      </c>
      <c r="C44" s="846">
        <f>C21/12</f>
        <v>0.93966481456030326</v>
      </c>
      <c r="D44" s="93" t="str">
        <f>"Line "&amp;A21&amp;" / "&amp;C50&amp;" Months"</f>
        <v>Line 11 / 12 Months</v>
      </c>
      <c r="E44" s="563">
        <f t="shared" si="3"/>
        <v>30</v>
      </c>
    </row>
    <row r="45" spans="1:5">
      <c r="A45" s="562">
        <f t="shared" si="2"/>
        <v>31</v>
      </c>
      <c r="B45" s="87"/>
      <c r="C45" s="797"/>
      <c r="D45" s="95"/>
      <c r="E45" s="563">
        <f t="shared" si="3"/>
        <v>31</v>
      </c>
    </row>
    <row r="46" spans="1:5">
      <c r="A46" s="562">
        <f t="shared" si="2"/>
        <v>32</v>
      </c>
      <c r="B46" s="17" t="str">
        <f>B25</f>
        <v>Other Adjustments</v>
      </c>
      <c r="C46" s="1088">
        <f>C25/12</f>
        <v>0.33083333333333337</v>
      </c>
      <c r="D46" s="93" t="str">
        <f>"Line "&amp;A25&amp;" / "&amp;C50&amp;" Months"</f>
        <v>Line 15 / 12 Months</v>
      </c>
      <c r="E46" s="563">
        <f t="shared" si="3"/>
        <v>32</v>
      </c>
    </row>
    <row r="47" spans="1:5">
      <c r="A47" s="562">
        <f t="shared" si="2"/>
        <v>33</v>
      </c>
      <c r="B47" s="57"/>
      <c r="C47" s="797"/>
      <c r="D47" s="793"/>
      <c r="E47" s="563">
        <f t="shared" si="3"/>
        <v>33</v>
      </c>
    </row>
    <row r="48" spans="1:5" ht="16.5" thickBot="1">
      <c r="A48" s="562">
        <f t="shared" si="2"/>
        <v>34</v>
      </c>
      <c r="B48" s="57" t="s">
        <v>21</v>
      </c>
      <c r="C48" s="848">
        <f>C27/12</f>
        <v>76.000335758670602</v>
      </c>
      <c r="D48" s="94" t="str">
        <f>"Sum Lines "&amp;A40&amp;", "&amp;A42&amp;", "&amp;A44&amp;", "&amp;A46</f>
        <v>Sum Lines 26, 28, 30, 32</v>
      </c>
      <c r="E48" s="563">
        <f t="shared" si="3"/>
        <v>34</v>
      </c>
    </row>
    <row r="49" spans="1:5" ht="16.5" thickTop="1">
      <c r="A49" s="562">
        <f t="shared" si="2"/>
        <v>35</v>
      </c>
      <c r="B49" s="54"/>
      <c r="C49" s="930"/>
      <c r="D49" s="99"/>
      <c r="E49" s="563">
        <f t="shared" si="3"/>
        <v>35</v>
      </c>
    </row>
    <row r="50" spans="1:5">
      <c r="A50" s="562">
        <f t="shared" si="2"/>
        <v>36</v>
      </c>
      <c r="B50" s="703" t="s">
        <v>22</v>
      </c>
      <c r="C50" s="1089">
        <v>12</v>
      </c>
      <c r="D50" s="99"/>
      <c r="E50" s="563">
        <f t="shared" si="3"/>
        <v>36</v>
      </c>
    </row>
    <row r="51" spans="1:5">
      <c r="A51" s="562">
        <f t="shared" si="2"/>
        <v>37</v>
      </c>
      <c r="B51" s="54"/>
      <c r="C51" s="930"/>
      <c r="D51" s="100"/>
      <c r="E51" s="563">
        <f t="shared" si="3"/>
        <v>37</v>
      </c>
    </row>
    <row r="52" spans="1:5" ht="16.5" thickBot="1">
      <c r="A52" s="562">
        <f t="shared" si="2"/>
        <v>38</v>
      </c>
      <c r="B52" s="829" t="str">
        <f>B27</f>
        <v>Total Annual Costs</v>
      </c>
      <c r="C52" s="592">
        <f>C48*C50</f>
        <v>912.00402910404728</v>
      </c>
      <c r="D52" s="93" t="str">
        <f>"Line "&amp;A48&amp;" x Line "&amp;A50</f>
        <v>Line 34 x Line 36</v>
      </c>
      <c r="E52" s="563">
        <f t="shared" si="3"/>
        <v>38</v>
      </c>
    </row>
    <row r="53" spans="1:5" ht="17.25" thickTop="1" thickBot="1">
      <c r="A53" s="562">
        <f t="shared" si="2"/>
        <v>39</v>
      </c>
      <c r="B53" s="931"/>
      <c r="C53" s="24"/>
      <c r="D53" s="101"/>
      <c r="E53" s="563">
        <f t="shared" si="3"/>
        <v>39</v>
      </c>
    </row>
  </sheetData>
  <mergeCells count="5">
    <mergeCell ref="B2:D2"/>
    <mergeCell ref="B3:D3"/>
    <mergeCell ref="B4:D4"/>
    <mergeCell ref="B5:D5"/>
    <mergeCell ref="B6:D6"/>
  </mergeCells>
  <printOptions horizontalCentered="1"/>
  <pageMargins left="0.25" right="0.25" top="0.5" bottom="0.5" header="0.25" footer="0.25"/>
  <pageSetup scale="68" orientation="portrait" horizontalDpi="200" verticalDpi="200" r:id="rId1"/>
  <headerFooter scaleWithDoc="0">
    <oddFooter>&amp;C&amp;"Times New Roman,Regular"&amp;10Section 4 
Cycle 7 Invoice Summary</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36"/>
  <sheetViews>
    <sheetView zoomScale="80" zoomScaleNormal="80" zoomScaleSheetLayoutView="70" workbookViewId="0">
      <selection activeCell="G29" sqref="G29"/>
    </sheetView>
  </sheetViews>
  <sheetFormatPr defaultColWidth="9.140625" defaultRowHeight="15.75"/>
  <cols>
    <col min="1" max="1" width="5.140625" style="246" customWidth="1"/>
    <col min="2" max="3" width="19.5703125" style="215" customWidth="1"/>
    <col min="4" max="5" width="20.5703125" style="215" customWidth="1"/>
    <col min="6" max="6" width="35.5703125" style="215" customWidth="1"/>
    <col min="7" max="7" width="20.5703125" style="215" customWidth="1"/>
    <col min="8" max="8" width="35.140625" style="215" customWidth="1"/>
    <col min="9" max="9" width="5.140625" style="246" customWidth="1"/>
    <col min="10" max="10" width="8.5703125" style="215" customWidth="1"/>
    <col min="11" max="11" width="9" style="215" customWidth="1"/>
    <col min="12" max="12" width="14" style="215" customWidth="1"/>
    <col min="13" max="13" width="13.140625" style="215" customWidth="1"/>
    <col min="14" max="14" width="12.5703125" style="215" customWidth="1"/>
    <col min="15" max="15" width="13.5703125" style="215" customWidth="1"/>
    <col min="16" max="16" width="12.5703125" style="215" customWidth="1"/>
    <col min="17" max="16384" width="9.140625" style="215"/>
  </cols>
  <sheetData>
    <row r="1" spans="1:13">
      <c r="M1" s="721"/>
    </row>
    <row r="2" spans="1:13">
      <c r="B2" s="1315" t="str">
        <f>'Summary of Cost Components'!B2:D2</f>
        <v>SAN DIEGO GAS &amp; ELECTRIC COMPANY</v>
      </c>
      <c r="C2" s="1315"/>
      <c r="D2" s="1315"/>
      <c r="E2" s="1315"/>
      <c r="F2" s="1315"/>
      <c r="G2" s="1315"/>
      <c r="H2" s="1315"/>
      <c r="M2" s="721"/>
    </row>
    <row r="3" spans="1:13">
      <c r="B3" s="1315" t="str">
        <f>'Summary of Cost Components'!B3:D3</f>
        <v>CITIZENS' SHARE OF THE SX-PQ UNDERGROUND LINE SEGMENT</v>
      </c>
      <c r="C3" s="1315"/>
      <c r="D3" s="1315"/>
      <c r="E3" s="1315"/>
      <c r="F3" s="1315"/>
      <c r="G3" s="1315"/>
      <c r="H3" s="1315"/>
      <c r="I3" s="550"/>
      <c r="J3" s="550"/>
      <c r="M3" s="721"/>
    </row>
    <row r="4" spans="1:13">
      <c r="B4" s="1316" t="str">
        <f>"Derivation of Interest on the 12-Month True-Up Adjustment Applicable to Citizens Cycle "&amp;Automation!B2-1</f>
        <v>Derivation of Interest on the 12-Month True-Up Adjustment Applicable to Citizens Cycle 8</v>
      </c>
      <c r="C4" s="1316"/>
      <c r="D4" s="1316"/>
      <c r="E4" s="1316"/>
      <c r="F4" s="1316"/>
      <c r="G4" s="1316"/>
      <c r="H4" s="1316"/>
      <c r="I4" s="550"/>
      <c r="J4" s="550"/>
      <c r="M4" s="721"/>
    </row>
    <row r="5" spans="1:13">
      <c r="B5" s="1317" t="str">
        <f>'D. Sec.4 - TU'!B5:N5</f>
        <v>True-Up Period - January 1, 2025 to December 31, 2025</v>
      </c>
      <c r="C5" s="1317"/>
      <c r="D5" s="1317"/>
      <c r="E5" s="1317"/>
      <c r="F5" s="1317"/>
      <c r="G5" s="1317"/>
      <c r="H5" s="1317"/>
      <c r="I5" s="550"/>
      <c r="J5" s="550"/>
      <c r="M5" s="721"/>
    </row>
    <row r="6" spans="1:13">
      <c r="B6" s="1313" t="s">
        <v>3</v>
      </c>
      <c r="C6" s="1313"/>
      <c r="D6" s="1313"/>
      <c r="E6" s="1313"/>
      <c r="F6" s="1313"/>
      <c r="G6" s="1313"/>
      <c r="H6" s="1313"/>
      <c r="I6" s="550"/>
      <c r="J6" s="550"/>
    </row>
    <row r="7" spans="1:13">
      <c r="A7" s="550"/>
      <c r="B7" s="550"/>
      <c r="C7" s="550"/>
      <c r="D7" s="550"/>
      <c r="E7" s="550"/>
      <c r="F7" s="550"/>
      <c r="G7" s="550"/>
      <c r="H7" s="550"/>
      <c r="I7" s="550"/>
      <c r="J7" s="550"/>
    </row>
    <row r="8" spans="1:13">
      <c r="A8" s="246" t="s">
        <v>4</v>
      </c>
      <c r="B8" s="550"/>
      <c r="C8" s="550"/>
      <c r="D8" s="550"/>
      <c r="E8" s="550"/>
      <c r="F8" s="550"/>
      <c r="G8" s="550"/>
      <c r="H8" s="550"/>
      <c r="I8" s="246" t="s">
        <v>4</v>
      </c>
      <c r="J8" s="550"/>
    </row>
    <row r="9" spans="1:13">
      <c r="A9" s="246" t="s">
        <v>5</v>
      </c>
      <c r="E9" s="711"/>
      <c r="I9" s="246" t="s">
        <v>5</v>
      </c>
      <c r="J9" s="480"/>
    </row>
    <row r="10" spans="1:13">
      <c r="A10" s="480"/>
      <c r="E10" s="711"/>
      <c r="I10" s="480"/>
      <c r="J10" s="480"/>
    </row>
    <row r="11" spans="1:13">
      <c r="A11" s="246">
        <v>1</v>
      </c>
      <c r="C11" s="667" t="s">
        <v>101</v>
      </c>
      <c r="D11" s="667" t="s">
        <v>102</v>
      </c>
      <c r="E11" s="667" t="s">
        <v>103</v>
      </c>
      <c r="F11" s="667" t="s">
        <v>104</v>
      </c>
      <c r="G11" s="667" t="s">
        <v>105</v>
      </c>
      <c r="H11" s="667" t="s">
        <v>106</v>
      </c>
      <c r="I11" s="246">
        <f>A11</f>
        <v>1</v>
      </c>
      <c r="J11" s="246"/>
    </row>
    <row r="12" spans="1:13">
      <c r="A12" s="246">
        <f>A11+1</f>
        <v>2</v>
      </c>
      <c r="B12" s="419" t="s">
        <v>112</v>
      </c>
      <c r="C12" s="667"/>
      <c r="D12" s="246"/>
      <c r="E12" s="246" t="str">
        <f>"See Footnote "&amp;A33</f>
        <v>See Footnote 2</v>
      </c>
      <c r="F12" s="246" t="str">
        <f>"See Footnote "&amp;A34</f>
        <v>See Footnote 3</v>
      </c>
      <c r="G12" s="411" t="str">
        <f>"See Footnote "&amp;A35</f>
        <v>See Footnote 4</v>
      </c>
      <c r="H12" s="411" t="str">
        <f>"= "&amp;F11&amp;" + "&amp;G11</f>
        <v>= Col. 4 + Col. 5</v>
      </c>
      <c r="I12" s="246">
        <f>I11+1</f>
        <v>2</v>
      </c>
      <c r="J12" s="246"/>
    </row>
    <row r="13" spans="1:13">
      <c r="A13" s="246">
        <f t="shared" ref="A13:A29" si="0">A12+1</f>
        <v>3</v>
      </c>
      <c r="C13" s="667"/>
      <c r="D13" s="667"/>
      <c r="E13" s="667"/>
      <c r="F13" s="550"/>
      <c r="G13" s="667"/>
      <c r="H13" s="667"/>
      <c r="I13" s="246">
        <f t="shared" ref="I13:I29" si="1">I12+1</f>
        <v>3</v>
      </c>
      <c r="J13" s="246"/>
    </row>
    <row r="14" spans="1:13">
      <c r="A14" s="246">
        <f t="shared" si="0"/>
        <v>4</v>
      </c>
      <c r="C14" s="550"/>
      <c r="D14" s="550" t="s">
        <v>153</v>
      </c>
      <c r="E14" s="550" t="s">
        <v>114</v>
      </c>
      <c r="F14" s="550" t="s">
        <v>154</v>
      </c>
      <c r="H14" s="550" t="s">
        <v>154</v>
      </c>
      <c r="I14" s="246">
        <f t="shared" si="1"/>
        <v>4</v>
      </c>
      <c r="J14" s="246"/>
    </row>
    <row r="15" spans="1:13">
      <c r="A15" s="246">
        <f t="shared" si="0"/>
        <v>5</v>
      </c>
      <c r="C15" s="550"/>
      <c r="D15" s="550" t="s">
        <v>155</v>
      </c>
      <c r="E15" s="550" t="s">
        <v>121</v>
      </c>
      <c r="F15" s="550" t="s">
        <v>156</v>
      </c>
      <c r="G15" s="550"/>
      <c r="H15" s="550" t="s">
        <v>156</v>
      </c>
      <c r="I15" s="246">
        <f t="shared" si="1"/>
        <v>5</v>
      </c>
      <c r="J15" s="246"/>
    </row>
    <row r="16" spans="1:13" ht="18.75">
      <c r="A16" s="246">
        <f t="shared" si="0"/>
        <v>6</v>
      </c>
      <c r="B16" s="668" t="s">
        <v>123</v>
      </c>
      <c r="C16" s="668" t="s">
        <v>124</v>
      </c>
      <c r="D16" s="499" t="s">
        <v>157</v>
      </c>
      <c r="E16" s="499" t="s">
        <v>83</v>
      </c>
      <c r="F16" s="499" t="s">
        <v>131</v>
      </c>
      <c r="G16" s="499" t="s">
        <v>121</v>
      </c>
      <c r="H16" s="499" t="s">
        <v>132</v>
      </c>
      <c r="I16" s="246">
        <f t="shared" si="1"/>
        <v>6</v>
      </c>
      <c r="J16" s="246"/>
    </row>
    <row r="17" spans="1:11">
      <c r="A17" s="246">
        <f t="shared" si="0"/>
        <v>7</v>
      </c>
      <c r="B17" s="18" t="s">
        <v>133</v>
      </c>
      <c r="C17" s="670" t="str">
        <f>RIGHT(B5,4)</f>
        <v>2025</v>
      </c>
      <c r="D17" s="855">
        <f>'D1. Sec.4 - C8 Invoice Summary'!$C$19</f>
        <v>81.888095606152191</v>
      </c>
      <c r="E17" s="725">
        <f>'D. Sec.4 - TU'!J19</f>
        <v>6.7999999999999996E-3</v>
      </c>
      <c r="F17" s="507">
        <f>D17</f>
        <v>81.888095606152191</v>
      </c>
      <c r="G17" s="1207">
        <f>(F17*E17)</f>
        <v>0.55683905012183488</v>
      </c>
      <c r="H17" s="507">
        <f>F17+G17</f>
        <v>82.444934656274029</v>
      </c>
      <c r="I17" s="246">
        <f t="shared" si="1"/>
        <v>7</v>
      </c>
      <c r="J17" s="246"/>
      <c r="K17" s="1211"/>
    </row>
    <row r="18" spans="1:11">
      <c r="A18" s="246">
        <f t="shared" si="0"/>
        <v>8</v>
      </c>
      <c r="B18" s="18" t="s">
        <v>134</v>
      </c>
      <c r="C18" s="670" t="str">
        <f>$C$17</f>
        <v>2025</v>
      </c>
      <c r="D18" s="677"/>
      <c r="E18" s="725">
        <f>'D. Sec.4 - TU'!J20</f>
        <v>6.1999999999999998E-3</v>
      </c>
      <c r="F18" s="714">
        <f t="shared" ref="F18:F22" si="2">H17</f>
        <v>82.444934656274029</v>
      </c>
      <c r="G18" s="1212">
        <f t="shared" ref="G18:G21" si="3">((H17+F18)/2)*E18</f>
        <v>0.51115859486889892</v>
      </c>
      <c r="H18" s="714">
        <f t="shared" ref="H18:H23" si="4">F18+G18</f>
        <v>82.956093251142931</v>
      </c>
      <c r="I18" s="246">
        <f t="shared" si="1"/>
        <v>8</v>
      </c>
      <c r="J18" s="246"/>
      <c r="K18" s="1211"/>
    </row>
    <row r="19" spans="1:11">
      <c r="A19" s="246">
        <f t="shared" si="0"/>
        <v>9</v>
      </c>
      <c r="B19" s="18" t="s">
        <v>158</v>
      </c>
      <c r="C19" s="670" t="str">
        <f t="shared" ref="C19:C28" si="5">$C$17</f>
        <v>2025</v>
      </c>
      <c r="D19" s="677"/>
      <c r="E19" s="725">
        <f>'D. Sec.4 - TU'!J21</f>
        <v>6.7999999999999996E-3</v>
      </c>
      <c r="F19" s="714">
        <f t="shared" si="2"/>
        <v>82.956093251142931</v>
      </c>
      <c r="G19" s="1212">
        <f t="shared" si="3"/>
        <v>0.56410143410777192</v>
      </c>
      <c r="H19" s="714">
        <f t="shared" si="4"/>
        <v>83.520194685250701</v>
      </c>
      <c r="I19" s="246">
        <f t="shared" si="1"/>
        <v>9</v>
      </c>
      <c r="J19" s="246"/>
      <c r="K19" s="1211"/>
    </row>
    <row r="20" spans="1:11">
      <c r="A20" s="246">
        <f t="shared" si="0"/>
        <v>10</v>
      </c>
      <c r="B20" s="18" t="s">
        <v>159</v>
      </c>
      <c r="C20" s="670" t="str">
        <f t="shared" si="5"/>
        <v>2025</v>
      </c>
      <c r="D20" s="677"/>
      <c r="E20" s="725">
        <f>'D. Sec.4 - TU'!J22</f>
        <v>6.1999999999999998E-3</v>
      </c>
      <c r="F20" s="714">
        <f t="shared" si="2"/>
        <v>83.520194685250701</v>
      </c>
      <c r="G20" s="1212">
        <f>((H19+F20)/2)*E20</f>
        <v>0.51782520704855428</v>
      </c>
      <c r="H20" s="714">
        <f t="shared" si="4"/>
        <v>84.038019892299261</v>
      </c>
      <c r="I20" s="246">
        <f t="shared" si="1"/>
        <v>10</v>
      </c>
      <c r="J20" s="246"/>
      <c r="K20" s="1211"/>
    </row>
    <row r="21" spans="1:11">
      <c r="A21" s="246">
        <f t="shared" si="0"/>
        <v>11</v>
      </c>
      <c r="B21" s="18" t="s">
        <v>160</v>
      </c>
      <c r="C21" s="670" t="str">
        <f t="shared" si="5"/>
        <v>2025</v>
      </c>
      <c r="D21" s="677"/>
      <c r="E21" s="725">
        <f>'D. Sec.4 - TU'!J23</f>
        <v>6.4000000000000003E-3</v>
      </c>
      <c r="F21" s="714">
        <f t="shared" si="2"/>
        <v>84.038019892299261</v>
      </c>
      <c r="G21" s="1212">
        <f t="shared" si="3"/>
        <v>0.53784332731071527</v>
      </c>
      <c r="H21" s="714">
        <f t="shared" si="4"/>
        <v>84.575863219609971</v>
      </c>
      <c r="I21" s="246">
        <f t="shared" si="1"/>
        <v>11</v>
      </c>
      <c r="J21" s="246"/>
      <c r="K21" s="1211"/>
    </row>
    <row r="22" spans="1:11">
      <c r="A22" s="246">
        <f t="shared" si="0"/>
        <v>12</v>
      </c>
      <c r="B22" s="18" t="s">
        <v>161</v>
      </c>
      <c r="C22" s="670" t="str">
        <f t="shared" si="5"/>
        <v>2025</v>
      </c>
      <c r="D22" s="671"/>
      <c r="E22" s="725">
        <f>'D. Sec.4 - TU'!J24</f>
        <v>6.1999999999999998E-3</v>
      </c>
      <c r="F22" s="714">
        <f t="shared" si="2"/>
        <v>84.575863219609971</v>
      </c>
      <c r="G22" s="1212">
        <f>((H21+F22)/2)*E22</f>
        <v>0.52437035196158177</v>
      </c>
      <c r="H22" s="714">
        <f t="shared" si="4"/>
        <v>85.10023357157155</v>
      </c>
      <c r="I22" s="246">
        <f t="shared" si="1"/>
        <v>12</v>
      </c>
      <c r="J22" s="246"/>
      <c r="K22" s="1211"/>
    </row>
    <row r="23" spans="1:11">
      <c r="A23" s="246">
        <f t="shared" si="0"/>
        <v>13</v>
      </c>
      <c r="B23" s="18" t="s">
        <v>162</v>
      </c>
      <c r="C23" s="670" t="str">
        <f t="shared" si="5"/>
        <v>2025</v>
      </c>
      <c r="D23" s="677"/>
      <c r="E23" s="725">
        <f>'D. Sec.4 - TU'!J25</f>
        <v>6.4000000000000003E-3</v>
      </c>
      <c r="F23" s="714">
        <f t="shared" ref="F23:F28" si="6">H22</f>
        <v>85.10023357157155</v>
      </c>
      <c r="G23" s="1212">
        <f t="shared" ref="G23:G28" si="7">((H22+F23)/2)*E23</f>
        <v>0.54464149485805791</v>
      </c>
      <c r="H23" s="714">
        <f t="shared" si="4"/>
        <v>85.644875066429606</v>
      </c>
      <c r="I23" s="246">
        <f t="shared" si="1"/>
        <v>13</v>
      </c>
      <c r="J23" s="246"/>
      <c r="K23" s="1211"/>
    </row>
    <row r="24" spans="1:11">
      <c r="A24" s="246">
        <f t="shared" si="0"/>
        <v>14</v>
      </c>
      <c r="B24" s="18" t="s">
        <v>163</v>
      </c>
      <c r="C24" s="670" t="str">
        <f t="shared" si="5"/>
        <v>2025</v>
      </c>
      <c r="D24" s="677"/>
      <c r="E24" s="725">
        <f>'D. Sec.4 - TU'!J26</f>
        <v>6.4000000000000003E-3</v>
      </c>
      <c r="F24" s="714">
        <f t="shared" si="6"/>
        <v>85.644875066429606</v>
      </c>
      <c r="G24" s="1212">
        <f t="shared" si="7"/>
        <v>0.54812720042514951</v>
      </c>
      <c r="H24" s="714">
        <f t="shared" ref="H24:H28" si="8">F24+G24</f>
        <v>86.193002266854762</v>
      </c>
      <c r="I24" s="246">
        <f t="shared" si="1"/>
        <v>14</v>
      </c>
      <c r="J24" s="246"/>
      <c r="K24" s="1211"/>
    </row>
    <row r="25" spans="1:11">
      <c r="A25" s="246">
        <f t="shared" si="0"/>
        <v>15</v>
      </c>
      <c r="B25" s="18" t="s">
        <v>164</v>
      </c>
      <c r="C25" s="670" t="str">
        <f t="shared" si="5"/>
        <v>2025</v>
      </c>
      <c r="D25" s="677"/>
      <c r="E25" s="725">
        <f>'D. Sec.4 - TU'!J27</f>
        <v>6.1999999999999998E-3</v>
      </c>
      <c r="F25" s="714">
        <f t="shared" si="6"/>
        <v>86.193002266854762</v>
      </c>
      <c r="G25" s="1212">
        <f t="shared" si="7"/>
        <v>0.53439661405449945</v>
      </c>
      <c r="H25" s="714">
        <f t="shared" si="8"/>
        <v>86.727398880909263</v>
      </c>
      <c r="I25" s="246">
        <f t="shared" si="1"/>
        <v>15</v>
      </c>
      <c r="J25" s="246"/>
      <c r="K25" s="1211"/>
    </row>
    <row r="26" spans="1:11">
      <c r="A26" s="246">
        <f t="shared" si="0"/>
        <v>16</v>
      </c>
      <c r="B26" s="18" t="s">
        <v>165</v>
      </c>
      <c r="C26" s="670" t="str">
        <f t="shared" si="5"/>
        <v>2025</v>
      </c>
      <c r="D26" s="677"/>
      <c r="E26" s="725">
        <f>'D. Sec.4 - TU'!J28</f>
        <v>6.4000000000000003E-3</v>
      </c>
      <c r="F26" s="714">
        <f t="shared" si="6"/>
        <v>86.727398880909263</v>
      </c>
      <c r="G26" s="1212">
        <f t="shared" si="7"/>
        <v>0.55505535283781926</v>
      </c>
      <c r="H26" s="714">
        <f t="shared" si="8"/>
        <v>87.282454233747089</v>
      </c>
      <c r="I26" s="246">
        <f t="shared" si="1"/>
        <v>16</v>
      </c>
      <c r="J26" s="246"/>
      <c r="K26" s="1211"/>
    </row>
    <row r="27" spans="1:11">
      <c r="A27" s="246">
        <f t="shared" si="0"/>
        <v>17</v>
      </c>
      <c r="B27" s="18" t="s">
        <v>166</v>
      </c>
      <c r="C27" s="670" t="str">
        <f t="shared" si="5"/>
        <v>2025</v>
      </c>
      <c r="D27" s="677"/>
      <c r="E27" s="725">
        <f>'D. Sec.4 - TU'!J29</f>
        <v>6.1999999999999998E-3</v>
      </c>
      <c r="F27" s="714">
        <f t="shared" si="6"/>
        <v>87.282454233747089</v>
      </c>
      <c r="G27" s="1212">
        <f t="shared" si="7"/>
        <v>0.5411512162492319</v>
      </c>
      <c r="H27" s="714">
        <f t="shared" si="8"/>
        <v>87.823605449996322</v>
      </c>
      <c r="I27" s="246">
        <f t="shared" si="1"/>
        <v>17</v>
      </c>
      <c r="J27" s="246"/>
      <c r="K27" s="1211"/>
    </row>
    <row r="28" spans="1:11">
      <c r="A28" s="246">
        <f t="shared" si="0"/>
        <v>18</v>
      </c>
      <c r="B28" s="946" t="s">
        <v>167</v>
      </c>
      <c r="C28" s="947" t="str">
        <f t="shared" si="5"/>
        <v>2025</v>
      </c>
      <c r="D28" s="1093"/>
      <c r="E28" s="1094">
        <f>'D. Sec.4 - TU'!J30</f>
        <v>6.4000000000000003E-3</v>
      </c>
      <c r="F28" s="948">
        <f t="shared" si="6"/>
        <v>87.823605449996322</v>
      </c>
      <c r="G28" s="1213">
        <f t="shared" si="7"/>
        <v>0.56207107487997654</v>
      </c>
      <c r="H28" s="948">
        <f t="shared" si="8"/>
        <v>88.385676524876303</v>
      </c>
      <c r="I28" s="246">
        <f t="shared" si="1"/>
        <v>18</v>
      </c>
      <c r="J28" s="1199"/>
      <c r="K28" s="1211"/>
    </row>
    <row r="29" spans="1:11" ht="16.5" thickBot="1">
      <c r="A29" s="246">
        <f t="shared" si="0"/>
        <v>19</v>
      </c>
      <c r="B29" s="18"/>
      <c r="C29" s="670"/>
      <c r="D29" s="677"/>
      <c r="E29" s="491"/>
      <c r="F29" s="726"/>
      <c r="G29" s="1198">
        <f>SUM(G17:G28)</f>
        <v>6.4975809187240916</v>
      </c>
      <c r="H29" s="726"/>
      <c r="I29" s="246">
        <f t="shared" si="1"/>
        <v>19</v>
      </c>
      <c r="J29" s="246"/>
      <c r="K29" s="1211"/>
    </row>
    <row r="30" spans="1:11" ht="16.5" thickTop="1">
      <c r="B30" s="18"/>
      <c r="C30" s="670"/>
      <c r="D30" s="677"/>
      <c r="E30" s="491"/>
      <c r="F30" s="726"/>
      <c r="G30" s="726"/>
      <c r="H30" s="726"/>
      <c r="J30" s="246"/>
    </row>
    <row r="31" spans="1:11">
      <c r="B31" s="18"/>
      <c r="C31" s="670"/>
      <c r="D31" s="727"/>
      <c r="E31" s="677"/>
      <c r="F31" s="711"/>
      <c r="G31" s="491"/>
      <c r="H31" s="677"/>
      <c r="I31" s="728"/>
      <c r="J31" s="677"/>
    </row>
    <row r="32" spans="1:11" ht="18.75">
      <c r="A32" s="676">
        <v>1</v>
      </c>
      <c r="B32" s="18" t="s">
        <v>168</v>
      </c>
      <c r="C32" s="670"/>
      <c r="D32" s="727"/>
      <c r="E32" s="677"/>
      <c r="F32" s="711"/>
      <c r="G32" s="491"/>
      <c r="H32" s="677"/>
      <c r="I32" s="728"/>
      <c r="J32" s="677"/>
    </row>
    <row r="33" spans="1:10" ht="18.75">
      <c r="A33" s="476">
        <v>2</v>
      </c>
      <c r="B33" s="18" t="s">
        <v>149</v>
      </c>
      <c r="C33" s="670"/>
      <c r="D33" s="727"/>
      <c r="E33" s="677"/>
      <c r="F33" s="711"/>
      <c r="G33" s="491"/>
      <c r="H33" s="677"/>
      <c r="I33" s="728"/>
      <c r="J33" s="677"/>
    </row>
    <row r="34" spans="1:10" ht="18.75">
      <c r="A34" s="676">
        <v>3</v>
      </c>
      <c r="B34" s="215" t="s">
        <v>169</v>
      </c>
      <c r="C34" s="670"/>
      <c r="D34" s="727"/>
      <c r="E34" s="677"/>
      <c r="F34" s="711"/>
      <c r="G34" s="491"/>
      <c r="H34" s="677"/>
      <c r="I34" s="728"/>
      <c r="J34" s="677"/>
    </row>
    <row r="35" spans="1:10" ht="18.75">
      <c r="A35" s="676">
        <v>4</v>
      </c>
      <c r="B35" s="215" t="s">
        <v>170</v>
      </c>
    </row>
    <row r="36" spans="1:10">
      <c r="B36" s="215" t="s">
        <v>171</v>
      </c>
    </row>
  </sheetData>
  <mergeCells count="5">
    <mergeCell ref="B3:H3"/>
    <mergeCell ref="B4:H4"/>
    <mergeCell ref="B5:H5"/>
    <mergeCell ref="B6:H6"/>
    <mergeCell ref="B2:H2"/>
  </mergeCells>
  <printOptions horizontalCentered="1"/>
  <pageMargins left="0.5" right="0.5" top="0.5" bottom="0.5" header="0.25" footer="0.25"/>
  <pageSetup scale="70" orientation="landscape" r:id="rId1"/>
  <headerFooter scaleWithDoc="0">
    <oddFooter>&amp;C&amp;"Times New Roman,Regular"&amp;10Section 5
Interest TU (BP)</oddFoot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8"/>
  <sheetViews>
    <sheetView zoomScale="80" zoomScaleNormal="80" zoomScaleSheetLayoutView="70" workbookViewId="0">
      <selection activeCell="G39" sqref="G39"/>
    </sheetView>
  </sheetViews>
  <sheetFormatPr defaultColWidth="9.140625" defaultRowHeight="15.75"/>
  <cols>
    <col min="1" max="1" width="5.140625" style="137" customWidth="1"/>
    <col min="2" max="3" width="21.42578125" style="137" customWidth="1"/>
    <col min="4" max="9" width="22" style="137" customWidth="1"/>
    <col min="10" max="10" width="5.140625" style="104" customWidth="1"/>
    <col min="11" max="11" width="14" style="137" customWidth="1"/>
    <col min="12" max="12" width="13.140625" style="137" customWidth="1"/>
    <col min="13" max="13" width="12.5703125" style="137" customWidth="1"/>
    <col min="14" max="14" width="13.5703125" style="137" customWidth="1"/>
    <col min="15" max="15" width="12.5703125" style="137" customWidth="1"/>
    <col min="16" max="16384" width="9.140625" style="137"/>
  </cols>
  <sheetData>
    <row r="1" spans="1:10">
      <c r="A1" s="1080"/>
      <c r="B1" s="223"/>
      <c r="C1" s="682"/>
      <c r="D1" s="683"/>
      <c r="E1" s="684"/>
      <c r="F1" s="685"/>
      <c r="G1" s="686"/>
      <c r="H1" s="687"/>
      <c r="I1" s="687"/>
      <c r="J1" s="688"/>
    </row>
    <row r="2" spans="1:10">
      <c r="A2" s="1080"/>
      <c r="B2" s="1318" t="str">
        <f>'Summary of Cost Components'!B2:D2</f>
        <v>SAN DIEGO GAS &amp; ELECTRIC COMPANY</v>
      </c>
      <c r="C2" s="1318"/>
      <c r="D2" s="1318"/>
      <c r="E2" s="1318"/>
      <c r="F2" s="1318"/>
      <c r="G2" s="1318"/>
      <c r="H2" s="1318"/>
      <c r="I2" s="1318"/>
      <c r="J2" s="688"/>
    </row>
    <row r="3" spans="1:10">
      <c r="B3" s="1318" t="str">
        <f>'Summary of Cost Components'!B3:D3</f>
        <v>CITIZENS' SHARE OF THE SX-PQ UNDERGROUND LINE SEGMENT</v>
      </c>
      <c r="C3" s="1318"/>
      <c r="D3" s="1318"/>
      <c r="E3" s="1318"/>
      <c r="F3" s="1318"/>
      <c r="G3" s="1318"/>
      <c r="H3" s="1318"/>
      <c r="I3" s="1318"/>
      <c r="J3" s="1080"/>
    </row>
    <row r="4" spans="1:10">
      <c r="B4" s="1319" t="str">
        <f>'E. Sec.5 - Interest TU (BP)'!B4:H4</f>
        <v>Derivation of Interest on the 12-Month True-Up Adjustment Applicable to Citizens Cycle 8</v>
      </c>
      <c r="C4" s="1319"/>
      <c r="D4" s="1319"/>
      <c r="E4" s="1319"/>
      <c r="F4" s="1319"/>
      <c r="G4" s="1319"/>
      <c r="H4" s="1319"/>
      <c r="I4" s="1319"/>
      <c r="J4" s="1080"/>
    </row>
    <row r="5" spans="1:10">
      <c r="B5" s="1319" t="str">
        <f>'D. Sec.4 - TU'!B5:N5</f>
        <v>True-Up Period - January 1, 2025 to December 31, 2025</v>
      </c>
      <c r="C5" s="1319"/>
      <c r="D5" s="1319"/>
      <c r="E5" s="1319"/>
      <c r="F5" s="1319"/>
      <c r="G5" s="1319"/>
      <c r="H5" s="1319"/>
      <c r="I5" s="1319"/>
      <c r="J5" s="1080"/>
    </row>
    <row r="6" spans="1:10">
      <c r="B6" s="1320" t="s">
        <v>3</v>
      </c>
      <c r="C6" s="1320"/>
      <c r="D6" s="1320"/>
      <c r="E6" s="1320"/>
      <c r="F6" s="1320"/>
      <c r="G6" s="1320"/>
      <c r="H6" s="1320"/>
      <c r="I6" s="1320"/>
      <c r="J6" s="1080"/>
    </row>
    <row r="7" spans="1:10">
      <c r="A7" s="1080"/>
      <c r="B7" s="1080"/>
      <c r="C7" s="1080"/>
      <c r="D7" s="1080"/>
      <c r="E7" s="1080"/>
      <c r="F7" s="1080"/>
      <c r="G7" s="1080"/>
      <c r="H7" s="1080"/>
      <c r="I7" s="1080"/>
      <c r="J7" s="1080"/>
    </row>
    <row r="8" spans="1:10">
      <c r="A8" s="246" t="s">
        <v>4</v>
      </c>
      <c r="B8" s="18"/>
      <c r="C8" s="670"/>
      <c r="D8" s="679"/>
      <c r="E8" s="677"/>
      <c r="F8" s="680"/>
      <c r="G8" s="678"/>
      <c r="H8" s="681"/>
      <c r="I8" s="681"/>
      <c r="J8" s="246" t="s">
        <v>4</v>
      </c>
    </row>
    <row r="9" spans="1:10">
      <c r="A9" s="246" t="s">
        <v>5</v>
      </c>
      <c r="B9" s="18"/>
      <c r="C9" s="670"/>
      <c r="D9" s="679"/>
      <c r="E9" s="677"/>
      <c r="F9" s="680"/>
      <c r="G9" s="678"/>
      <c r="H9" s="681"/>
      <c r="I9" s="681"/>
      <c r="J9" s="246" t="s">
        <v>5</v>
      </c>
    </row>
    <row r="10" spans="1:10">
      <c r="B10" s="18"/>
      <c r="C10" s="670"/>
      <c r="D10" s="679"/>
      <c r="E10" s="677"/>
      <c r="F10" s="680"/>
      <c r="G10" s="678"/>
      <c r="H10" s="681"/>
      <c r="I10" s="681"/>
    </row>
    <row r="11" spans="1:10">
      <c r="A11" s="104">
        <v>1</v>
      </c>
      <c r="C11" s="667" t="s">
        <v>101</v>
      </c>
      <c r="D11" s="667" t="s">
        <v>102</v>
      </c>
      <c r="E11" s="667" t="s">
        <v>103</v>
      </c>
      <c r="F11" s="667" t="s">
        <v>104</v>
      </c>
      <c r="G11" s="667" t="s">
        <v>105</v>
      </c>
      <c r="H11" s="667" t="s">
        <v>106</v>
      </c>
      <c r="I11" s="667" t="s">
        <v>107</v>
      </c>
      <c r="J11" s="104">
        <f>A11</f>
        <v>1</v>
      </c>
    </row>
    <row r="12" spans="1:10">
      <c r="A12" s="104">
        <f>A11+1</f>
        <v>2</v>
      </c>
      <c r="C12" s="667"/>
      <c r="D12" s="246"/>
      <c r="E12" s="246" t="str">
        <f>"See Footnote "&amp;A34</f>
        <v>See Footnote 2</v>
      </c>
      <c r="F12" s="246" t="str">
        <f>"See Footnote "&amp;A36</f>
        <v>See Footnote 3</v>
      </c>
      <c r="G12" s="411" t="str">
        <f>"= - ("&amp;F11&amp;" + "&amp;H11&amp;")"</f>
        <v>= - (Col. 4 + Col. 6)</v>
      </c>
      <c r="H12" s="411" t="str">
        <f>"= "&amp;D11&amp;" x "&amp;E11</f>
        <v>= Col. 2 x Col. 3</v>
      </c>
      <c r="I12" s="411" t="str">
        <f>"= "&amp;E11&amp;" - "&amp;G11</f>
        <v>= Col. 3 - Col. 5</v>
      </c>
      <c r="J12" s="104">
        <f>J11+1</f>
        <v>2</v>
      </c>
    </row>
    <row r="13" spans="1:10">
      <c r="A13" s="104">
        <f t="shared" ref="A13:A30" si="0">A12+1</f>
        <v>3</v>
      </c>
      <c r="C13" s="667"/>
      <c r="D13" s="246"/>
      <c r="E13" s="246"/>
      <c r="F13" s="1080"/>
      <c r="I13" s="667"/>
      <c r="J13" s="104">
        <f t="shared" ref="J13:J30" si="1">J12+1</f>
        <v>3</v>
      </c>
    </row>
    <row r="14" spans="1:10">
      <c r="A14" s="104">
        <f t="shared" si="0"/>
        <v>4</v>
      </c>
      <c r="B14" s="18"/>
      <c r="C14" s="670"/>
      <c r="D14" s="550" t="s">
        <v>114</v>
      </c>
      <c r="E14" s="688" t="s">
        <v>123</v>
      </c>
      <c r="F14" s="1080"/>
      <c r="I14" s="689" t="s">
        <v>123</v>
      </c>
      <c r="J14" s="104">
        <f t="shared" si="1"/>
        <v>4</v>
      </c>
    </row>
    <row r="15" spans="1:10">
      <c r="A15" s="104">
        <f t="shared" si="0"/>
        <v>5</v>
      </c>
      <c r="C15" s="670"/>
      <c r="D15" s="550" t="s">
        <v>121</v>
      </c>
      <c r="E15" s="688" t="s">
        <v>172</v>
      </c>
      <c r="F15" s="1080"/>
      <c r="I15" s="689" t="s">
        <v>173</v>
      </c>
      <c r="J15" s="104">
        <f t="shared" si="1"/>
        <v>5</v>
      </c>
    </row>
    <row r="16" spans="1:10" ht="18.75">
      <c r="A16" s="104">
        <f t="shared" si="0"/>
        <v>6</v>
      </c>
      <c r="B16" s="668" t="s">
        <v>123</v>
      </c>
      <c r="C16" s="668" t="s">
        <v>124</v>
      </c>
      <c r="D16" s="499" t="s">
        <v>174</v>
      </c>
      <c r="E16" s="690" t="s">
        <v>175</v>
      </c>
      <c r="F16" s="669" t="s">
        <v>176</v>
      </c>
      <c r="G16" s="499" t="s">
        <v>177</v>
      </c>
      <c r="H16" s="499" t="s">
        <v>121</v>
      </c>
      <c r="I16" s="667" t="s">
        <v>175</v>
      </c>
      <c r="J16" s="104">
        <f t="shared" si="1"/>
        <v>6</v>
      </c>
    </row>
    <row r="17" spans="1:13">
      <c r="A17" s="104">
        <f t="shared" si="0"/>
        <v>7</v>
      </c>
      <c r="B17" s="18" t="s">
        <v>133</v>
      </c>
      <c r="C17" s="691">
        <f>Automation!B3+1</f>
        <v>2026</v>
      </c>
      <c r="D17" s="692">
        <f>AVERAGE('D. Sec.4 - TU'!J19:J30)</f>
        <v>6.3833333333333337E-3</v>
      </c>
      <c r="E17" s="693">
        <f>'E. Sec.5 - Interest TU (BP)'!H28</f>
        <v>88.385676524876303</v>
      </c>
      <c r="F17" s="665">
        <f>-E17/(((1+D17)^12-1)/(D17*(1+D17)^12))</f>
        <v>-7.6746435170907015</v>
      </c>
      <c r="G17" s="665">
        <f>-(F17+H17)</f>
        <v>7.1104482819402408</v>
      </c>
      <c r="H17" s="1208">
        <f>E17*D17</f>
        <v>0.56419523515046044</v>
      </c>
      <c r="I17" s="694">
        <f t="shared" ref="I17:I28" si="2">E17-G17</f>
        <v>81.275228242936066</v>
      </c>
      <c r="J17" s="104">
        <f t="shared" si="1"/>
        <v>7</v>
      </c>
    </row>
    <row r="18" spans="1:13">
      <c r="A18" s="104">
        <f t="shared" si="0"/>
        <v>8</v>
      </c>
      <c r="B18" s="18" t="s">
        <v>134</v>
      </c>
      <c r="C18" s="691">
        <f>$C$17</f>
        <v>2026</v>
      </c>
      <c r="D18" s="678">
        <f t="shared" ref="D18:D28" si="3">$D$17</f>
        <v>6.3833333333333337E-3</v>
      </c>
      <c r="E18" s="672">
        <f t="shared" ref="E18:E28" si="4">I17</f>
        <v>81.275228242936066</v>
      </c>
      <c r="F18" s="666">
        <f>-E17/(((1+D17)^12-1)/(D17*(1+D17)^12))</f>
        <v>-7.6746435170907015</v>
      </c>
      <c r="G18" s="666">
        <f t="shared" ref="G18:G28" si="5">-(F18+H18)</f>
        <v>7.1558366434732932</v>
      </c>
      <c r="H18" s="1209">
        <f t="shared" ref="H18:H28" si="6">E18*D18</f>
        <v>0.51880687361740863</v>
      </c>
      <c r="I18" s="695">
        <f t="shared" si="2"/>
        <v>74.119391599462773</v>
      </c>
      <c r="J18" s="104">
        <f t="shared" si="1"/>
        <v>8</v>
      </c>
      <c r="L18" s="696"/>
    </row>
    <row r="19" spans="1:13">
      <c r="A19" s="104">
        <f t="shared" si="0"/>
        <v>9</v>
      </c>
      <c r="B19" s="18" t="s">
        <v>158</v>
      </c>
      <c r="C19" s="691">
        <f t="shared" ref="C19:C28" si="7">$C$17</f>
        <v>2026</v>
      </c>
      <c r="D19" s="678">
        <f t="shared" si="3"/>
        <v>6.3833333333333337E-3</v>
      </c>
      <c r="E19" s="672">
        <f t="shared" si="4"/>
        <v>74.119391599462773</v>
      </c>
      <c r="F19" s="666">
        <f>-E17/(((1+D17)^12-1)/(D17*(1+D17)^12))</f>
        <v>-7.6746435170907015</v>
      </c>
      <c r="G19" s="666">
        <f t="shared" si="5"/>
        <v>7.2015147340474641</v>
      </c>
      <c r="H19" s="1209">
        <f t="shared" si="6"/>
        <v>0.47312878304323741</v>
      </c>
      <c r="I19" s="695">
        <f t="shared" si="2"/>
        <v>66.917876865415309</v>
      </c>
      <c r="J19" s="104">
        <f t="shared" si="1"/>
        <v>9</v>
      </c>
    </row>
    <row r="20" spans="1:13">
      <c r="A20" s="104">
        <f t="shared" si="0"/>
        <v>10</v>
      </c>
      <c r="B20" s="18" t="s">
        <v>159</v>
      </c>
      <c r="C20" s="691">
        <f t="shared" si="7"/>
        <v>2026</v>
      </c>
      <c r="D20" s="678">
        <f t="shared" si="3"/>
        <v>6.3833333333333337E-3</v>
      </c>
      <c r="E20" s="672">
        <f t="shared" si="4"/>
        <v>66.917876865415309</v>
      </c>
      <c r="F20" s="666">
        <f>-E17/(((1+D17)^12-1)/(D17*(1+D17)^12))</f>
        <v>-7.6746435170907015</v>
      </c>
      <c r="G20" s="666">
        <f t="shared" si="5"/>
        <v>7.2474844030998007</v>
      </c>
      <c r="H20" s="1209">
        <f t="shared" si="6"/>
        <v>0.42715911399090106</v>
      </c>
      <c r="I20" s="695">
        <f t="shared" si="2"/>
        <v>59.670392462315505</v>
      </c>
      <c r="J20" s="104">
        <f t="shared" si="1"/>
        <v>10</v>
      </c>
    </row>
    <row r="21" spans="1:13">
      <c r="A21" s="104">
        <f t="shared" si="0"/>
        <v>11</v>
      </c>
      <c r="B21" s="18" t="s">
        <v>160</v>
      </c>
      <c r="C21" s="691">
        <f t="shared" si="7"/>
        <v>2026</v>
      </c>
      <c r="D21" s="678">
        <f t="shared" si="3"/>
        <v>6.3833333333333337E-3</v>
      </c>
      <c r="E21" s="672">
        <f t="shared" si="4"/>
        <v>59.670392462315505</v>
      </c>
      <c r="F21" s="666">
        <f>-E17/(((1+D17)^12-1)/(D17*(1+D17)^12))</f>
        <v>-7.6746435170907015</v>
      </c>
      <c r="G21" s="666">
        <f t="shared" si="5"/>
        <v>7.2937475118729207</v>
      </c>
      <c r="H21" s="1209">
        <f t="shared" si="6"/>
        <v>0.38089600521778066</v>
      </c>
      <c r="I21" s="695">
        <f t="shared" si="2"/>
        <v>52.376644950442582</v>
      </c>
      <c r="J21" s="104">
        <f t="shared" si="1"/>
        <v>11</v>
      </c>
    </row>
    <row r="22" spans="1:13">
      <c r="A22" s="104">
        <f t="shared" si="0"/>
        <v>12</v>
      </c>
      <c r="B22" s="18" t="s">
        <v>178</v>
      </c>
      <c r="C22" s="691">
        <f t="shared" si="7"/>
        <v>2026</v>
      </c>
      <c r="D22" s="678">
        <f t="shared" si="3"/>
        <v>6.3833333333333337E-3</v>
      </c>
      <c r="E22" s="672">
        <f t="shared" si="4"/>
        <v>52.376644950442582</v>
      </c>
      <c r="F22" s="666">
        <f>-E17/(((1+D17)^12-1)/(D17*(1+D17)^12))</f>
        <v>-7.6746435170907015</v>
      </c>
      <c r="G22" s="666">
        <f t="shared" si="5"/>
        <v>7.3403059334903764</v>
      </c>
      <c r="H22" s="1209">
        <f t="shared" si="6"/>
        <v>0.33433758360032517</v>
      </c>
      <c r="I22" s="695">
        <f t="shared" si="2"/>
        <v>45.036339016952205</v>
      </c>
      <c r="J22" s="104">
        <f t="shared" si="1"/>
        <v>12</v>
      </c>
    </row>
    <row r="23" spans="1:13">
      <c r="A23" s="104">
        <f t="shared" si="0"/>
        <v>13</v>
      </c>
      <c r="B23" s="18" t="s">
        <v>162</v>
      </c>
      <c r="C23" s="691">
        <f t="shared" si="7"/>
        <v>2026</v>
      </c>
      <c r="D23" s="678">
        <f t="shared" si="3"/>
        <v>6.3833333333333337E-3</v>
      </c>
      <c r="E23" s="672">
        <f t="shared" si="4"/>
        <v>45.036339016952205</v>
      </c>
      <c r="F23" s="666">
        <f>-E17/(((1+D17)^12-1)/(D17*(1+D17)^12))</f>
        <v>-7.6746435170907015</v>
      </c>
      <c r="G23" s="666">
        <f t="shared" si="5"/>
        <v>7.3871615530324899</v>
      </c>
      <c r="H23" s="1209">
        <f t="shared" si="6"/>
        <v>0.28748196405821158</v>
      </c>
      <c r="I23" s="695">
        <f t="shared" si="2"/>
        <v>37.649177463919713</v>
      </c>
      <c r="J23" s="104">
        <f t="shared" si="1"/>
        <v>13</v>
      </c>
    </row>
    <row r="24" spans="1:13">
      <c r="A24" s="104">
        <f t="shared" si="0"/>
        <v>14</v>
      </c>
      <c r="B24" s="18" t="s">
        <v>163</v>
      </c>
      <c r="C24" s="691">
        <f t="shared" si="7"/>
        <v>2026</v>
      </c>
      <c r="D24" s="678">
        <f t="shared" si="3"/>
        <v>6.3833333333333337E-3</v>
      </c>
      <c r="E24" s="672">
        <f t="shared" si="4"/>
        <v>37.649177463919713</v>
      </c>
      <c r="F24" s="666">
        <f>-E17/(((1+D17)^12-1)/(D17*(1+D17)^12))</f>
        <v>-7.6746435170907015</v>
      </c>
      <c r="G24" s="666">
        <f t="shared" si="5"/>
        <v>7.4343162676126804</v>
      </c>
      <c r="H24" s="1209">
        <f t="shared" si="6"/>
        <v>0.24032724947802084</v>
      </c>
      <c r="I24" s="695">
        <f t="shared" si="2"/>
        <v>30.214861196307034</v>
      </c>
      <c r="J24" s="104">
        <f t="shared" si="1"/>
        <v>14</v>
      </c>
    </row>
    <row r="25" spans="1:13">
      <c r="A25" s="104">
        <f t="shared" si="0"/>
        <v>15</v>
      </c>
      <c r="B25" s="18" t="s">
        <v>164</v>
      </c>
      <c r="C25" s="691">
        <f t="shared" si="7"/>
        <v>2026</v>
      </c>
      <c r="D25" s="678">
        <f t="shared" si="3"/>
        <v>6.3833333333333337E-3</v>
      </c>
      <c r="E25" s="672">
        <f t="shared" si="4"/>
        <v>30.214861196307034</v>
      </c>
      <c r="F25" s="666">
        <f>-E17/(((1+D17)^12-1)/(D17*(1+D17)^12))</f>
        <v>-7.6746435170907015</v>
      </c>
      <c r="G25" s="666">
        <f t="shared" si="5"/>
        <v>7.4817719864542749</v>
      </c>
      <c r="H25" s="1209">
        <f t="shared" si="6"/>
        <v>0.19287153063642659</v>
      </c>
      <c r="I25" s="695">
        <f t="shared" si="2"/>
        <v>22.733089209852757</v>
      </c>
      <c r="J25" s="104">
        <f t="shared" si="1"/>
        <v>15</v>
      </c>
      <c r="K25" s="697"/>
    </row>
    <row r="26" spans="1:13">
      <c r="A26" s="104">
        <f t="shared" si="0"/>
        <v>16</v>
      </c>
      <c r="B26" s="18" t="s">
        <v>165</v>
      </c>
      <c r="C26" s="691">
        <f t="shared" si="7"/>
        <v>2026</v>
      </c>
      <c r="D26" s="678">
        <f t="shared" si="3"/>
        <v>6.3833333333333337E-3</v>
      </c>
      <c r="E26" s="672">
        <f t="shared" si="4"/>
        <v>22.733089209852757</v>
      </c>
      <c r="F26" s="666">
        <f>-E17/(((1+D17)^12-1)/(D17*(1+D17)^12))</f>
        <v>-7.6746435170907015</v>
      </c>
      <c r="G26" s="666">
        <f t="shared" si="5"/>
        <v>7.5295306309678081</v>
      </c>
      <c r="H26" s="1209">
        <f t="shared" si="6"/>
        <v>0.14511288612289344</v>
      </c>
      <c r="I26" s="695">
        <f t="shared" si="2"/>
        <v>15.203558578884948</v>
      </c>
      <c r="J26" s="104">
        <f t="shared" si="1"/>
        <v>16</v>
      </c>
      <c r="K26" s="697"/>
      <c r="M26" s="674"/>
    </row>
    <row r="27" spans="1:13">
      <c r="A27" s="104">
        <f t="shared" si="0"/>
        <v>17</v>
      </c>
      <c r="B27" s="18" t="s">
        <v>166</v>
      </c>
      <c r="C27" s="691">
        <f t="shared" si="7"/>
        <v>2026</v>
      </c>
      <c r="D27" s="678">
        <f t="shared" si="3"/>
        <v>6.3833333333333337E-3</v>
      </c>
      <c r="E27" s="672">
        <f t="shared" si="4"/>
        <v>15.203558578884948</v>
      </c>
      <c r="F27" s="666">
        <f>-E17/(((1+D17)^12-1)/(D17*(1+D17)^12))</f>
        <v>-7.6746435170907015</v>
      </c>
      <c r="G27" s="666">
        <f t="shared" si="5"/>
        <v>7.5775941348288196</v>
      </c>
      <c r="H27" s="1209">
        <f t="shared" si="6"/>
        <v>9.7049382261882255E-2</v>
      </c>
      <c r="I27" s="695">
        <f t="shared" si="2"/>
        <v>7.6259644440561285</v>
      </c>
      <c r="J27" s="104">
        <f t="shared" si="1"/>
        <v>17</v>
      </c>
      <c r="K27" s="697"/>
    </row>
    <row r="28" spans="1:13">
      <c r="A28" s="104">
        <f t="shared" si="0"/>
        <v>18</v>
      </c>
      <c r="B28" s="946" t="s">
        <v>167</v>
      </c>
      <c r="C28" s="1095">
        <f t="shared" si="7"/>
        <v>2026</v>
      </c>
      <c r="D28" s="1096">
        <f t="shared" si="3"/>
        <v>6.3833333333333337E-3</v>
      </c>
      <c r="E28" s="1097">
        <f t="shared" si="4"/>
        <v>7.6259644440561285</v>
      </c>
      <c r="F28" s="1098">
        <f>-E17/(((1+D17)^12-1)/(D17*(1+D17)^12))</f>
        <v>-7.6746435170907015</v>
      </c>
      <c r="G28" s="1098">
        <f t="shared" si="5"/>
        <v>7.6259644440561436</v>
      </c>
      <c r="H28" s="1210">
        <f t="shared" si="6"/>
        <v>4.867907303455829E-2</v>
      </c>
      <c r="I28" s="1099">
        <f t="shared" si="2"/>
        <v>-1.5099033134902129E-14</v>
      </c>
      <c r="J28" s="104">
        <f t="shared" si="1"/>
        <v>18</v>
      </c>
    </row>
    <row r="29" spans="1:13" ht="18.75">
      <c r="A29" s="104">
        <f t="shared" si="0"/>
        <v>19</v>
      </c>
      <c r="B29" s="223" t="s">
        <v>881</v>
      </c>
      <c r="C29" s="691"/>
      <c r="D29" s="678"/>
      <c r="E29" s="895"/>
      <c r="F29" s="896"/>
      <c r="G29" s="896"/>
      <c r="H29" s="1209">
        <f>'E. Sec.5 - Interest TU (BP)'!G29</f>
        <v>6.4975809187240916</v>
      </c>
      <c r="I29" s="897"/>
      <c r="J29" s="104">
        <f t="shared" si="1"/>
        <v>19</v>
      </c>
    </row>
    <row r="30" spans="1:13" ht="16.5" thickBot="1">
      <c r="A30" s="104">
        <f t="shared" si="0"/>
        <v>20</v>
      </c>
      <c r="B30" s="223" t="s">
        <v>179</v>
      </c>
      <c r="C30" s="670"/>
      <c r="D30" s="679"/>
      <c r="E30" s="698"/>
      <c r="F30" s="675"/>
      <c r="H30" s="1214">
        <f>SUM(H17:H29)</f>
        <v>10.207626598936198</v>
      </c>
      <c r="I30" s="675"/>
      <c r="J30" s="104">
        <f t="shared" si="1"/>
        <v>20</v>
      </c>
    </row>
    <row r="31" spans="1:13" ht="16.5" thickTop="1">
      <c r="A31" s="104"/>
    </row>
    <row r="32" spans="1:13">
      <c r="A32" s="104"/>
    </row>
    <row r="33" spans="1:2" ht="18.75">
      <c r="A33" s="676">
        <v>1</v>
      </c>
      <c r="B33" s="137" t="s">
        <v>180</v>
      </c>
    </row>
    <row r="34" spans="1:2" ht="18.75">
      <c r="A34" s="676">
        <v>2</v>
      </c>
      <c r="B34" s="137" t="s">
        <v>181</v>
      </c>
    </row>
    <row r="35" spans="1:2" ht="18.75">
      <c r="A35" s="676"/>
      <c r="B35" s="137" t="s">
        <v>182</v>
      </c>
    </row>
    <row r="36" spans="1:2" ht="18.75">
      <c r="A36" s="676">
        <v>3</v>
      </c>
      <c r="B36" s="137" t="s">
        <v>183</v>
      </c>
    </row>
    <row r="37" spans="1:2">
      <c r="B37" s="137" t="s">
        <v>184</v>
      </c>
    </row>
    <row r="38" spans="1:2" ht="18.75">
      <c r="A38" s="676">
        <v>4</v>
      </c>
      <c r="B38" s="137" t="str">
        <f>"Total Base Period Interest comes from Section 5; Page Interest TU (BP); Col. 5; Line "&amp;'E. Sec.5 - Interest TU (BP)'!A29</f>
        <v>Total Base Period Interest comes from Section 5; Page Interest TU (BP); Col. 5; Line 19</v>
      </c>
    </row>
  </sheetData>
  <mergeCells count="5">
    <mergeCell ref="B3:I3"/>
    <mergeCell ref="B4:I4"/>
    <mergeCell ref="B5:I5"/>
    <mergeCell ref="B6:I6"/>
    <mergeCell ref="B2:I2"/>
  </mergeCells>
  <printOptions horizontalCentered="1"/>
  <pageMargins left="0.5" right="0.5" top="0.5" bottom="0.5" header="0.25" footer="0.25"/>
  <pageSetup scale="69" orientation="landscape" r:id="rId1"/>
  <headerFooter scaleWithDoc="0">
    <oddFooter>&amp;C&amp;"Times New Roman,Regular"&amp;10Section 5
Interest TU (CY)</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e868c9-5247-4011-927d-9c68ed1e53dd" xsi:nil="true"/>
    <TaxCatchAll xmlns="d3533485-01ac-4c85-a144-d07c02817c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35CF2B8EB50246BC563305BEF1695D" ma:contentTypeVersion="9" ma:contentTypeDescription="Create a new document." ma:contentTypeScope="" ma:versionID="f611d8ea59d41cd1cce03b1235d21b8f">
  <xsd:schema xmlns:xsd="http://www.w3.org/2001/XMLSchema" xmlns:xs="http://www.w3.org/2001/XMLSchema" xmlns:p="http://schemas.microsoft.com/office/2006/metadata/properties" xmlns:ns2="1ee868c9-5247-4011-927d-9c68ed1e53dd" xmlns:ns3="d3533485-01ac-4c85-a144-d07c02817ce0" targetNamespace="http://schemas.microsoft.com/office/2006/metadata/properties" ma:root="true" ma:fieldsID="76255cd5c23570fa4b62fcf34b658d81" ns2:_="" ns3:_="">
    <xsd:import namespace="1ee868c9-5247-4011-927d-9c68ed1e53dd"/>
    <xsd:import namespace="d3533485-01ac-4c85-a144-d07c02817c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e868c9-5247-4011-927d-9c68ed1e53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displayName="Image Tags_0" ma:hidden="true" ma:internalName="lcf76f155ced4ddcb4097134ff3c332f">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533485-01ac-4c85-a144-d07c02817c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9f08b38-53a8-4c16-a8c7-e51cb0eca8e8}" ma:internalName="TaxCatchAll" ma:showField="CatchAllData" ma:web="d3533485-01ac-4c85-a144-d07c02817c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11BA89-ED55-4C3F-975A-5A56332A7399}">
  <ds:schemaRefs>
    <ds:schemaRef ds:uri="http://purl.org/dc/elements/1.1/"/>
    <ds:schemaRef ds:uri="http://schemas.microsoft.com/office/2006/documentManagement/types"/>
    <ds:schemaRef ds:uri="http://purl.org/dc/terms/"/>
    <ds:schemaRef ds:uri="d3533485-01ac-4c85-a144-d07c02817ce0"/>
    <ds:schemaRef ds:uri="http://www.w3.org/XML/1998/namespace"/>
    <ds:schemaRef ds:uri="http://schemas.microsoft.com/office/infopath/2007/PartnerControls"/>
    <ds:schemaRef ds:uri="http://purl.org/dc/dcmitype/"/>
    <ds:schemaRef ds:uri="http://schemas.openxmlformats.org/package/2006/metadata/core-properties"/>
    <ds:schemaRef ds:uri="1ee868c9-5247-4011-927d-9c68ed1e53dd"/>
    <ds:schemaRef ds:uri="http://schemas.microsoft.com/office/2006/metadata/properties"/>
  </ds:schemaRefs>
</ds:datastoreItem>
</file>

<file path=customXml/itemProps2.xml><?xml version="1.0" encoding="utf-8"?>
<ds:datastoreItem xmlns:ds="http://schemas.openxmlformats.org/officeDocument/2006/customXml" ds:itemID="{A1F3B187-C2B9-4C91-9C80-88405B42A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e868c9-5247-4011-927d-9c68ed1e53dd"/>
    <ds:schemaRef ds:uri="d3533485-01ac-4c85-a144-d07c02817c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B8DE4D-E370-4BFA-AFFE-9F6CD5EB49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3</vt:i4>
      </vt:variant>
    </vt:vector>
  </HeadingPairs>
  <TitlesOfParts>
    <vt:vector size="63" baseType="lpstr">
      <vt:lpstr>Summary of Cost Components</vt:lpstr>
      <vt:lpstr>A. Sec.1 - Direct Maintenance</vt:lpstr>
      <vt:lpstr>B. Sec.2 - Non-Direct Expenses</vt:lpstr>
      <vt:lpstr>C. Sec.3 - Other Costs</vt:lpstr>
      <vt:lpstr>D. Sec.4 - TU</vt:lpstr>
      <vt:lpstr>D1. Sec.4 - C8 Invoice Summary</vt:lpstr>
      <vt:lpstr>D2. Sec.4 - C7 Invoice Summary</vt:lpstr>
      <vt:lpstr>E. Sec.5 - Interest TU (BP)</vt:lpstr>
      <vt:lpstr>E1. Sec.5 - Interest TU (CY)</vt:lpstr>
      <vt:lpstr>F. Sec.6 - Cost Stmnts</vt:lpstr>
      <vt:lpstr>Stmt AD</vt:lpstr>
      <vt:lpstr>AD-1</vt:lpstr>
      <vt:lpstr>AD-2</vt:lpstr>
      <vt:lpstr>AD-3</vt:lpstr>
      <vt:lpstr>AD-4</vt:lpstr>
      <vt:lpstr>AD-5</vt:lpstr>
      <vt:lpstr>AD-6</vt:lpstr>
      <vt:lpstr>AD-6A</vt:lpstr>
      <vt:lpstr>AD-6B</vt:lpstr>
      <vt:lpstr>AD-6C</vt:lpstr>
      <vt:lpstr>AD-7</vt:lpstr>
      <vt:lpstr>AD-8</vt:lpstr>
      <vt:lpstr>AD-9</vt:lpstr>
      <vt:lpstr>AD-10</vt:lpstr>
      <vt:lpstr>Stmt AE</vt:lpstr>
      <vt:lpstr>AE-1</vt:lpstr>
      <vt:lpstr>AE-1A</vt:lpstr>
      <vt:lpstr>AE-1B</vt:lpstr>
      <vt:lpstr>AE-1C</vt:lpstr>
      <vt:lpstr>AE-2</vt:lpstr>
      <vt:lpstr>AE-3</vt:lpstr>
      <vt:lpstr>AE-4</vt:lpstr>
      <vt:lpstr>Stmt AF</vt:lpstr>
      <vt:lpstr>AF-1</vt:lpstr>
      <vt:lpstr>AF-2</vt:lpstr>
      <vt:lpstr>AF-3</vt:lpstr>
      <vt:lpstr>Stmt AG</vt:lpstr>
      <vt:lpstr>AG-1</vt:lpstr>
      <vt:lpstr>AG-1A</vt:lpstr>
      <vt:lpstr>Stmt AH</vt:lpstr>
      <vt:lpstr>AH-1</vt:lpstr>
      <vt:lpstr>AH-2</vt:lpstr>
      <vt:lpstr>AH-3</vt:lpstr>
      <vt:lpstr>Stmt AI</vt:lpstr>
      <vt:lpstr>AI-1</vt:lpstr>
      <vt:lpstr>Stmt AJ</vt:lpstr>
      <vt:lpstr>AJ-1</vt:lpstr>
      <vt:lpstr>AJ-2</vt:lpstr>
      <vt:lpstr>Stmt AK</vt:lpstr>
      <vt:lpstr>Stmt AL</vt:lpstr>
      <vt:lpstr>AL-1</vt:lpstr>
      <vt:lpstr>AL-2</vt:lpstr>
      <vt:lpstr>Stmt AR</vt:lpstr>
      <vt:lpstr>AR-1</vt:lpstr>
      <vt:lpstr>Stmt AV</vt:lpstr>
      <vt:lpstr>AV-2A</vt:lpstr>
      <vt:lpstr>AV-2B</vt:lpstr>
      <vt:lpstr>AV-4</vt:lpstr>
      <vt:lpstr>Stmt Misc.</vt:lpstr>
      <vt:lpstr>Automation</vt:lpstr>
      <vt:lpstr>'AG-1'!Print_Area</vt:lpstr>
      <vt:lpstr>'AL-1'!Print_Area</vt:lpstr>
      <vt:lpstr>'Stmt AK'!Print_Area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sward</dc:creator>
  <cp:keywords/>
  <dc:description/>
  <cp:lastModifiedBy>Pham, Jenny L.</cp:lastModifiedBy>
  <cp:revision/>
  <cp:lastPrinted>2026-07-10T08:10:14Z</cp:lastPrinted>
  <dcterms:created xsi:type="dcterms:W3CDTF">2016-08-29T13:22:03Z</dcterms:created>
  <dcterms:modified xsi:type="dcterms:W3CDTF">2026-07-10T08:10:16Z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ID-FILE">
    <vt:lpwstr>0134-CCFA-AAA3-AE42</vt:lpwstr>
  </property>
  <property fmtid="{D5CDD505-2E9C-101B-9397-08002B2CF9AE}" pid="3" name="ContentTypeId">
    <vt:lpwstr>0x010100A535CF2B8EB50246BC563305BEF1695D</vt:lpwstr>
  </property>
  <property fmtid="{D5CDD505-2E9C-101B-9397-08002B2CF9AE}" pid="4" name="Order">
    <vt:r8>76800</vt:r8>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MSIP_Label_cd97076e-e5a9-49b1-9873-62b6e38f493d_Enabled">
    <vt:lpwstr>true</vt:lpwstr>
  </property>
  <property fmtid="{D5CDD505-2E9C-101B-9397-08002B2CF9AE}" pid="9" name="MSIP_Label_cd97076e-e5a9-49b1-9873-62b6e38f493d_SetDate">
    <vt:lpwstr>2026-06-24T21:42:56Z</vt:lpwstr>
  </property>
  <property fmtid="{D5CDD505-2E9C-101B-9397-08002B2CF9AE}" pid="10" name="MSIP_Label_cd97076e-e5a9-49b1-9873-62b6e38f493d_Method">
    <vt:lpwstr>Standard</vt:lpwstr>
  </property>
  <property fmtid="{D5CDD505-2E9C-101B-9397-08002B2CF9AE}" pid="11" name="MSIP_Label_cd97076e-e5a9-49b1-9873-62b6e38f493d_Name">
    <vt:lpwstr>IP-Internal</vt:lpwstr>
  </property>
  <property fmtid="{D5CDD505-2E9C-101B-9397-08002B2CF9AE}" pid="12" name="MSIP_Label_cd97076e-e5a9-49b1-9873-62b6e38f493d_SiteId">
    <vt:lpwstr>a2e7980c-11ea-4838-8f1a-2f497d8c4072</vt:lpwstr>
  </property>
  <property fmtid="{D5CDD505-2E9C-101B-9397-08002B2CF9AE}" pid="13" name="MSIP_Label_cd97076e-e5a9-49b1-9873-62b6e38f493d_ActionId">
    <vt:lpwstr>4b71e1a5-1192-4906-8108-51deca523b60</vt:lpwstr>
  </property>
  <property fmtid="{D5CDD505-2E9C-101B-9397-08002B2CF9AE}" pid="14" name="MSIP_Label_cd97076e-e5a9-49b1-9873-62b6e38f493d_ContentBits">
    <vt:lpwstr>0</vt:lpwstr>
  </property>
  <property fmtid="{D5CDD505-2E9C-101B-9397-08002B2CF9AE}" pid="15" name="MSIP_Label_cd97076e-e5a9-49b1-9873-62b6e38f493d_Tag">
    <vt:lpwstr>10, 3, 0, 1</vt:lpwstr>
  </property>
</Properties>
</file>